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lierozenberg\Documents\GitHub\charlescode\tijen\excel\"/>
    </mc:Choice>
  </mc:AlternateContent>
  <bookViews>
    <workbookView xWindow="0" yWindow="0" windowWidth="19200" windowHeight="8292" tabRatio="881"/>
  </bookViews>
  <sheets>
    <sheet name="Econ_analysis" sheetId="20" r:id="rId1"/>
    <sheet name="No SLR EAD" sheetId="22" r:id="rId2"/>
    <sheet name="No SLR EAAP" sheetId="26" r:id="rId3"/>
    <sheet name="RCP 4.5 EAD" sheetId="18" r:id="rId4"/>
    <sheet name="RCP 4.5 EAAP" sheetId="24" r:id="rId5"/>
    <sheet name="RCP 8.5 EAD" sheetId="19" r:id="rId6"/>
    <sheet name="RCP 8.5 EAAP" sheetId="25" r:id="rId7"/>
    <sheet name="OPTION 8" sheetId="27" r:id="rId8"/>
    <sheet name="persons affected" sheetId="12" r:id="rId9"/>
    <sheet name="Base case (3)" sheetId="14" r:id="rId10"/>
    <sheet name="RCP 4.5" sheetId="16" r:id="rId11"/>
    <sheet name="RCP 8.5" sheetId="17" r:id="rId12"/>
    <sheet name="Base case (2)" sheetId="13" r:id="rId13"/>
    <sheet name="depth-damage curve" sheetId="10" r:id="rId14"/>
    <sheet name="Buildings - Ebeye-PCRAFI" sheetId="11" r:id="rId15"/>
    <sheet name="damage breakdown 2100 RCP 8.5" sheetId="9" r:id="rId16"/>
    <sheet name="Base case" sheetId="1" r:id="rId17"/>
    <sheet name="Damage breakdown" sheetId="6" r:id="rId18"/>
    <sheet name="damage breakdown-current" sheetId="8" r:id="rId19"/>
    <sheet name="People affected current" sheetId="7" r:id="rId20"/>
    <sheet name="&lt;DELETE&gt;" sheetId="21" r:id="rId21"/>
  </sheets>
  <definedNames>
    <definedName name="Adgr">Econ_analysis!$Y$5</definedName>
    <definedName name="Adpopgr">Econ_analysis!$Y$14</definedName>
    <definedName name="AVA">Econ_analysis!$X$4</definedName>
    <definedName name="AVAFOUR">Econ_analysis!$D$21</definedName>
    <definedName name="AVAWO">Econ_analysis!$X$5</definedName>
    <definedName name="BC">Econ_analysis!$U$20</definedName>
    <definedName name="CCSLR">Econ_analysis!$X$9</definedName>
    <definedName name="COST7">Econ_analysis!$F$2</definedName>
    <definedName name="COSTAG">Econ_analysis!$X$3</definedName>
    <definedName name="D">Econ_analysis!$X$11</definedName>
    <definedName name="dPOP">Econ_analysis!$X$15</definedName>
    <definedName name="GDPDEF">Econ_analysis!$D$20</definedName>
    <definedName name="IntanB" localSheetId="0">Econ_analysis!$D$8:$M$8</definedName>
    <definedName name="INTANGD">Econ_analysis!$X$8</definedName>
    <definedName name="IRR">Econ_analysis!$U$18</definedName>
    <definedName name="ITB" localSheetId="0">Econ_analysis!$D$7:$M$7</definedName>
    <definedName name="ITD">Econ_analysis!$X$7</definedName>
    <definedName name="NPV">Econ_analysis!$U$19</definedName>
    <definedName name="POPwith">Econ_analysis!$X$14</definedName>
    <definedName name="POPwo">Econ_analysis!$X$13</definedName>
    <definedName name="PV_EAAP">Econ_analysis!$Y$19</definedName>
    <definedName name="PV_EAAP_C">Econ_analysis!$Y$20</definedName>
    <definedName name="SLRindex">Econ_analysis!$Y$9</definedName>
    <definedName name="VCIB" localSheetId="0">Econ_analysis!$D$6:$S$6</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5" i="20" l="1"/>
  <c r="X14" i="20"/>
  <c r="X15" i="20" l="1"/>
  <c r="AP25" i="19" l="1"/>
  <c r="AR25" i="19"/>
  <c r="AP26" i="19"/>
  <c r="AR26" i="19"/>
  <c r="AP27" i="19"/>
  <c r="AR27" i="19"/>
  <c r="AP28" i="19"/>
  <c r="AR28" i="19"/>
  <c r="AP29" i="19"/>
  <c r="AR29" i="19"/>
  <c r="AP30" i="19"/>
  <c r="AR30" i="19"/>
  <c r="AP31" i="19"/>
  <c r="AR31" i="19"/>
  <c r="AP32" i="19"/>
  <c r="AR32" i="19"/>
  <c r="AP33" i="19"/>
  <c r="AR33" i="19"/>
  <c r="AP34" i="19"/>
  <c r="AR34" i="19"/>
  <c r="AP35" i="19"/>
  <c r="AR35" i="19"/>
  <c r="AP36" i="19"/>
  <c r="AR36" i="19"/>
  <c r="AP37" i="19"/>
  <c r="AR37" i="19"/>
  <c r="AP38" i="19"/>
  <c r="AR38" i="19"/>
  <c r="AP39" i="19"/>
  <c r="AR39" i="19"/>
  <c r="AP40" i="19"/>
  <c r="AR40" i="19"/>
  <c r="AP41" i="19"/>
  <c r="AR41" i="19"/>
  <c r="AP42" i="19"/>
  <c r="AR42" i="19"/>
  <c r="AP43" i="19"/>
  <c r="AR43" i="19"/>
  <c r="AP44" i="19"/>
  <c r="AR44" i="19"/>
  <c r="AP45" i="19"/>
  <c r="AR45" i="19"/>
  <c r="AP46" i="19"/>
  <c r="AR46" i="19"/>
  <c r="AP47" i="19"/>
  <c r="AR47" i="19"/>
  <c r="AP48" i="19"/>
  <c r="AR48" i="19"/>
  <c r="AP49" i="19"/>
  <c r="AR49" i="19"/>
  <c r="AP50" i="19"/>
  <c r="AR50" i="19"/>
  <c r="AP51" i="19"/>
  <c r="AR51" i="19"/>
  <c r="AP52" i="19"/>
  <c r="AR52" i="19"/>
  <c r="AP53" i="19"/>
  <c r="AR53" i="19"/>
  <c r="AP54" i="19"/>
  <c r="AR54" i="19"/>
  <c r="AP55" i="19"/>
  <c r="AR55" i="19"/>
  <c r="AP56" i="19"/>
  <c r="AR56" i="19"/>
  <c r="AP57" i="19"/>
  <c r="AR57" i="19"/>
  <c r="AP58" i="19"/>
  <c r="AR58" i="19"/>
  <c r="AP59" i="19"/>
  <c r="AR59" i="19"/>
  <c r="AP60" i="19"/>
  <c r="AR60" i="19"/>
  <c r="AP61" i="19"/>
  <c r="AR61" i="19"/>
  <c r="AP62" i="19"/>
  <c r="AR62" i="19"/>
  <c r="AP63" i="19"/>
  <c r="AR63" i="19"/>
  <c r="AP64" i="19"/>
  <c r="AR64" i="19"/>
  <c r="AP65" i="19"/>
  <c r="AR65" i="19"/>
  <c r="AP66" i="19"/>
  <c r="AR66" i="19"/>
  <c r="AP67" i="19"/>
  <c r="AR67" i="19"/>
  <c r="AP68" i="19"/>
  <c r="AR68" i="19"/>
  <c r="AP69" i="19"/>
  <c r="AR69" i="19"/>
  <c r="AP70" i="19"/>
  <c r="AR70" i="19"/>
  <c r="AP71" i="19"/>
  <c r="AR71" i="19"/>
  <c r="AP72" i="19"/>
  <c r="AR72" i="19"/>
  <c r="AP73" i="19"/>
  <c r="AR73" i="19"/>
  <c r="AP74" i="19"/>
  <c r="AR74" i="19"/>
  <c r="AP75" i="19"/>
  <c r="AR75" i="19"/>
  <c r="AP76" i="19"/>
  <c r="AR76" i="19"/>
  <c r="AP77" i="19"/>
  <c r="AR77" i="19"/>
  <c r="AP78" i="19"/>
  <c r="AR78" i="19"/>
  <c r="AP79" i="19"/>
  <c r="AR79" i="19"/>
  <c r="AP80" i="19"/>
  <c r="AR80" i="19"/>
  <c r="AP81" i="19"/>
  <c r="AR81" i="19"/>
  <c r="AP82" i="19"/>
  <c r="AR82" i="19"/>
  <c r="AP83" i="19"/>
  <c r="AR83" i="19"/>
  <c r="AP84" i="19"/>
  <c r="AR84" i="19"/>
  <c r="AP85" i="19"/>
  <c r="AR85" i="19"/>
  <c r="AP86" i="19"/>
  <c r="AR86" i="19"/>
  <c r="AP87" i="19"/>
  <c r="AR87" i="19"/>
  <c r="AP8" i="19"/>
  <c r="AR8" i="19"/>
  <c r="AP9" i="19"/>
  <c r="AR9" i="19"/>
  <c r="AP10" i="19"/>
  <c r="AR10" i="19"/>
  <c r="AP11" i="19"/>
  <c r="AR11" i="19"/>
  <c r="AP12" i="19"/>
  <c r="AR12" i="19"/>
  <c r="AP13" i="19"/>
  <c r="AR13" i="19"/>
  <c r="AP14" i="19"/>
  <c r="AR14" i="19"/>
  <c r="AP15" i="19"/>
  <c r="AR15" i="19"/>
  <c r="AP16" i="19"/>
  <c r="AR16" i="19"/>
  <c r="AP17" i="19"/>
  <c r="AR17" i="19"/>
  <c r="AP18" i="19"/>
  <c r="AR18" i="19"/>
  <c r="AP19" i="19"/>
  <c r="AR19" i="19"/>
  <c r="AP20" i="19"/>
  <c r="AR20" i="19"/>
  <c r="AP21" i="19"/>
  <c r="AR21" i="19"/>
  <c r="AP22" i="19"/>
  <c r="AR22" i="19"/>
  <c r="AP23" i="19"/>
  <c r="AR23" i="19"/>
  <c r="AP24" i="19"/>
  <c r="AR24" i="19"/>
  <c r="AP4" i="19"/>
  <c r="AR4" i="19"/>
  <c r="AP5" i="19"/>
  <c r="AR5" i="19"/>
  <c r="AP6" i="19"/>
  <c r="AR6" i="19"/>
  <c r="AP7" i="19"/>
  <c r="AR7" i="19"/>
  <c r="AR3" i="19"/>
  <c r="AP3" i="19"/>
  <c r="C6" i="25"/>
  <c r="C26" i="25"/>
  <c r="C45" i="25"/>
  <c r="C64" i="25"/>
  <c r="C77" i="25"/>
  <c r="O4" i="24"/>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2" i="24"/>
  <c r="O33" i="24"/>
  <c r="O34" i="24"/>
  <c r="O35" i="24"/>
  <c r="O36" i="24"/>
  <c r="O37" i="24"/>
  <c r="O38" i="24"/>
  <c r="O39" i="24"/>
  <c r="O40" i="24"/>
  <c r="O41" i="24"/>
  <c r="O42" i="24"/>
  <c r="O43" i="24"/>
  <c r="O44" i="24"/>
  <c r="O45" i="24"/>
  <c r="O46" i="24"/>
  <c r="O47" i="24"/>
  <c r="O48" i="24"/>
  <c r="O49" i="24"/>
  <c r="O50" i="24"/>
  <c r="O51" i="24"/>
  <c r="O52" i="24"/>
  <c r="O53" i="24"/>
  <c r="O54" i="24"/>
  <c r="O55" i="24"/>
  <c r="O56" i="24"/>
  <c r="O57" i="24"/>
  <c r="O58" i="24"/>
  <c r="O59" i="24"/>
  <c r="O60" i="24"/>
  <c r="O61" i="24"/>
  <c r="O62" i="24"/>
  <c r="O63" i="24"/>
  <c r="O64" i="24"/>
  <c r="O65" i="24"/>
  <c r="O66" i="24"/>
  <c r="O67" i="24"/>
  <c r="O68" i="24"/>
  <c r="O69" i="24"/>
  <c r="O70" i="24"/>
  <c r="O71" i="24"/>
  <c r="O72" i="24"/>
  <c r="O73" i="24"/>
  <c r="O74" i="24"/>
  <c r="O75" i="24"/>
  <c r="O76" i="24"/>
  <c r="O77" i="24"/>
  <c r="O78" i="24"/>
  <c r="O79" i="24"/>
  <c r="O80" i="24"/>
  <c r="O81" i="24"/>
  <c r="O82" i="24"/>
  <c r="O83" i="24"/>
  <c r="O84" i="24"/>
  <c r="O85" i="24"/>
  <c r="O86" i="24"/>
  <c r="O87" i="24"/>
  <c r="O3" i="24"/>
  <c r="C17" i="24"/>
  <c r="C35" i="24"/>
  <c r="C46" i="24"/>
  <c r="C59" i="24"/>
  <c r="C74" i="24"/>
  <c r="C5" i="24"/>
  <c r="C7" i="24"/>
  <c r="C26" i="26"/>
  <c r="L26" i="26" s="1"/>
  <c r="W54" i="20" s="1"/>
  <c r="C34" i="26"/>
  <c r="L34" i="26" s="1"/>
  <c r="C58" i="26"/>
  <c r="L58" i="26" s="1"/>
  <c r="C69" i="26"/>
  <c r="L69" i="26" s="1"/>
  <c r="C73" i="26"/>
  <c r="L73" i="26" s="1"/>
  <c r="C85" i="26"/>
  <c r="L85" i="26" s="1"/>
  <c r="C5" i="26"/>
  <c r="L5" i="26" s="1"/>
  <c r="W33" i="20" s="1"/>
  <c r="X13" i="20"/>
  <c r="C21" i="25" s="1"/>
  <c r="K75" i="24"/>
  <c r="L75" i="24" s="1"/>
  <c r="T87" i="22"/>
  <c r="R87" i="22"/>
  <c r="L87" i="22"/>
  <c r="J87" i="22"/>
  <c r="T86" i="22"/>
  <c r="R86" i="22"/>
  <c r="L86" i="22"/>
  <c r="J86" i="22"/>
  <c r="T85" i="22"/>
  <c r="R85" i="22"/>
  <c r="L85" i="22"/>
  <c r="J85" i="22"/>
  <c r="T84" i="22"/>
  <c r="R84" i="22"/>
  <c r="L84" i="22"/>
  <c r="J84" i="22"/>
  <c r="T83" i="22"/>
  <c r="R83" i="22"/>
  <c r="L83" i="22"/>
  <c r="J83" i="22"/>
  <c r="T82" i="22"/>
  <c r="R82" i="22"/>
  <c r="L82" i="22"/>
  <c r="J82" i="22"/>
  <c r="T81" i="22"/>
  <c r="R81" i="22"/>
  <c r="L81" i="22"/>
  <c r="J81" i="22"/>
  <c r="T80" i="22"/>
  <c r="R80" i="22"/>
  <c r="L80" i="22"/>
  <c r="J80" i="22"/>
  <c r="T79" i="22"/>
  <c r="R79" i="22"/>
  <c r="L79" i="22"/>
  <c r="J79" i="22"/>
  <c r="T78" i="22"/>
  <c r="R78" i="22"/>
  <c r="L78" i="22"/>
  <c r="J78" i="22"/>
  <c r="T77" i="22"/>
  <c r="R77" i="22"/>
  <c r="L77" i="22"/>
  <c r="J77" i="22"/>
  <c r="T76" i="22"/>
  <c r="R76" i="22"/>
  <c r="L76" i="22"/>
  <c r="J76" i="22"/>
  <c r="T75" i="22"/>
  <c r="R75" i="22"/>
  <c r="L75" i="22"/>
  <c r="J75" i="22"/>
  <c r="T74" i="22"/>
  <c r="R74" i="22"/>
  <c r="L74" i="22"/>
  <c r="J74" i="22"/>
  <c r="T73" i="22"/>
  <c r="R73" i="22"/>
  <c r="L73" i="22"/>
  <c r="J73" i="22"/>
  <c r="T72" i="22"/>
  <c r="R72" i="22"/>
  <c r="L72" i="22"/>
  <c r="J72" i="22"/>
  <c r="T71" i="22"/>
  <c r="R71" i="22"/>
  <c r="L71" i="22"/>
  <c r="J71" i="22"/>
  <c r="T70" i="22"/>
  <c r="R70" i="22"/>
  <c r="L70" i="22"/>
  <c r="J70" i="22"/>
  <c r="T69" i="22"/>
  <c r="R69" i="22"/>
  <c r="L69" i="22"/>
  <c r="J69" i="22"/>
  <c r="T68" i="22"/>
  <c r="R68" i="22"/>
  <c r="L68" i="22"/>
  <c r="J68" i="22"/>
  <c r="T67" i="22"/>
  <c r="R67" i="22"/>
  <c r="L67" i="22"/>
  <c r="J67" i="22"/>
  <c r="T66" i="22"/>
  <c r="R66" i="22"/>
  <c r="L66" i="22"/>
  <c r="J66" i="22"/>
  <c r="T65" i="22"/>
  <c r="R65" i="22"/>
  <c r="L65" i="22"/>
  <c r="J65" i="22"/>
  <c r="T64" i="22"/>
  <c r="R64" i="22"/>
  <c r="L64" i="22"/>
  <c r="J64" i="22"/>
  <c r="T63" i="22"/>
  <c r="R63" i="22"/>
  <c r="L63" i="22"/>
  <c r="J63" i="22"/>
  <c r="T62" i="22"/>
  <c r="R62" i="22"/>
  <c r="L62" i="22"/>
  <c r="J62" i="22"/>
  <c r="T61" i="22"/>
  <c r="R61" i="22"/>
  <c r="L61" i="22"/>
  <c r="J61" i="22"/>
  <c r="T60" i="22"/>
  <c r="R60" i="22"/>
  <c r="L60" i="22"/>
  <c r="J60" i="22"/>
  <c r="T59" i="22"/>
  <c r="R59" i="22"/>
  <c r="L59" i="22"/>
  <c r="J59" i="22"/>
  <c r="T58" i="22"/>
  <c r="R58" i="22"/>
  <c r="L58" i="22"/>
  <c r="J58" i="22"/>
  <c r="T57" i="22"/>
  <c r="R57" i="22"/>
  <c r="L57" i="22"/>
  <c r="J57" i="22"/>
  <c r="T56" i="22"/>
  <c r="R56" i="22"/>
  <c r="L56" i="22"/>
  <c r="J56" i="22"/>
  <c r="T55" i="22"/>
  <c r="R55" i="22"/>
  <c r="L55" i="22"/>
  <c r="J55" i="22"/>
  <c r="T54" i="22"/>
  <c r="R54" i="22"/>
  <c r="L54" i="22"/>
  <c r="J54" i="22"/>
  <c r="T53" i="22"/>
  <c r="R53" i="22"/>
  <c r="L53" i="22"/>
  <c r="J53" i="22"/>
  <c r="T52" i="22"/>
  <c r="R52" i="22"/>
  <c r="L52" i="22"/>
  <c r="J52" i="22"/>
  <c r="T51" i="22"/>
  <c r="R51" i="22"/>
  <c r="L51" i="22"/>
  <c r="J51" i="22"/>
  <c r="T50" i="22"/>
  <c r="R50" i="22"/>
  <c r="L50" i="22"/>
  <c r="J50" i="22"/>
  <c r="T49" i="22"/>
  <c r="R49" i="22"/>
  <c r="L49" i="22"/>
  <c r="J49" i="22"/>
  <c r="T48" i="22"/>
  <c r="R48" i="22"/>
  <c r="L48" i="22"/>
  <c r="J48" i="22"/>
  <c r="T47" i="22"/>
  <c r="R47" i="22"/>
  <c r="L47" i="22"/>
  <c r="J47" i="22"/>
  <c r="T46" i="22"/>
  <c r="R46" i="22"/>
  <c r="L46" i="22"/>
  <c r="J46" i="22"/>
  <c r="T45" i="22"/>
  <c r="R45" i="22"/>
  <c r="L45" i="22"/>
  <c r="J45" i="22"/>
  <c r="T44" i="22"/>
  <c r="R44" i="22"/>
  <c r="L44" i="22"/>
  <c r="J44" i="22"/>
  <c r="T43" i="22"/>
  <c r="R43" i="22"/>
  <c r="L43" i="22"/>
  <c r="J43" i="22"/>
  <c r="T42" i="22"/>
  <c r="R42" i="22"/>
  <c r="L42" i="22"/>
  <c r="J42" i="22"/>
  <c r="T41" i="22"/>
  <c r="R41" i="22"/>
  <c r="L41" i="22"/>
  <c r="J41" i="22"/>
  <c r="T40" i="22"/>
  <c r="R40" i="22"/>
  <c r="L40" i="22"/>
  <c r="J40" i="22"/>
  <c r="T39" i="22"/>
  <c r="R39" i="22"/>
  <c r="L39" i="22"/>
  <c r="J39" i="22"/>
  <c r="T38" i="22"/>
  <c r="R38" i="22"/>
  <c r="L38" i="22"/>
  <c r="J38" i="22"/>
  <c r="T37" i="22"/>
  <c r="R37" i="22"/>
  <c r="L37" i="22"/>
  <c r="J37" i="22"/>
  <c r="T36" i="22"/>
  <c r="R36" i="22"/>
  <c r="L36" i="22"/>
  <c r="J36" i="22"/>
  <c r="T35" i="22"/>
  <c r="R35" i="22"/>
  <c r="L35" i="22"/>
  <c r="J35" i="22"/>
  <c r="T34" i="22"/>
  <c r="R34" i="22"/>
  <c r="L34" i="22"/>
  <c r="J34" i="22"/>
  <c r="T33" i="22"/>
  <c r="R33" i="22"/>
  <c r="L33" i="22"/>
  <c r="J33" i="22"/>
  <c r="T32" i="22"/>
  <c r="R32" i="22"/>
  <c r="L32" i="22"/>
  <c r="J32" i="22"/>
  <c r="T31" i="22"/>
  <c r="R31" i="22"/>
  <c r="L31" i="22"/>
  <c r="J31" i="22"/>
  <c r="T30" i="22"/>
  <c r="R30" i="22"/>
  <c r="L30" i="22"/>
  <c r="J30" i="22"/>
  <c r="T29" i="22"/>
  <c r="R29" i="22"/>
  <c r="L29" i="22"/>
  <c r="J29" i="22"/>
  <c r="T28" i="22"/>
  <c r="R28" i="22"/>
  <c r="L28" i="22"/>
  <c r="J28" i="22"/>
  <c r="T27" i="22"/>
  <c r="R27" i="22"/>
  <c r="L27" i="22"/>
  <c r="J27" i="22"/>
  <c r="T26" i="22"/>
  <c r="R26" i="22"/>
  <c r="L26" i="22"/>
  <c r="J26" i="22"/>
  <c r="T25" i="22"/>
  <c r="R25" i="22"/>
  <c r="L25" i="22"/>
  <c r="J25" i="22"/>
  <c r="T24" i="22"/>
  <c r="R24" i="22"/>
  <c r="L24" i="22"/>
  <c r="J24" i="22"/>
  <c r="T23" i="22"/>
  <c r="R23" i="22"/>
  <c r="L23" i="22"/>
  <c r="J23" i="22"/>
  <c r="T22" i="22"/>
  <c r="R22" i="22"/>
  <c r="L22" i="22"/>
  <c r="J22" i="22"/>
  <c r="T21" i="22"/>
  <c r="R21" i="22"/>
  <c r="L21" i="22"/>
  <c r="J21" i="22"/>
  <c r="T20" i="22"/>
  <c r="R20" i="22"/>
  <c r="L20" i="22"/>
  <c r="J20" i="22"/>
  <c r="T19" i="22"/>
  <c r="R19" i="22"/>
  <c r="L19" i="22"/>
  <c r="J19" i="22"/>
  <c r="T18" i="22"/>
  <c r="R18" i="22"/>
  <c r="L18" i="22"/>
  <c r="J18" i="22"/>
  <c r="T17" i="22"/>
  <c r="R17" i="22"/>
  <c r="L17" i="22"/>
  <c r="J17" i="22"/>
  <c r="T16" i="22"/>
  <c r="R16" i="22"/>
  <c r="L16" i="22"/>
  <c r="J16" i="22"/>
  <c r="T15" i="22"/>
  <c r="R15" i="22"/>
  <c r="L15" i="22"/>
  <c r="J15" i="22"/>
  <c r="T14" i="22"/>
  <c r="R14" i="22"/>
  <c r="L14" i="22"/>
  <c r="J14" i="22"/>
  <c r="T13" i="22"/>
  <c r="R13" i="22"/>
  <c r="L13" i="22"/>
  <c r="J13" i="22"/>
  <c r="T12" i="22"/>
  <c r="R12" i="22"/>
  <c r="L12" i="22"/>
  <c r="J12" i="22"/>
  <c r="T11" i="22"/>
  <c r="R11" i="22"/>
  <c r="L11" i="22"/>
  <c r="J11" i="22"/>
  <c r="T10" i="22"/>
  <c r="R10" i="22"/>
  <c r="L10" i="22"/>
  <c r="J10" i="22"/>
  <c r="T9" i="22"/>
  <c r="R9" i="22"/>
  <c r="L9" i="22"/>
  <c r="J9" i="22"/>
  <c r="T8" i="22"/>
  <c r="R8" i="22"/>
  <c r="L8" i="22"/>
  <c r="J8" i="22"/>
  <c r="T7" i="22"/>
  <c r="R7" i="22"/>
  <c r="L7" i="22"/>
  <c r="J7" i="22"/>
  <c r="T6" i="22"/>
  <c r="R6" i="22"/>
  <c r="L6" i="22"/>
  <c r="J6" i="22"/>
  <c r="T5" i="22"/>
  <c r="R5" i="22"/>
  <c r="L5" i="22"/>
  <c r="J5" i="22"/>
  <c r="T4" i="22"/>
  <c r="R4" i="22"/>
  <c r="L4" i="22"/>
  <c r="J4" i="22"/>
  <c r="T3" i="22"/>
  <c r="R3" i="22"/>
  <c r="L3" i="22"/>
  <c r="J3" i="22"/>
  <c r="AE36" i="22"/>
  <c r="AE40" i="22" s="1"/>
  <c r="AC36" i="22"/>
  <c r="AC40" i="22" s="1"/>
  <c r="AB36" i="22"/>
  <c r="AB40" i="22" s="1"/>
  <c r="AA36" i="22"/>
  <c r="AA40" i="22" s="1"/>
  <c r="Z36" i="22"/>
  <c r="Z40" i="22" s="1"/>
  <c r="Y36" i="22"/>
  <c r="Y40" i="22" s="1"/>
  <c r="AE22" i="22"/>
  <c r="AE26" i="22" s="1"/>
  <c r="AC22" i="22"/>
  <c r="AC26" i="22" s="1"/>
  <c r="AB22" i="22"/>
  <c r="AB26" i="22" s="1"/>
  <c r="AA22" i="22"/>
  <c r="AA26" i="22" s="1"/>
  <c r="Z22" i="22"/>
  <c r="Z26" i="22" s="1"/>
  <c r="Y22" i="22"/>
  <c r="Y26" i="22" s="1"/>
  <c r="AE9" i="22"/>
  <c r="AE13" i="22" s="1"/>
  <c r="AC9" i="22"/>
  <c r="AC13" i="22" s="1"/>
  <c r="AB9" i="22"/>
  <c r="AB13" i="22" s="1"/>
  <c r="AA9" i="22"/>
  <c r="AA13" i="22" s="1"/>
  <c r="Z9" i="22"/>
  <c r="Z13" i="22" s="1"/>
  <c r="Y9" i="22"/>
  <c r="Y13" i="22" s="1"/>
  <c r="N58" i="24" l="1"/>
  <c r="N73" i="25"/>
  <c r="K3" i="26"/>
  <c r="K37" i="26"/>
  <c r="C74" i="26"/>
  <c r="L74" i="26" s="1"/>
  <c r="C56" i="26"/>
  <c r="L56" i="26" s="1"/>
  <c r="C16" i="26"/>
  <c r="L16" i="26" s="1"/>
  <c r="W44" i="20" s="1"/>
  <c r="C63" i="24"/>
  <c r="C31" i="24"/>
  <c r="C82" i="25"/>
  <c r="C40" i="25"/>
  <c r="K46" i="26"/>
  <c r="C80" i="26"/>
  <c r="L80" i="26" s="1"/>
  <c r="C66" i="26"/>
  <c r="L66" i="26" s="1"/>
  <c r="C44" i="26"/>
  <c r="L44" i="26" s="1"/>
  <c r="C24" i="26"/>
  <c r="L24" i="26" s="1"/>
  <c r="W52" i="20" s="1"/>
  <c r="C78" i="24"/>
  <c r="C49" i="24"/>
  <c r="C21" i="24"/>
  <c r="C60" i="25"/>
  <c r="N58" i="25"/>
  <c r="K32" i="25"/>
  <c r="K5" i="24"/>
  <c r="L5" i="24" s="1"/>
  <c r="X33" i="20" s="1"/>
  <c r="K62" i="24"/>
  <c r="L62" i="24" s="1"/>
  <c r="N13" i="24"/>
  <c r="N50" i="24"/>
  <c r="N82" i="24"/>
  <c r="K7" i="26"/>
  <c r="N22" i="26"/>
  <c r="N42" i="26"/>
  <c r="K58" i="26"/>
  <c r="N30" i="25"/>
  <c r="K4" i="25"/>
  <c r="K60" i="25"/>
  <c r="K33" i="24"/>
  <c r="L33" i="24" s="1"/>
  <c r="X61" i="20" s="1"/>
  <c r="K86" i="24"/>
  <c r="L86" i="24" s="1"/>
  <c r="N34" i="24"/>
  <c r="N66" i="24"/>
  <c r="K19" i="26"/>
  <c r="N31" i="26"/>
  <c r="K49" i="26"/>
  <c r="N66" i="26"/>
  <c r="K83" i="26"/>
  <c r="K78" i="26"/>
  <c r="N12" i="26"/>
  <c r="N42" i="24"/>
  <c r="K47" i="24"/>
  <c r="L47" i="24" s="1"/>
  <c r="K74" i="25"/>
  <c r="N45" i="25"/>
  <c r="C5" i="25"/>
  <c r="C13" i="25"/>
  <c r="C24" i="25"/>
  <c r="C33" i="25"/>
  <c r="C42" i="25"/>
  <c r="C53" i="25"/>
  <c r="C61" i="25"/>
  <c r="C70" i="25"/>
  <c r="C81" i="25"/>
  <c r="C9" i="24"/>
  <c r="C15" i="24"/>
  <c r="C22" i="24"/>
  <c r="C30" i="24"/>
  <c r="C37" i="24"/>
  <c r="C43" i="24"/>
  <c r="C51" i="24"/>
  <c r="C58" i="24"/>
  <c r="C65" i="24"/>
  <c r="C73" i="24"/>
  <c r="C79" i="24"/>
  <c r="C86" i="24"/>
  <c r="C12" i="26"/>
  <c r="L12" i="26" s="1"/>
  <c r="W40" i="20" s="1"/>
  <c r="C17" i="26"/>
  <c r="L17" i="26" s="1"/>
  <c r="W45" i="20" s="1"/>
  <c r="C28" i="26"/>
  <c r="L28" i="26" s="1"/>
  <c r="W56" i="20" s="1"/>
  <c r="C33" i="26"/>
  <c r="L33" i="26" s="1"/>
  <c r="W61" i="20" s="1"/>
  <c r="C40" i="26"/>
  <c r="L40" i="26" s="1"/>
  <c r="C48" i="26"/>
  <c r="L48" i="26" s="1"/>
  <c r="C53" i="26"/>
  <c r="L53" i="26" s="1"/>
  <c r="C65" i="26"/>
  <c r="L65" i="26" s="1"/>
  <c r="C10" i="25"/>
  <c r="C18" i="25"/>
  <c r="C28" i="25"/>
  <c r="C38" i="25"/>
  <c r="C48" i="25"/>
  <c r="C56" i="25"/>
  <c r="C66" i="25"/>
  <c r="C76" i="25"/>
  <c r="C85" i="25"/>
  <c r="C11" i="24"/>
  <c r="C19" i="24"/>
  <c r="C26" i="24"/>
  <c r="C33" i="24"/>
  <c r="C41" i="24"/>
  <c r="C47" i="24"/>
  <c r="C54" i="24"/>
  <c r="C62" i="24"/>
  <c r="C69" i="24"/>
  <c r="C75" i="24"/>
  <c r="C83" i="24"/>
  <c r="C6" i="24"/>
  <c r="C9" i="26"/>
  <c r="L9" i="26" s="1"/>
  <c r="W37" i="20" s="1"/>
  <c r="C14" i="26"/>
  <c r="L14" i="26" s="1"/>
  <c r="W42" i="20" s="1"/>
  <c r="C25" i="26"/>
  <c r="L25" i="26" s="1"/>
  <c r="W53" i="20" s="1"/>
  <c r="C37" i="26"/>
  <c r="L37" i="26" s="1"/>
  <c r="C41" i="26"/>
  <c r="L41" i="26" s="1"/>
  <c r="C46" i="26"/>
  <c r="L46" i="26" s="1"/>
  <c r="C57" i="26"/>
  <c r="L57" i="26" s="1"/>
  <c r="C62" i="26"/>
  <c r="L62" i="26" s="1"/>
  <c r="C4" i="26"/>
  <c r="L4" i="26" s="1"/>
  <c r="W32" i="20" s="1"/>
  <c r="C82" i="26"/>
  <c r="L82" i="26" s="1"/>
  <c r="C78" i="26"/>
  <c r="L78" i="26" s="1"/>
  <c r="C72" i="26"/>
  <c r="L72" i="26" s="1"/>
  <c r="C64" i="26"/>
  <c r="L64" i="26" s="1"/>
  <c r="C50" i="26"/>
  <c r="L50" i="26" s="1"/>
  <c r="C42" i="26"/>
  <c r="L42" i="26" s="1"/>
  <c r="C32" i="26"/>
  <c r="L32" i="26" s="1"/>
  <c r="W60" i="20" s="1"/>
  <c r="C21" i="26"/>
  <c r="L21" i="26" s="1"/>
  <c r="W49" i="20" s="1"/>
  <c r="C10" i="26"/>
  <c r="L10" i="26" s="1"/>
  <c r="W38" i="20" s="1"/>
  <c r="C85" i="24"/>
  <c r="C70" i="24"/>
  <c r="C57" i="24"/>
  <c r="C42" i="24"/>
  <c r="C27" i="24"/>
  <c r="C14" i="24"/>
  <c r="K19" i="24"/>
  <c r="L19" i="24" s="1"/>
  <c r="X47" i="20" s="1"/>
  <c r="C74" i="25"/>
  <c r="C54" i="25"/>
  <c r="C34" i="25"/>
  <c r="C17" i="25"/>
  <c r="K46" i="25"/>
  <c r="N16" i="25"/>
  <c r="C3" i="26"/>
  <c r="L3" i="26" s="1"/>
  <c r="W31" i="20" s="1"/>
  <c r="K85" i="26"/>
  <c r="C81" i="26"/>
  <c r="L81" i="26" s="1"/>
  <c r="C76" i="26"/>
  <c r="L76" i="26" s="1"/>
  <c r="K71" i="26"/>
  <c r="C60" i="26"/>
  <c r="L60" i="26" s="1"/>
  <c r="C49" i="26"/>
  <c r="L49" i="26" s="1"/>
  <c r="N40" i="26"/>
  <c r="C30" i="26"/>
  <c r="L30" i="26" s="1"/>
  <c r="W58" i="20" s="1"/>
  <c r="C18" i="26"/>
  <c r="L18" i="26" s="1"/>
  <c r="W46" i="20" s="1"/>
  <c r="C8" i="26"/>
  <c r="L8" i="26" s="1"/>
  <c r="W36" i="20" s="1"/>
  <c r="C81" i="24"/>
  <c r="C67" i="24"/>
  <c r="C53" i="24"/>
  <c r="C38" i="24"/>
  <c r="C25" i="24"/>
  <c r="C10" i="24"/>
  <c r="N74" i="24"/>
  <c r="C3" i="25"/>
  <c r="C69" i="25"/>
  <c r="C49" i="25"/>
  <c r="C32" i="25"/>
  <c r="C12" i="25"/>
  <c r="K17" i="25"/>
  <c r="N7" i="25"/>
  <c r="N11" i="25"/>
  <c r="N15" i="25"/>
  <c r="N19" i="25"/>
  <c r="N23" i="25"/>
  <c r="N27" i="25"/>
  <c r="N31" i="25"/>
  <c r="N35" i="25"/>
  <c r="N39" i="25"/>
  <c r="N43" i="25"/>
  <c r="N47" i="25"/>
  <c r="N51" i="25"/>
  <c r="N55" i="25"/>
  <c r="N59" i="25"/>
  <c r="N63" i="25"/>
  <c r="N67" i="25"/>
  <c r="N71" i="25"/>
  <c r="N75" i="25"/>
  <c r="N79" i="25"/>
  <c r="N83" i="25"/>
  <c r="N87" i="25"/>
  <c r="K7" i="25"/>
  <c r="K11" i="25"/>
  <c r="K15" i="25"/>
  <c r="K19" i="25"/>
  <c r="K23" i="25"/>
  <c r="K27" i="25"/>
  <c r="K31" i="25"/>
  <c r="K35" i="25"/>
  <c r="K39" i="25"/>
  <c r="K43" i="25"/>
  <c r="K47" i="25"/>
  <c r="K51" i="25"/>
  <c r="K55" i="25"/>
  <c r="K59" i="25"/>
  <c r="K63" i="25"/>
  <c r="K67" i="25"/>
  <c r="K71" i="25"/>
  <c r="K75" i="25"/>
  <c r="K79" i="25"/>
  <c r="K83" i="25"/>
  <c r="K87" i="25"/>
  <c r="K4" i="24"/>
  <c r="L4" i="24" s="1"/>
  <c r="X32" i="20" s="1"/>
  <c r="K8" i="24"/>
  <c r="L8" i="24" s="1"/>
  <c r="X36" i="20" s="1"/>
  <c r="K12" i="24"/>
  <c r="L12" i="24" s="1"/>
  <c r="X40" i="20" s="1"/>
  <c r="K16" i="24"/>
  <c r="L16" i="24" s="1"/>
  <c r="X44" i="20" s="1"/>
  <c r="K20" i="24"/>
  <c r="L20" i="24" s="1"/>
  <c r="X48" i="20" s="1"/>
  <c r="K24" i="24"/>
  <c r="L24" i="24" s="1"/>
  <c r="X52" i="20" s="1"/>
  <c r="K28" i="24"/>
  <c r="L28" i="24" s="1"/>
  <c r="X56" i="20" s="1"/>
  <c r="K32" i="24"/>
  <c r="L32" i="24" s="1"/>
  <c r="X60" i="20" s="1"/>
  <c r="K36" i="24"/>
  <c r="L36" i="24" s="1"/>
  <c r="K40" i="24"/>
  <c r="L40" i="24" s="1"/>
  <c r="K44" i="24"/>
  <c r="L44" i="24" s="1"/>
  <c r="K48" i="24"/>
  <c r="L48" i="24" s="1"/>
  <c r="K52" i="24"/>
  <c r="L52" i="24" s="1"/>
  <c r="K56" i="24"/>
  <c r="L56" i="24" s="1"/>
  <c r="K60" i="24"/>
  <c r="L60" i="24" s="1"/>
  <c r="K64" i="24"/>
  <c r="L64" i="24" s="1"/>
  <c r="K68" i="24"/>
  <c r="L68" i="24" s="1"/>
  <c r="K72" i="24"/>
  <c r="L72" i="24" s="1"/>
  <c r="N4" i="25"/>
  <c r="N5" i="25"/>
  <c r="N6" i="25"/>
  <c r="O6" i="25" s="1"/>
  <c r="N12" i="25"/>
  <c r="N17" i="25"/>
  <c r="N22" i="25"/>
  <c r="N28" i="25"/>
  <c r="O28" i="25" s="1"/>
  <c r="N33" i="25"/>
  <c r="O33" i="25" s="1"/>
  <c r="N38" i="25"/>
  <c r="N44" i="25"/>
  <c r="N49" i="25"/>
  <c r="N54" i="25"/>
  <c r="O54" i="25" s="1"/>
  <c r="N60" i="25"/>
  <c r="N65" i="25"/>
  <c r="N70" i="25"/>
  <c r="O70" i="25" s="1"/>
  <c r="N76" i="25"/>
  <c r="O76" i="25" s="1"/>
  <c r="N81" i="25"/>
  <c r="N86" i="25"/>
  <c r="K8" i="25"/>
  <c r="K13" i="25"/>
  <c r="K18" i="25"/>
  <c r="K24" i="25"/>
  <c r="L24" i="25" s="1"/>
  <c r="Y52" i="20" s="1"/>
  <c r="K29" i="25"/>
  <c r="K34" i="25"/>
  <c r="K40" i="25"/>
  <c r="L40" i="25" s="1"/>
  <c r="K45" i="25"/>
  <c r="L45" i="25" s="1"/>
  <c r="K50" i="25"/>
  <c r="K56" i="25"/>
  <c r="K61" i="25"/>
  <c r="K66" i="25"/>
  <c r="K72" i="25"/>
  <c r="K77" i="25"/>
  <c r="L77" i="25" s="1"/>
  <c r="K82" i="25"/>
  <c r="L82" i="25" s="1"/>
  <c r="K3" i="25"/>
  <c r="K7" i="24"/>
  <c r="L7" i="24" s="1"/>
  <c r="X35" i="20" s="1"/>
  <c r="K13" i="24"/>
  <c r="L13" i="24" s="1"/>
  <c r="X41" i="20" s="1"/>
  <c r="K18" i="24"/>
  <c r="L18" i="24" s="1"/>
  <c r="X46" i="20" s="1"/>
  <c r="K23" i="24"/>
  <c r="L23" i="24" s="1"/>
  <c r="X51" i="20" s="1"/>
  <c r="K29" i="24"/>
  <c r="L29" i="24" s="1"/>
  <c r="X57" i="20" s="1"/>
  <c r="K34" i="24"/>
  <c r="L34" i="24" s="1"/>
  <c r="K39" i="24"/>
  <c r="L39" i="24" s="1"/>
  <c r="K45" i="24"/>
  <c r="L45" i="24" s="1"/>
  <c r="K50" i="24"/>
  <c r="L50" i="24" s="1"/>
  <c r="K55" i="24"/>
  <c r="L55" i="24" s="1"/>
  <c r="K61" i="24"/>
  <c r="L61" i="24" s="1"/>
  <c r="K66" i="24"/>
  <c r="L66" i="24" s="1"/>
  <c r="K71" i="24"/>
  <c r="L71" i="24" s="1"/>
  <c r="K76" i="24"/>
  <c r="L76" i="24" s="1"/>
  <c r="K80" i="24"/>
  <c r="L80" i="24" s="1"/>
  <c r="K84" i="24"/>
  <c r="L84" i="24" s="1"/>
  <c r="N4" i="24"/>
  <c r="N6" i="24"/>
  <c r="N8" i="24"/>
  <c r="N10" i="24"/>
  <c r="N12" i="24"/>
  <c r="N14" i="24"/>
  <c r="N16" i="24"/>
  <c r="N18" i="24"/>
  <c r="N20" i="24"/>
  <c r="N22" i="24"/>
  <c r="N24" i="24"/>
  <c r="N26" i="24"/>
  <c r="K8" i="26"/>
  <c r="N9" i="26"/>
  <c r="K12" i="26"/>
  <c r="N13" i="26"/>
  <c r="K16" i="26"/>
  <c r="N17" i="26"/>
  <c r="K20" i="26"/>
  <c r="N21" i="26"/>
  <c r="O21" i="26" s="1"/>
  <c r="K24" i="26"/>
  <c r="N25" i="26"/>
  <c r="O25" i="26" s="1"/>
  <c r="K28" i="26"/>
  <c r="N29" i="26"/>
  <c r="K32" i="26"/>
  <c r="N33" i="26"/>
  <c r="O33" i="26" s="1"/>
  <c r="K36" i="26"/>
  <c r="N37" i="26"/>
  <c r="K40" i="26"/>
  <c r="N41" i="26"/>
  <c r="K44" i="26"/>
  <c r="N45" i="26"/>
  <c r="K48" i="26"/>
  <c r="N49" i="26"/>
  <c r="O49" i="26" s="1"/>
  <c r="K52" i="26"/>
  <c r="N53" i="26"/>
  <c r="K56" i="26"/>
  <c r="N57" i="26"/>
  <c r="O57" i="26" s="1"/>
  <c r="K60" i="26"/>
  <c r="N61" i="26"/>
  <c r="K64" i="26"/>
  <c r="N65" i="26"/>
  <c r="O65" i="26" s="1"/>
  <c r="K68" i="26"/>
  <c r="N69" i="26"/>
  <c r="O69" i="26" s="1"/>
  <c r="K72" i="26"/>
  <c r="N73" i="26"/>
  <c r="O73" i="26" s="1"/>
  <c r="K76" i="26"/>
  <c r="N77" i="26"/>
  <c r="K80" i="26"/>
  <c r="N81" i="26"/>
  <c r="O81" i="26" s="1"/>
  <c r="K84" i="26"/>
  <c r="N85" i="26"/>
  <c r="O85" i="26" s="1"/>
  <c r="K4" i="26"/>
  <c r="N5" i="26"/>
  <c r="O5" i="26" s="1"/>
  <c r="N13" i="25"/>
  <c r="O13" i="25" s="1"/>
  <c r="N20" i="25"/>
  <c r="N26" i="25"/>
  <c r="O26" i="25" s="1"/>
  <c r="N34" i="25"/>
  <c r="N41" i="25"/>
  <c r="N48" i="25"/>
  <c r="N56" i="25"/>
  <c r="N62" i="25"/>
  <c r="N69" i="25"/>
  <c r="N77" i="25"/>
  <c r="O77" i="25" s="1"/>
  <c r="N84" i="25"/>
  <c r="K6" i="25"/>
  <c r="L6" i="25" s="1"/>
  <c r="Y34" i="20" s="1"/>
  <c r="K14" i="25"/>
  <c r="K21" i="25"/>
  <c r="L21" i="25" s="1"/>
  <c r="Y49" i="20" s="1"/>
  <c r="K28" i="25"/>
  <c r="L28" i="25" s="1"/>
  <c r="Y56" i="20" s="1"/>
  <c r="K36" i="25"/>
  <c r="K42" i="25"/>
  <c r="K49" i="25"/>
  <c r="K57" i="25"/>
  <c r="K64" i="25"/>
  <c r="L64" i="25" s="1"/>
  <c r="K70" i="25"/>
  <c r="L70" i="25" s="1"/>
  <c r="K78" i="25"/>
  <c r="K85" i="25"/>
  <c r="K6" i="24"/>
  <c r="L6" i="24" s="1"/>
  <c r="X34" i="20" s="1"/>
  <c r="K14" i="24"/>
  <c r="L14" i="24" s="1"/>
  <c r="X42" i="20" s="1"/>
  <c r="K21" i="24"/>
  <c r="L21" i="24" s="1"/>
  <c r="X49" i="20" s="1"/>
  <c r="K27" i="24"/>
  <c r="L27" i="24" s="1"/>
  <c r="X55" i="20" s="1"/>
  <c r="K35" i="24"/>
  <c r="L35" i="24" s="1"/>
  <c r="K42" i="24"/>
  <c r="L42" i="24" s="1"/>
  <c r="K49" i="24"/>
  <c r="L49" i="24" s="1"/>
  <c r="K57" i="24"/>
  <c r="L57" i="24" s="1"/>
  <c r="K63" i="24"/>
  <c r="L63" i="24" s="1"/>
  <c r="K70" i="24"/>
  <c r="L70" i="24" s="1"/>
  <c r="K77" i="24"/>
  <c r="L77" i="24" s="1"/>
  <c r="K82" i="24"/>
  <c r="L82" i="24" s="1"/>
  <c r="K87" i="24"/>
  <c r="L87" i="24" s="1"/>
  <c r="N9" i="24"/>
  <c r="N17" i="24"/>
  <c r="N25" i="24"/>
  <c r="N27" i="24"/>
  <c r="N29" i="24"/>
  <c r="N31" i="24"/>
  <c r="N33" i="24"/>
  <c r="N35" i="24"/>
  <c r="N37" i="24"/>
  <c r="N39" i="24"/>
  <c r="N41" i="24"/>
  <c r="N43" i="24"/>
  <c r="N45" i="24"/>
  <c r="N47" i="24"/>
  <c r="N49" i="24"/>
  <c r="N51" i="24"/>
  <c r="N53" i="24"/>
  <c r="N55" i="24"/>
  <c r="N57" i="24"/>
  <c r="N59" i="24"/>
  <c r="N61" i="24"/>
  <c r="N63" i="24"/>
  <c r="N65" i="24"/>
  <c r="N67" i="24"/>
  <c r="N69" i="24"/>
  <c r="N71" i="24"/>
  <c r="N73" i="24"/>
  <c r="N75" i="24"/>
  <c r="N77" i="24"/>
  <c r="N79" i="24"/>
  <c r="N81" i="24"/>
  <c r="N83" i="24"/>
  <c r="N85" i="24"/>
  <c r="N87" i="24"/>
  <c r="K3" i="24"/>
  <c r="L3" i="24" s="1"/>
  <c r="X31" i="20" s="1"/>
  <c r="N7" i="26"/>
  <c r="K9" i="26"/>
  <c r="K11" i="26"/>
  <c r="N14" i="26"/>
  <c r="O14" i="26" s="1"/>
  <c r="N16" i="26"/>
  <c r="K18" i="26"/>
  <c r="N23" i="26"/>
  <c r="K25" i="26"/>
  <c r="K27" i="26"/>
  <c r="N30" i="26"/>
  <c r="O30" i="26" s="1"/>
  <c r="N32" i="26"/>
  <c r="K34" i="26"/>
  <c r="N39" i="26"/>
  <c r="K41" i="26"/>
  <c r="K43" i="26"/>
  <c r="N46" i="26"/>
  <c r="O46" i="26" s="1"/>
  <c r="N48" i="26"/>
  <c r="K50" i="26"/>
  <c r="N55" i="26"/>
  <c r="K57" i="26"/>
  <c r="K59" i="26"/>
  <c r="N62" i="26"/>
  <c r="O62" i="26" s="1"/>
  <c r="N64" i="26"/>
  <c r="O64" i="26" s="1"/>
  <c r="K66" i="26"/>
  <c r="N71" i="26"/>
  <c r="K73" i="26"/>
  <c r="K75" i="26"/>
  <c r="N78" i="26"/>
  <c r="N80" i="26"/>
  <c r="O80" i="26" s="1"/>
  <c r="K82" i="26"/>
  <c r="N87" i="26"/>
  <c r="K5" i="26"/>
  <c r="N8" i="25"/>
  <c r="N14" i="25"/>
  <c r="N21" i="25"/>
  <c r="O21" i="25" s="1"/>
  <c r="N29" i="25"/>
  <c r="N36" i="25"/>
  <c r="N42" i="25"/>
  <c r="N50" i="25"/>
  <c r="N57" i="25"/>
  <c r="N64" i="25"/>
  <c r="O64" i="25" s="1"/>
  <c r="N72" i="25"/>
  <c r="N78" i="25"/>
  <c r="N85" i="25"/>
  <c r="K9" i="25"/>
  <c r="K16" i="25"/>
  <c r="K22" i="25"/>
  <c r="K30" i="25"/>
  <c r="K37" i="25"/>
  <c r="K44" i="25"/>
  <c r="K52" i="25"/>
  <c r="K58" i="25"/>
  <c r="K65" i="25"/>
  <c r="K73" i="25"/>
  <c r="K80" i="25"/>
  <c r="K86" i="25"/>
  <c r="N3" i="25"/>
  <c r="O3" i="25" s="1"/>
  <c r="K9" i="24"/>
  <c r="L9" i="24" s="1"/>
  <c r="X37" i="20" s="1"/>
  <c r="K15" i="24"/>
  <c r="L15" i="24" s="1"/>
  <c r="X43" i="20" s="1"/>
  <c r="K22" i="24"/>
  <c r="L22" i="24" s="1"/>
  <c r="X50" i="20" s="1"/>
  <c r="K30" i="24"/>
  <c r="L30" i="24" s="1"/>
  <c r="X58" i="20" s="1"/>
  <c r="K37" i="24"/>
  <c r="L37" i="24" s="1"/>
  <c r="K43" i="24"/>
  <c r="L43" i="24" s="1"/>
  <c r="K51" i="24"/>
  <c r="L51" i="24" s="1"/>
  <c r="K58" i="24"/>
  <c r="L58" i="24" s="1"/>
  <c r="K65" i="24"/>
  <c r="L65" i="24" s="1"/>
  <c r="K73" i="24"/>
  <c r="L73" i="24" s="1"/>
  <c r="K78" i="24"/>
  <c r="L78" i="24" s="1"/>
  <c r="K83" i="24"/>
  <c r="L83" i="24" s="1"/>
  <c r="N7" i="24"/>
  <c r="N15" i="24"/>
  <c r="N23" i="24"/>
  <c r="K6" i="26"/>
  <c r="N11" i="26"/>
  <c r="K13" i="26"/>
  <c r="K15" i="26"/>
  <c r="N18" i="26"/>
  <c r="N20" i="26"/>
  <c r="K22" i="26"/>
  <c r="N27" i="26"/>
  <c r="K29" i="26"/>
  <c r="K31" i="26"/>
  <c r="N34" i="26"/>
  <c r="O34" i="26" s="1"/>
  <c r="N36" i="26"/>
  <c r="K38" i="26"/>
  <c r="N43" i="26"/>
  <c r="K45" i="26"/>
  <c r="K47" i="26"/>
  <c r="N50" i="26"/>
  <c r="O50" i="26" s="1"/>
  <c r="N52" i="26"/>
  <c r="K54" i="26"/>
  <c r="N59" i="26"/>
  <c r="K61" i="26"/>
  <c r="N3" i="26"/>
  <c r="O3" i="26" s="1"/>
  <c r="K87" i="26"/>
  <c r="N82" i="26"/>
  <c r="O82" i="26" s="1"/>
  <c r="N75" i="26"/>
  <c r="N70" i="26"/>
  <c r="N68" i="26"/>
  <c r="N63" i="26"/>
  <c r="N60" i="26"/>
  <c r="K55" i="26"/>
  <c r="N51" i="26"/>
  <c r="K42" i="26"/>
  <c r="K33" i="26"/>
  <c r="K30" i="26"/>
  <c r="N26" i="26"/>
  <c r="O26" i="26" s="1"/>
  <c r="N24" i="26"/>
  <c r="K21" i="26"/>
  <c r="N15" i="26"/>
  <c r="N6" i="26"/>
  <c r="N84" i="24"/>
  <c r="N76" i="24"/>
  <c r="N68" i="24"/>
  <c r="N60" i="24"/>
  <c r="N52" i="24"/>
  <c r="N44" i="24"/>
  <c r="N36" i="24"/>
  <c r="N28" i="24"/>
  <c r="N19" i="24"/>
  <c r="K85" i="24"/>
  <c r="L85" i="24" s="1"/>
  <c r="K74" i="24"/>
  <c r="L74" i="24" s="1"/>
  <c r="K59" i="24"/>
  <c r="L59" i="24" s="1"/>
  <c r="K46" i="24"/>
  <c r="L46" i="24" s="1"/>
  <c r="K31" i="24"/>
  <c r="L31" i="24" s="1"/>
  <c r="X59" i="20" s="1"/>
  <c r="K17" i="24"/>
  <c r="L17" i="24" s="1"/>
  <c r="X45" i="20" s="1"/>
  <c r="K84" i="25"/>
  <c r="K69" i="25"/>
  <c r="K54" i="25"/>
  <c r="L54" i="25" s="1"/>
  <c r="K41" i="25"/>
  <c r="K26" i="25"/>
  <c r="L26" i="25" s="1"/>
  <c r="Y54" i="20" s="1"/>
  <c r="K12" i="25"/>
  <c r="L12" i="25" s="1"/>
  <c r="Y40" i="20" s="1"/>
  <c r="N82" i="25"/>
  <c r="O82" i="25" s="1"/>
  <c r="N68" i="25"/>
  <c r="N53" i="25"/>
  <c r="N40" i="25"/>
  <c r="N25" i="25"/>
  <c r="N10" i="25"/>
  <c r="O10" i="25" s="1"/>
  <c r="N86" i="26"/>
  <c r="N84" i="26"/>
  <c r="N79" i="26"/>
  <c r="K77" i="26"/>
  <c r="N74" i="26"/>
  <c r="O74" i="26" s="1"/>
  <c r="N72" i="26"/>
  <c r="K70" i="26"/>
  <c r="N67" i="26"/>
  <c r="K65" i="26"/>
  <c r="K63" i="26"/>
  <c r="N54" i="26"/>
  <c r="K51" i="26"/>
  <c r="N44" i="26"/>
  <c r="K39" i="26"/>
  <c r="N35" i="26"/>
  <c r="K26" i="26"/>
  <c r="K17" i="26"/>
  <c r="K14" i="26"/>
  <c r="N10" i="26"/>
  <c r="O10" i="26" s="1"/>
  <c r="N8" i="26"/>
  <c r="N3" i="24"/>
  <c r="N86" i="24"/>
  <c r="N78" i="24"/>
  <c r="N70" i="24"/>
  <c r="N62" i="24"/>
  <c r="N54" i="24"/>
  <c r="N46" i="24"/>
  <c r="N38" i="24"/>
  <c r="N30" i="24"/>
  <c r="N21" i="24"/>
  <c r="N5" i="24"/>
  <c r="K81" i="24"/>
  <c r="L81" i="24" s="1"/>
  <c r="K69" i="24"/>
  <c r="L69" i="24" s="1"/>
  <c r="K54" i="24"/>
  <c r="L54" i="24" s="1"/>
  <c r="K41" i="24"/>
  <c r="L41" i="24" s="1"/>
  <c r="K26" i="24"/>
  <c r="L26" i="24" s="1"/>
  <c r="X54" i="20" s="1"/>
  <c r="K11" i="24"/>
  <c r="L11" i="24" s="1"/>
  <c r="X39" i="20" s="1"/>
  <c r="K81" i="25"/>
  <c r="K68" i="25"/>
  <c r="K53" i="25"/>
  <c r="L53" i="25" s="1"/>
  <c r="K38" i="25"/>
  <c r="K25" i="25"/>
  <c r="K10" i="25"/>
  <c r="N80" i="25"/>
  <c r="N66" i="25"/>
  <c r="N52" i="25"/>
  <c r="N37" i="25"/>
  <c r="N24" i="25"/>
  <c r="N9" i="25"/>
  <c r="N4" i="26"/>
  <c r="K86" i="26"/>
  <c r="N83" i="26"/>
  <c r="K81" i="26"/>
  <c r="K79" i="26"/>
  <c r="N76" i="26"/>
  <c r="O76" i="26" s="1"/>
  <c r="K74" i="26"/>
  <c r="K69" i="26"/>
  <c r="K67" i="26"/>
  <c r="K62" i="26"/>
  <c r="N58" i="26"/>
  <c r="O58" i="26" s="1"/>
  <c r="N56" i="26"/>
  <c r="O56" i="26" s="1"/>
  <c r="K53" i="26"/>
  <c r="N47" i="26"/>
  <c r="N38" i="26"/>
  <c r="K35" i="26"/>
  <c r="N28" i="26"/>
  <c r="O28" i="26" s="1"/>
  <c r="K23" i="26"/>
  <c r="N19" i="26"/>
  <c r="K10" i="26"/>
  <c r="N80" i="24"/>
  <c r="N72" i="24"/>
  <c r="N64" i="24"/>
  <c r="N56" i="24"/>
  <c r="N48" i="24"/>
  <c r="N40" i="24"/>
  <c r="N32" i="24"/>
  <c r="N11" i="24"/>
  <c r="K79" i="24"/>
  <c r="L79" i="24" s="1"/>
  <c r="K67" i="24"/>
  <c r="L67" i="24" s="1"/>
  <c r="K53" i="24"/>
  <c r="L53" i="24" s="1"/>
  <c r="K38" i="24"/>
  <c r="L38" i="24" s="1"/>
  <c r="K25" i="24"/>
  <c r="L25" i="24" s="1"/>
  <c r="X53" i="20" s="1"/>
  <c r="K10" i="24"/>
  <c r="L10" i="24" s="1"/>
  <c r="X38" i="20" s="1"/>
  <c r="K76" i="25"/>
  <c r="K62" i="25"/>
  <c r="K48" i="25"/>
  <c r="K33" i="25"/>
  <c r="L33" i="25" s="1"/>
  <c r="Y61" i="20" s="1"/>
  <c r="K20" i="25"/>
  <c r="K5" i="25"/>
  <c r="N74" i="25"/>
  <c r="O74" i="25" s="1"/>
  <c r="N61" i="25"/>
  <c r="N46" i="25"/>
  <c r="N32" i="25"/>
  <c r="O32" i="25" s="1"/>
  <c r="N18" i="25"/>
  <c r="C7" i="25"/>
  <c r="C11" i="25"/>
  <c r="C15" i="25"/>
  <c r="C19" i="25"/>
  <c r="C23" i="25"/>
  <c r="C27" i="25"/>
  <c r="C31" i="25"/>
  <c r="C35" i="25"/>
  <c r="C39" i="25"/>
  <c r="C43" i="25"/>
  <c r="C47" i="25"/>
  <c r="C51" i="25"/>
  <c r="C55" i="25"/>
  <c r="C59" i="25"/>
  <c r="C63" i="25"/>
  <c r="C67" i="25"/>
  <c r="C71" i="25"/>
  <c r="C75" i="25"/>
  <c r="C79" i="25"/>
  <c r="C83" i="25"/>
  <c r="C87" i="25"/>
  <c r="C4" i="25"/>
  <c r="C9" i="25"/>
  <c r="C14" i="25"/>
  <c r="C20" i="25"/>
  <c r="C25" i="25"/>
  <c r="C30" i="25"/>
  <c r="C36" i="25"/>
  <c r="C41" i="25"/>
  <c r="C46" i="25"/>
  <c r="C52" i="25"/>
  <c r="C57" i="25"/>
  <c r="C62" i="25"/>
  <c r="C68" i="25"/>
  <c r="C73" i="25"/>
  <c r="O73" i="25" s="1"/>
  <c r="C78" i="25"/>
  <c r="C84" i="25"/>
  <c r="C8" i="24"/>
  <c r="C12" i="24"/>
  <c r="C16" i="24"/>
  <c r="C20" i="24"/>
  <c r="C24" i="24"/>
  <c r="C28" i="24"/>
  <c r="C32" i="24"/>
  <c r="C36" i="24"/>
  <c r="C40" i="24"/>
  <c r="C44" i="24"/>
  <c r="C48" i="24"/>
  <c r="C52" i="24"/>
  <c r="C56" i="24"/>
  <c r="C60" i="24"/>
  <c r="C64" i="24"/>
  <c r="C68" i="24"/>
  <c r="C72" i="24"/>
  <c r="C76" i="24"/>
  <c r="C80" i="24"/>
  <c r="C84" i="24"/>
  <c r="C4" i="24"/>
  <c r="C3" i="24"/>
  <c r="C7" i="26"/>
  <c r="L7" i="26" s="1"/>
  <c r="W35" i="20" s="1"/>
  <c r="C11" i="26"/>
  <c r="L11" i="26" s="1"/>
  <c r="W39" i="20" s="1"/>
  <c r="C15" i="26"/>
  <c r="L15" i="26" s="1"/>
  <c r="W43" i="20" s="1"/>
  <c r="C19" i="26"/>
  <c r="L19" i="26" s="1"/>
  <c r="W47" i="20" s="1"/>
  <c r="C23" i="26"/>
  <c r="L23" i="26" s="1"/>
  <c r="W51" i="20" s="1"/>
  <c r="C27" i="26"/>
  <c r="L27" i="26" s="1"/>
  <c r="W55" i="20" s="1"/>
  <c r="C31" i="26"/>
  <c r="L31" i="26" s="1"/>
  <c r="W59" i="20" s="1"/>
  <c r="C35" i="26"/>
  <c r="L35" i="26" s="1"/>
  <c r="C39" i="26"/>
  <c r="L39" i="26" s="1"/>
  <c r="C43" i="26"/>
  <c r="L43" i="26" s="1"/>
  <c r="C47" i="26"/>
  <c r="L47" i="26" s="1"/>
  <c r="C51" i="26"/>
  <c r="L51" i="26" s="1"/>
  <c r="C55" i="26"/>
  <c r="L55" i="26" s="1"/>
  <c r="C59" i="26"/>
  <c r="L59" i="26" s="1"/>
  <c r="C63" i="26"/>
  <c r="L63" i="26" s="1"/>
  <c r="C67" i="26"/>
  <c r="L67" i="26" s="1"/>
  <c r="C71" i="26"/>
  <c r="L71" i="26" s="1"/>
  <c r="C75" i="26"/>
  <c r="L75" i="26" s="1"/>
  <c r="C79" i="26"/>
  <c r="L79" i="26" s="1"/>
  <c r="C83" i="26"/>
  <c r="L83" i="26" s="1"/>
  <c r="C87" i="26"/>
  <c r="L87" i="26" s="1"/>
  <c r="C86" i="26"/>
  <c r="L86" i="26" s="1"/>
  <c r="C84" i="26"/>
  <c r="L84" i="26" s="1"/>
  <c r="C77" i="26"/>
  <c r="L77" i="26" s="1"/>
  <c r="C70" i="26"/>
  <c r="L70" i="26" s="1"/>
  <c r="C68" i="26"/>
  <c r="L68" i="26" s="1"/>
  <c r="C61" i="26"/>
  <c r="L61" i="26" s="1"/>
  <c r="C54" i="26"/>
  <c r="L54" i="26" s="1"/>
  <c r="C52" i="26"/>
  <c r="L52" i="26" s="1"/>
  <c r="C45" i="26"/>
  <c r="L45" i="26" s="1"/>
  <c r="C38" i="26"/>
  <c r="L38" i="26" s="1"/>
  <c r="C36" i="26"/>
  <c r="L36" i="26" s="1"/>
  <c r="C29" i="26"/>
  <c r="L29" i="26" s="1"/>
  <c r="W57" i="20" s="1"/>
  <c r="C22" i="26"/>
  <c r="L22" i="26" s="1"/>
  <c r="W50" i="20" s="1"/>
  <c r="C20" i="26"/>
  <c r="L20" i="26" s="1"/>
  <c r="W48" i="20" s="1"/>
  <c r="C13" i="26"/>
  <c r="L13" i="26" s="1"/>
  <c r="W41" i="20" s="1"/>
  <c r="C6" i="26"/>
  <c r="L6" i="26" s="1"/>
  <c r="W34" i="20" s="1"/>
  <c r="C87" i="24"/>
  <c r="C82" i="24"/>
  <c r="C77" i="24"/>
  <c r="C71" i="24"/>
  <c r="C66" i="24"/>
  <c r="C61" i="24"/>
  <c r="C55" i="24"/>
  <c r="C50" i="24"/>
  <c r="C45" i="24"/>
  <c r="C39" i="24"/>
  <c r="C34" i="24"/>
  <c r="C29" i="24"/>
  <c r="C23" i="24"/>
  <c r="C18" i="24"/>
  <c r="C13" i="24"/>
  <c r="C86" i="25"/>
  <c r="C80" i="25"/>
  <c r="C72" i="25"/>
  <c r="C65" i="25"/>
  <c r="C58" i="25"/>
  <c r="C50" i="25"/>
  <c r="C44" i="25"/>
  <c r="C37" i="25"/>
  <c r="C29" i="25"/>
  <c r="C22" i="25"/>
  <c r="C16" i="25"/>
  <c r="C8" i="25"/>
  <c r="O45" i="25"/>
  <c r="I18" i="20"/>
  <c r="E19" i="20"/>
  <c r="F19" i="20" s="1"/>
  <c r="G19" i="20" s="1"/>
  <c r="H19" i="20" s="1"/>
  <c r="AP4" i="18"/>
  <c r="AR4" i="18"/>
  <c r="AP5" i="18"/>
  <c r="AR5" i="18"/>
  <c r="AP6" i="18"/>
  <c r="AR6" i="18"/>
  <c r="AP7" i="18"/>
  <c r="AR7" i="18"/>
  <c r="AP8" i="18"/>
  <c r="AR8" i="18"/>
  <c r="AP9" i="18"/>
  <c r="AR9" i="18"/>
  <c r="AP10" i="18"/>
  <c r="AR10" i="18"/>
  <c r="AP11" i="18"/>
  <c r="AR11" i="18"/>
  <c r="AP12" i="18"/>
  <c r="AR12" i="18"/>
  <c r="AP13" i="18"/>
  <c r="AR13" i="18"/>
  <c r="AP14" i="18"/>
  <c r="AR14" i="18"/>
  <c r="AP15" i="18"/>
  <c r="AR15" i="18"/>
  <c r="AP16" i="18"/>
  <c r="AR16" i="18"/>
  <c r="AP17" i="18"/>
  <c r="AR17" i="18"/>
  <c r="AP18" i="18"/>
  <c r="AR18" i="18"/>
  <c r="AP19" i="18"/>
  <c r="AR19" i="18"/>
  <c r="AP20" i="18"/>
  <c r="AR20" i="18"/>
  <c r="AP21" i="18"/>
  <c r="AR21" i="18"/>
  <c r="AP22" i="18"/>
  <c r="AR22" i="18"/>
  <c r="AP23" i="18"/>
  <c r="AR23" i="18"/>
  <c r="AP24" i="18"/>
  <c r="AR24" i="18"/>
  <c r="AP25" i="18"/>
  <c r="AR25" i="18"/>
  <c r="AP26" i="18"/>
  <c r="AR26" i="18"/>
  <c r="AP27" i="18"/>
  <c r="AR27" i="18"/>
  <c r="AP28" i="18"/>
  <c r="AR28" i="18"/>
  <c r="AP29" i="18"/>
  <c r="AR29" i="18"/>
  <c r="AP30" i="18"/>
  <c r="AR30" i="18"/>
  <c r="AP31" i="18"/>
  <c r="AR31" i="18"/>
  <c r="AP32" i="18"/>
  <c r="AR32" i="18"/>
  <c r="AP33" i="18"/>
  <c r="AR33" i="18"/>
  <c r="AP34" i="18"/>
  <c r="AR34" i="18"/>
  <c r="AP35" i="18"/>
  <c r="AR35" i="18"/>
  <c r="AP36" i="18"/>
  <c r="AR36" i="18"/>
  <c r="AP37" i="18"/>
  <c r="AR37" i="18"/>
  <c r="AP38" i="18"/>
  <c r="AR38" i="18"/>
  <c r="AP39" i="18"/>
  <c r="AR39" i="18"/>
  <c r="AP40" i="18"/>
  <c r="AR40" i="18"/>
  <c r="AP41" i="18"/>
  <c r="AR41" i="18"/>
  <c r="AP42" i="18"/>
  <c r="AR42" i="18"/>
  <c r="AP43" i="18"/>
  <c r="AR43" i="18"/>
  <c r="AP44" i="18"/>
  <c r="AR44" i="18"/>
  <c r="AP45" i="18"/>
  <c r="AR45" i="18"/>
  <c r="AP46" i="18"/>
  <c r="AR46" i="18"/>
  <c r="AP47" i="18"/>
  <c r="AR47" i="18"/>
  <c r="AP48" i="18"/>
  <c r="AR48" i="18"/>
  <c r="AP49" i="18"/>
  <c r="AR49" i="18"/>
  <c r="AP50" i="18"/>
  <c r="AR50" i="18"/>
  <c r="AP51" i="18"/>
  <c r="AR51" i="18"/>
  <c r="AP52" i="18"/>
  <c r="AR52" i="18"/>
  <c r="AP53" i="18"/>
  <c r="AR53" i="18"/>
  <c r="AP54" i="18"/>
  <c r="AR54" i="18"/>
  <c r="AP55" i="18"/>
  <c r="AR55" i="18"/>
  <c r="AP56" i="18"/>
  <c r="AR56" i="18"/>
  <c r="AP57" i="18"/>
  <c r="AR57" i="18"/>
  <c r="AP58" i="18"/>
  <c r="AR58" i="18"/>
  <c r="AP59" i="18"/>
  <c r="AR59" i="18"/>
  <c r="AP60" i="18"/>
  <c r="AR60" i="18"/>
  <c r="AP61" i="18"/>
  <c r="AR61" i="18"/>
  <c r="AP62" i="18"/>
  <c r="AR62" i="18"/>
  <c r="AP63" i="18"/>
  <c r="AR63" i="18"/>
  <c r="AP64" i="18"/>
  <c r="AR64" i="18"/>
  <c r="AP65" i="18"/>
  <c r="AR65" i="18"/>
  <c r="AP66" i="18"/>
  <c r="AR66" i="18"/>
  <c r="AP67" i="18"/>
  <c r="AR67" i="18"/>
  <c r="AP68" i="18"/>
  <c r="AR68" i="18"/>
  <c r="AP69" i="18"/>
  <c r="AR69" i="18"/>
  <c r="AP70" i="18"/>
  <c r="AR70" i="18"/>
  <c r="AP71" i="18"/>
  <c r="AR71" i="18"/>
  <c r="AP72" i="18"/>
  <c r="AR72" i="18"/>
  <c r="AP73" i="18"/>
  <c r="AR73" i="18"/>
  <c r="AP74" i="18"/>
  <c r="AR74" i="18"/>
  <c r="AP75" i="18"/>
  <c r="AR75" i="18"/>
  <c r="AP76" i="18"/>
  <c r="AR76" i="18"/>
  <c r="AP77" i="18"/>
  <c r="AR77" i="18"/>
  <c r="AP78" i="18"/>
  <c r="AR78" i="18"/>
  <c r="AP79" i="18"/>
  <c r="AR79" i="18"/>
  <c r="AP80" i="18"/>
  <c r="AR80" i="18"/>
  <c r="AP81" i="18"/>
  <c r="AR81" i="18"/>
  <c r="AP82" i="18"/>
  <c r="AR82" i="18"/>
  <c r="AP83" i="18"/>
  <c r="AR83" i="18"/>
  <c r="AP84" i="18"/>
  <c r="AR84" i="18"/>
  <c r="AP85" i="18"/>
  <c r="AR85" i="18"/>
  <c r="AP86" i="18"/>
  <c r="AR86" i="18"/>
  <c r="AP87" i="18"/>
  <c r="AR87" i="18"/>
  <c r="AR3" i="18"/>
  <c r="AP3" i="18"/>
  <c r="AD4" i="18"/>
  <c r="AF4" i="18"/>
  <c r="AD5" i="18"/>
  <c r="AF5" i="18"/>
  <c r="AD6" i="18"/>
  <c r="AF6" i="18"/>
  <c r="AD7" i="18"/>
  <c r="AF7" i="18"/>
  <c r="AD8" i="18"/>
  <c r="AF8" i="18"/>
  <c r="AD9" i="18"/>
  <c r="AF9" i="18"/>
  <c r="AD10" i="18"/>
  <c r="AF10" i="18"/>
  <c r="AD11" i="18"/>
  <c r="AF11" i="18"/>
  <c r="AD12" i="18"/>
  <c r="AF12" i="18"/>
  <c r="AD13" i="18"/>
  <c r="AF13" i="18"/>
  <c r="AD14" i="18"/>
  <c r="AF14" i="18"/>
  <c r="AD15" i="18"/>
  <c r="AF15" i="18"/>
  <c r="AD16" i="18"/>
  <c r="AF16" i="18"/>
  <c r="AD17" i="18"/>
  <c r="AF17" i="18"/>
  <c r="AD18" i="18"/>
  <c r="AF18" i="18"/>
  <c r="AD19" i="18"/>
  <c r="AF19" i="18"/>
  <c r="AD20" i="18"/>
  <c r="AF20" i="18"/>
  <c r="AD21" i="18"/>
  <c r="AF21" i="18"/>
  <c r="AD22" i="18"/>
  <c r="AF22" i="18"/>
  <c r="AD23" i="18"/>
  <c r="AF23" i="18"/>
  <c r="AD24" i="18"/>
  <c r="AF24" i="18"/>
  <c r="AD25" i="18"/>
  <c r="AF25" i="18"/>
  <c r="AD26" i="18"/>
  <c r="AF26" i="18"/>
  <c r="AD27" i="18"/>
  <c r="AF27" i="18"/>
  <c r="AD28" i="18"/>
  <c r="AF28" i="18"/>
  <c r="AD29" i="18"/>
  <c r="AF29" i="18"/>
  <c r="AD30" i="18"/>
  <c r="AF30" i="18"/>
  <c r="AD31" i="18"/>
  <c r="AF31" i="18"/>
  <c r="AD32" i="18"/>
  <c r="AF32" i="18"/>
  <c r="AD33" i="18"/>
  <c r="AF33" i="18"/>
  <c r="AD34" i="18"/>
  <c r="AF34" i="18"/>
  <c r="AD35" i="18"/>
  <c r="AF35" i="18"/>
  <c r="AD36" i="18"/>
  <c r="AF36" i="18"/>
  <c r="AD37" i="18"/>
  <c r="AF37" i="18"/>
  <c r="AD38" i="18"/>
  <c r="AF38" i="18"/>
  <c r="AD39" i="18"/>
  <c r="AF39" i="18"/>
  <c r="AD40" i="18"/>
  <c r="AF40" i="18"/>
  <c r="AD41" i="18"/>
  <c r="AF41" i="18"/>
  <c r="AD42" i="18"/>
  <c r="AF42" i="18"/>
  <c r="AD43" i="18"/>
  <c r="AF43" i="18"/>
  <c r="AD44" i="18"/>
  <c r="AF44" i="18"/>
  <c r="AD45" i="18"/>
  <c r="AF45" i="18"/>
  <c r="AD46" i="18"/>
  <c r="AF46" i="18"/>
  <c r="AD47" i="18"/>
  <c r="AF47" i="18"/>
  <c r="AD48" i="18"/>
  <c r="AF48" i="18"/>
  <c r="AD49" i="18"/>
  <c r="AF49" i="18"/>
  <c r="AD50" i="18"/>
  <c r="AF50" i="18"/>
  <c r="AD51" i="18"/>
  <c r="AF51" i="18"/>
  <c r="AD52" i="18"/>
  <c r="AF52" i="18"/>
  <c r="AD53" i="18"/>
  <c r="AF53" i="18"/>
  <c r="AD54" i="18"/>
  <c r="AF54" i="18"/>
  <c r="AD55" i="18"/>
  <c r="AF55" i="18"/>
  <c r="AD56" i="18"/>
  <c r="AF56" i="18"/>
  <c r="AD57" i="18"/>
  <c r="AF57" i="18"/>
  <c r="AD58" i="18"/>
  <c r="AF58" i="18"/>
  <c r="AD59" i="18"/>
  <c r="AF59" i="18"/>
  <c r="AD60" i="18"/>
  <c r="AF60" i="18"/>
  <c r="AD61" i="18"/>
  <c r="AF61" i="18"/>
  <c r="AD62" i="18"/>
  <c r="AF62" i="18"/>
  <c r="AD63" i="18"/>
  <c r="AF63" i="18"/>
  <c r="AD64" i="18"/>
  <c r="AF64" i="18"/>
  <c r="AD65" i="18"/>
  <c r="AF65" i="18"/>
  <c r="AD66" i="18"/>
  <c r="AF66" i="18"/>
  <c r="AD67" i="18"/>
  <c r="AF67" i="18"/>
  <c r="AD68" i="18"/>
  <c r="AF68" i="18"/>
  <c r="AD69" i="18"/>
  <c r="AF69" i="18"/>
  <c r="AD70" i="18"/>
  <c r="AF70" i="18"/>
  <c r="AD71" i="18"/>
  <c r="AF71" i="18"/>
  <c r="AD72" i="18"/>
  <c r="AF72" i="18"/>
  <c r="AD73" i="18"/>
  <c r="AF73" i="18"/>
  <c r="AD74" i="18"/>
  <c r="AF74" i="18"/>
  <c r="AD75" i="18"/>
  <c r="AF75" i="18"/>
  <c r="AD76" i="18"/>
  <c r="AF76" i="18"/>
  <c r="AD77" i="18"/>
  <c r="AF77" i="18"/>
  <c r="AD78" i="18"/>
  <c r="AF78" i="18"/>
  <c r="AD79" i="18"/>
  <c r="AF79" i="18"/>
  <c r="AD80" i="18"/>
  <c r="AF80" i="18"/>
  <c r="AD81" i="18"/>
  <c r="AF81" i="18"/>
  <c r="AD82" i="18"/>
  <c r="AF82" i="18"/>
  <c r="AD83" i="18"/>
  <c r="AF83" i="18"/>
  <c r="AD84" i="18"/>
  <c r="AF84" i="18"/>
  <c r="AD85" i="18"/>
  <c r="AF85" i="18"/>
  <c r="AD86" i="18"/>
  <c r="AF86" i="18"/>
  <c r="AD87" i="18"/>
  <c r="AF87" i="18"/>
  <c r="AF3" i="18"/>
  <c r="AD3" i="18"/>
  <c r="L60" i="25" l="1"/>
  <c r="O60" i="25"/>
  <c r="O16" i="26"/>
  <c r="L32" i="25"/>
  <c r="Y60" i="20" s="1"/>
  <c r="O30" i="25"/>
  <c r="O40" i="25"/>
  <c r="O24" i="26"/>
  <c r="L46" i="25"/>
  <c r="L4" i="25"/>
  <c r="Y32" i="20" s="1"/>
  <c r="O66" i="26"/>
  <c r="L76" i="25"/>
  <c r="O8" i="26"/>
  <c r="O12" i="25"/>
  <c r="O42" i="25"/>
  <c r="L42" i="25"/>
  <c r="O69" i="25"/>
  <c r="O81" i="25"/>
  <c r="O38" i="25"/>
  <c r="O42" i="26"/>
  <c r="L5" i="25"/>
  <c r="Y33" i="20" s="1"/>
  <c r="O66" i="25"/>
  <c r="L38" i="25"/>
  <c r="O44" i="26"/>
  <c r="O53" i="26"/>
  <c r="L3" i="25"/>
  <c r="Y31" i="20" s="1"/>
  <c r="L66" i="25"/>
  <c r="O5" i="25"/>
  <c r="O53" i="25"/>
  <c r="O32" i="26"/>
  <c r="L49" i="25"/>
  <c r="O48" i="25"/>
  <c r="O37" i="26"/>
  <c r="L17" i="25"/>
  <c r="Y45" i="20" s="1"/>
  <c r="O61" i="25"/>
  <c r="L74" i="25"/>
  <c r="O40" i="26"/>
  <c r="O24" i="25"/>
  <c r="L61" i="25"/>
  <c r="L18" i="25"/>
  <c r="Y46" i="20" s="1"/>
  <c r="O17" i="25"/>
  <c r="O12" i="26"/>
  <c r="L10" i="25"/>
  <c r="Y38" i="20" s="1"/>
  <c r="O60" i="26"/>
  <c r="O18" i="26"/>
  <c r="O48" i="26"/>
  <c r="O34" i="25"/>
  <c r="O41" i="26"/>
  <c r="O17" i="26"/>
  <c r="O9" i="26"/>
  <c r="L56" i="25"/>
  <c r="L34" i="25"/>
  <c r="L13" i="25"/>
  <c r="Y41" i="20" s="1"/>
  <c r="O18" i="25"/>
  <c r="L48" i="25"/>
  <c r="O4" i="26"/>
  <c r="L81" i="25"/>
  <c r="O72" i="26"/>
  <c r="L69" i="25"/>
  <c r="O85" i="25"/>
  <c r="O78" i="26"/>
  <c r="L85" i="25"/>
  <c r="O56" i="25"/>
  <c r="O49" i="25"/>
  <c r="O55" i="25"/>
  <c r="O41" i="25"/>
  <c r="O87" i="25"/>
  <c r="O39" i="25"/>
  <c r="L14" i="25"/>
  <c r="Y42" i="20" s="1"/>
  <c r="L83" i="25"/>
  <c r="L67" i="25"/>
  <c r="L51" i="25"/>
  <c r="L35" i="25"/>
  <c r="L19" i="25"/>
  <c r="Y47" i="20" s="1"/>
  <c r="L25" i="25"/>
  <c r="Y53" i="20" s="1"/>
  <c r="O9" i="25"/>
  <c r="O80" i="25"/>
  <c r="O20" i="25"/>
  <c r="O11" i="26"/>
  <c r="O51" i="25"/>
  <c r="L73" i="25"/>
  <c r="O52" i="25"/>
  <c r="O67" i="25"/>
  <c r="L16" i="25"/>
  <c r="Y44" i="20" s="1"/>
  <c r="L44" i="25"/>
  <c r="O36" i="26"/>
  <c r="O57" i="25"/>
  <c r="O79" i="25"/>
  <c r="O31" i="25"/>
  <c r="O15" i="25"/>
  <c r="O84" i="25"/>
  <c r="O43" i="26"/>
  <c r="O46" i="25"/>
  <c r="O37" i="25"/>
  <c r="O54" i="26"/>
  <c r="O70" i="26"/>
  <c r="O14" i="25"/>
  <c r="O6" i="26"/>
  <c r="O78" i="25"/>
  <c r="O87" i="26"/>
  <c r="O29" i="26"/>
  <c r="O13" i="26"/>
  <c r="O65" i="25"/>
  <c r="O52" i="26"/>
  <c r="L72" i="25"/>
  <c r="L68" i="25"/>
  <c r="L75" i="25"/>
  <c r="L59" i="25"/>
  <c r="L43" i="25"/>
  <c r="L27" i="25"/>
  <c r="Y55" i="20" s="1"/>
  <c r="L11" i="25"/>
  <c r="Y39" i="20" s="1"/>
  <c r="L20" i="25"/>
  <c r="Y48" i="20" s="1"/>
  <c r="O19" i="26"/>
  <c r="O67" i="26"/>
  <c r="O61" i="26"/>
  <c r="O16" i="25"/>
  <c r="O86" i="26"/>
  <c r="O63" i="25"/>
  <c r="O47" i="25"/>
  <c r="O50" i="25"/>
  <c r="L62" i="25"/>
  <c r="L41" i="25"/>
  <c r="L87" i="25"/>
  <c r="L71" i="25"/>
  <c r="L55" i="25"/>
  <c r="L39" i="25"/>
  <c r="L23" i="25"/>
  <c r="Y51" i="20" s="1"/>
  <c r="L7" i="25"/>
  <c r="Y35" i="20" s="1"/>
  <c r="O35" i="26"/>
  <c r="O79" i="26"/>
  <c r="L80" i="25"/>
  <c r="O20" i="26"/>
  <c r="O77" i="26"/>
  <c r="O51" i="26"/>
  <c r="O83" i="26"/>
  <c r="L78" i="25"/>
  <c r="O75" i="26"/>
  <c r="O36" i="25"/>
  <c r="O8" i="25"/>
  <c r="O71" i="26"/>
  <c r="O62" i="25"/>
  <c r="O83" i="25"/>
  <c r="O35" i="25"/>
  <c r="O19" i="25"/>
  <c r="C36" i="18"/>
  <c r="C3" i="22"/>
  <c r="C86" i="22"/>
  <c r="C84" i="22"/>
  <c r="C82" i="22"/>
  <c r="E86" i="22"/>
  <c r="C85" i="22"/>
  <c r="E83" i="22"/>
  <c r="C81" i="22"/>
  <c r="C79" i="22"/>
  <c r="C77" i="22"/>
  <c r="C75" i="22"/>
  <c r="C73" i="22"/>
  <c r="C71" i="22"/>
  <c r="C69" i="22"/>
  <c r="C67" i="22"/>
  <c r="C65" i="22"/>
  <c r="C63" i="22"/>
  <c r="C61" i="22"/>
  <c r="C59" i="22"/>
  <c r="C57" i="22"/>
  <c r="C55" i="22"/>
  <c r="C53" i="22"/>
  <c r="C51" i="22"/>
  <c r="C49" i="22"/>
  <c r="C47" i="22"/>
  <c r="C45" i="22"/>
  <c r="C43" i="22"/>
  <c r="C41" i="22"/>
  <c r="C39" i="22"/>
  <c r="C37" i="22"/>
  <c r="C35" i="22"/>
  <c r="C33" i="22"/>
  <c r="C31" i="22"/>
  <c r="C29" i="22"/>
  <c r="C27" i="22"/>
  <c r="C25" i="22"/>
  <c r="C23" i="22"/>
  <c r="C21" i="22"/>
  <c r="C19" i="22"/>
  <c r="C17" i="22"/>
  <c r="C15" i="22"/>
  <c r="C13" i="22"/>
  <c r="C11" i="22"/>
  <c r="C9" i="22"/>
  <c r="C7" i="22"/>
  <c r="C5" i="22"/>
  <c r="C87" i="22"/>
  <c r="C83" i="22"/>
  <c r="E81" i="22"/>
  <c r="C80" i="22"/>
  <c r="E78" i="22"/>
  <c r="E73" i="22"/>
  <c r="C72" i="22"/>
  <c r="E70" i="22"/>
  <c r="E65" i="22"/>
  <c r="C64" i="22"/>
  <c r="E62" i="22"/>
  <c r="E57" i="22"/>
  <c r="C56" i="22"/>
  <c r="E54" i="22"/>
  <c r="E49" i="22"/>
  <c r="C48" i="22"/>
  <c r="E46" i="22"/>
  <c r="E41" i="22"/>
  <c r="C40" i="22"/>
  <c r="E38" i="22"/>
  <c r="E33" i="22"/>
  <c r="C32" i="22"/>
  <c r="E30" i="22"/>
  <c r="E25" i="22"/>
  <c r="C24" i="22"/>
  <c r="E22" i="22"/>
  <c r="E17" i="22"/>
  <c r="C16" i="22"/>
  <c r="E14" i="22"/>
  <c r="E9" i="22"/>
  <c r="C8" i="22"/>
  <c r="E6" i="22"/>
  <c r="E79" i="22"/>
  <c r="C78" i="22"/>
  <c r="E76" i="22"/>
  <c r="E71" i="22"/>
  <c r="C70" i="22"/>
  <c r="E68" i="22"/>
  <c r="E63" i="22"/>
  <c r="C62" i="22"/>
  <c r="E60" i="22"/>
  <c r="E55" i="22"/>
  <c r="C54" i="22"/>
  <c r="E52" i="22"/>
  <c r="E47" i="22"/>
  <c r="C46" i="22"/>
  <c r="E44" i="22"/>
  <c r="E39" i="22"/>
  <c r="C38" i="22"/>
  <c r="E36" i="22"/>
  <c r="E31" i="22"/>
  <c r="C30" i="22"/>
  <c r="E28" i="22"/>
  <c r="E23" i="22"/>
  <c r="C22" i="22"/>
  <c r="E20" i="22"/>
  <c r="E15" i="22"/>
  <c r="C14" i="22"/>
  <c r="E12" i="22"/>
  <c r="E7" i="22"/>
  <c r="C6" i="22"/>
  <c r="E4" i="22"/>
  <c r="E84" i="22"/>
  <c r="E77" i="22"/>
  <c r="C76" i="22"/>
  <c r="E74" i="22"/>
  <c r="E69" i="22"/>
  <c r="C68" i="22"/>
  <c r="E66" i="22"/>
  <c r="E61" i="22"/>
  <c r="C60" i="22"/>
  <c r="E58" i="22"/>
  <c r="E53" i="22"/>
  <c r="C52" i="22"/>
  <c r="E50" i="22"/>
  <c r="E45" i="22"/>
  <c r="C44" i="22"/>
  <c r="E42" i="22"/>
  <c r="E37" i="22"/>
  <c r="C36" i="22"/>
  <c r="E34" i="22"/>
  <c r="E29" i="22"/>
  <c r="C28" i="22"/>
  <c r="E26" i="22"/>
  <c r="E21" i="22"/>
  <c r="C20" i="22"/>
  <c r="E18" i="22"/>
  <c r="E13" i="22"/>
  <c r="C12" i="22"/>
  <c r="E10" i="22"/>
  <c r="E5" i="22"/>
  <c r="C4" i="22"/>
  <c r="E87" i="22"/>
  <c r="E85" i="22"/>
  <c r="E82" i="22"/>
  <c r="E80" i="22"/>
  <c r="E75" i="22"/>
  <c r="C74" i="22"/>
  <c r="E72" i="22"/>
  <c r="E67" i="22"/>
  <c r="C66" i="22"/>
  <c r="E64" i="22"/>
  <c r="E59" i="22"/>
  <c r="C58" i="22"/>
  <c r="E56" i="22"/>
  <c r="E51" i="22"/>
  <c r="C50" i="22"/>
  <c r="E48" i="22"/>
  <c r="E43" i="22"/>
  <c r="C42" i="22"/>
  <c r="E40" i="22"/>
  <c r="E35" i="22"/>
  <c r="C34" i="22"/>
  <c r="E32" i="22"/>
  <c r="E27" i="22"/>
  <c r="C26" i="22"/>
  <c r="E24" i="22"/>
  <c r="E19" i="22"/>
  <c r="C18" i="22"/>
  <c r="E16" i="22"/>
  <c r="E11" i="22"/>
  <c r="C10" i="22"/>
  <c r="E8" i="22"/>
  <c r="E3" i="22"/>
  <c r="O47" i="26"/>
  <c r="O63" i="26"/>
  <c r="O68" i="25"/>
  <c r="O31" i="26"/>
  <c r="O15" i="26"/>
  <c r="O22" i="25"/>
  <c r="L22" i="25"/>
  <c r="Y50" i="20" s="1"/>
  <c r="L84" i="25"/>
  <c r="O84" i="26"/>
  <c r="O22" i="26"/>
  <c r="O38" i="26"/>
  <c r="O45" i="26"/>
  <c r="O7" i="25"/>
  <c r="O23" i="25"/>
  <c r="O43" i="25"/>
  <c r="O71" i="25"/>
  <c r="O72" i="25"/>
  <c r="O4" i="25"/>
  <c r="O59" i="25"/>
  <c r="L50" i="25"/>
  <c r="O27" i="26"/>
  <c r="L29" i="25"/>
  <c r="Y57" i="20" s="1"/>
  <c r="O58" i="25"/>
  <c r="L58" i="25"/>
  <c r="O86" i="25"/>
  <c r="L86" i="25"/>
  <c r="L57" i="25"/>
  <c r="L36" i="25"/>
  <c r="O23" i="26"/>
  <c r="O39" i="26"/>
  <c r="O55" i="26"/>
  <c r="O7" i="26"/>
  <c r="O68" i="26"/>
  <c r="O11" i="25"/>
  <c r="O27" i="25"/>
  <c r="O75" i="25"/>
  <c r="O44" i="25"/>
  <c r="O59" i="26"/>
  <c r="O25" i="25"/>
  <c r="O29" i="25"/>
  <c r="L8" i="25"/>
  <c r="Y36" i="20" s="1"/>
  <c r="L37" i="25"/>
  <c r="L65" i="25"/>
  <c r="L52" i="25"/>
  <c r="L30" i="25"/>
  <c r="Y58" i="20" s="1"/>
  <c r="L9" i="25"/>
  <c r="Y37" i="20" s="1"/>
  <c r="L79" i="25"/>
  <c r="L63" i="25"/>
  <c r="L47" i="25"/>
  <c r="L31" i="25"/>
  <c r="Y59" i="20" s="1"/>
  <c r="L15" i="25"/>
  <c r="Y43" i="20" s="1"/>
  <c r="I19" i="20"/>
  <c r="E81" i="19"/>
  <c r="E70" i="19"/>
  <c r="E59" i="19"/>
  <c r="E47" i="19"/>
  <c r="E32" i="19"/>
  <c r="E18" i="19"/>
  <c r="E4" i="19"/>
  <c r="E74" i="18"/>
  <c r="E59" i="18"/>
  <c r="E46" i="18"/>
  <c r="E31" i="18"/>
  <c r="E16" i="18"/>
  <c r="C80" i="19"/>
  <c r="C60" i="19"/>
  <c r="C43" i="19"/>
  <c r="C23" i="19"/>
  <c r="C76" i="18"/>
  <c r="C15" i="18"/>
  <c r="E87" i="19"/>
  <c r="E77" i="19"/>
  <c r="E66" i="19"/>
  <c r="E55" i="19"/>
  <c r="E42" i="19"/>
  <c r="E27" i="19"/>
  <c r="E12" i="19"/>
  <c r="E83" i="18"/>
  <c r="E68" i="18"/>
  <c r="E54" i="18"/>
  <c r="E40" i="18"/>
  <c r="E26" i="18"/>
  <c r="E11" i="18"/>
  <c r="C79" i="19"/>
  <c r="C59" i="19"/>
  <c r="C39" i="19"/>
  <c r="C22" i="19"/>
  <c r="C67" i="18"/>
  <c r="C4" i="18"/>
  <c r="E86" i="19"/>
  <c r="E75" i="19"/>
  <c r="E65" i="19"/>
  <c r="E54" i="19"/>
  <c r="E39" i="19"/>
  <c r="E26" i="19"/>
  <c r="E11" i="19"/>
  <c r="E80" i="18"/>
  <c r="E67" i="18"/>
  <c r="E52" i="18"/>
  <c r="E38" i="18"/>
  <c r="E24" i="18"/>
  <c r="E10" i="18"/>
  <c r="C6" i="19"/>
  <c r="C71" i="19"/>
  <c r="C52" i="19"/>
  <c r="C32" i="19"/>
  <c r="C15" i="19"/>
  <c r="C51" i="18"/>
  <c r="E82" i="19"/>
  <c r="E71" i="19"/>
  <c r="E61" i="19"/>
  <c r="E48" i="19"/>
  <c r="E34" i="19"/>
  <c r="E20" i="19"/>
  <c r="E6" i="19"/>
  <c r="E75" i="18"/>
  <c r="E62" i="18"/>
  <c r="E47" i="18"/>
  <c r="E32" i="18"/>
  <c r="E19" i="18"/>
  <c r="E4" i="18"/>
  <c r="C87" i="19"/>
  <c r="C68" i="19"/>
  <c r="C50" i="19"/>
  <c r="C31" i="19"/>
  <c r="C11" i="19"/>
  <c r="C6" i="18"/>
  <c r="C10" i="18"/>
  <c r="C14" i="18"/>
  <c r="C18" i="18"/>
  <c r="C22" i="18"/>
  <c r="C26" i="18"/>
  <c r="C30" i="18"/>
  <c r="C34" i="18"/>
  <c r="C38" i="18"/>
  <c r="C42" i="18"/>
  <c r="C46" i="18"/>
  <c r="C50" i="18"/>
  <c r="C5" i="18"/>
  <c r="C11" i="18"/>
  <c r="C16" i="18"/>
  <c r="C21" i="18"/>
  <c r="C27" i="18"/>
  <c r="C32" i="18"/>
  <c r="C37" i="18"/>
  <c r="C43" i="18"/>
  <c r="C48" i="18"/>
  <c r="C53" i="18"/>
  <c r="C57" i="18"/>
  <c r="C61" i="18"/>
  <c r="C65" i="18"/>
  <c r="C69" i="18"/>
  <c r="C73" i="18"/>
  <c r="C77" i="18"/>
  <c r="C81" i="18"/>
  <c r="C85" i="18"/>
  <c r="C9" i="18"/>
  <c r="C17" i="18"/>
  <c r="C24" i="18"/>
  <c r="C31" i="18"/>
  <c r="C39" i="18"/>
  <c r="C45" i="18"/>
  <c r="C52" i="18"/>
  <c r="C58" i="18"/>
  <c r="C63" i="18"/>
  <c r="C68" i="18"/>
  <c r="C74" i="18"/>
  <c r="C79" i="18"/>
  <c r="C84" i="18"/>
  <c r="C9" i="19"/>
  <c r="C13" i="19"/>
  <c r="C17" i="19"/>
  <c r="C21" i="19"/>
  <c r="C25" i="19"/>
  <c r="C29" i="19"/>
  <c r="C33" i="19"/>
  <c r="C37" i="19"/>
  <c r="C41" i="19"/>
  <c r="C45" i="19"/>
  <c r="C49" i="19"/>
  <c r="C53" i="19"/>
  <c r="C57" i="19"/>
  <c r="C61" i="19"/>
  <c r="C65" i="19"/>
  <c r="C69" i="19"/>
  <c r="C73" i="19"/>
  <c r="C77" i="19"/>
  <c r="C81" i="19"/>
  <c r="C85" i="19"/>
  <c r="C5" i="19"/>
  <c r="C12" i="18"/>
  <c r="C20" i="18"/>
  <c r="C29" i="18"/>
  <c r="C40" i="18"/>
  <c r="C49" i="18"/>
  <c r="C56" i="18"/>
  <c r="C64" i="18"/>
  <c r="C71" i="18"/>
  <c r="C78" i="18"/>
  <c r="C86" i="18"/>
  <c r="C7" i="18"/>
  <c r="C19" i="18"/>
  <c r="C33" i="18"/>
  <c r="C44" i="18"/>
  <c r="C55" i="18"/>
  <c r="C66" i="18"/>
  <c r="C75" i="18"/>
  <c r="C83" i="18"/>
  <c r="C8" i="19"/>
  <c r="C14" i="19"/>
  <c r="C19" i="19"/>
  <c r="C24" i="19"/>
  <c r="C30" i="19"/>
  <c r="C35" i="19"/>
  <c r="C40" i="19"/>
  <c r="C46" i="19"/>
  <c r="C51" i="19"/>
  <c r="C56" i="19"/>
  <c r="C62" i="19"/>
  <c r="C67" i="19"/>
  <c r="C72" i="19"/>
  <c r="C78" i="19"/>
  <c r="C83" i="19"/>
  <c r="C4" i="19"/>
  <c r="E5" i="18"/>
  <c r="E9" i="18"/>
  <c r="E13" i="18"/>
  <c r="E17" i="18"/>
  <c r="E21" i="18"/>
  <c r="E25" i="18"/>
  <c r="E29" i="18"/>
  <c r="E33" i="18"/>
  <c r="E37" i="18"/>
  <c r="E41" i="18"/>
  <c r="E45" i="18"/>
  <c r="E49" i="18"/>
  <c r="E53" i="18"/>
  <c r="E57" i="18"/>
  <c r="E61" i="18"/>
  <c r="E65" i="18"/>
  <c r="E69" i="18"/>
  <c r="E73" i="18"/>
  <c r="E77" i="18"/>
  <c r="E81" i="18"/>
  <c r="E85" i="18"/>
  <c r="E5" i="19"/>
  <c r="E9" i="19"/>
  <c r="E13" i="19"/>
  <c r="E17" i="19"/>
  <c r="E21" i="19"/>
  <c r="E25" i="19"/>
  <c r="E29" i="19"/>
  <c r="E33" i="19"/>
  <c r="E37" i="19"/>
  <c r="E41" i="19"/>
  <c r="E45" i="19"/>
  <c r="E49" i="19"/>
  <c r="E53" i="19"/>
  <c r="C8" i="18"/>
  <c r="C25" i="18"/>
  <c r="C41" i="18"/>
  <c r="C59" i="18"/>
  <c r="C70" i="18"/>
  <c r="C82" i="18"/>
  <c r="C12" i="19"/>
  <c r="C20" i="19"/>
  <c r="C27" i="19"/>
  <c r="C34" i="19"/>
  <c r="C42" i="19"/>
  <c r="C48" i="19"/>
  <c r="C55" i="19"/>
  <c r="C63" i="19"/>
  <c r="C70" i="19"/>
  <c r="C76" i="19"/>
  <c r="C84" i="19"/>
  <c r="C7" i="19"/>
  <c r="E7" i="18"/>
  <c r="E12" i="18"/>
  <c r="E18" i="18"/>
  <c r="E23" i="18"/>
  <c r="E28" i="18"/>
  <c r="E34" i="18"/>
  <c r="E39" i="18"/>
  <c r="E44" i="18"/>
  <c r="E50" i="18"/>
  <c r="E55" i="18"/>
  <c r="E60" i="18"/>
  <c r="E66" i="18"/>
  <c r="E71" i="18"/>
  <c r="E76" i="18"/>
  <c r="E82" i="18"/>
  <c r="E87" i="18"/>
  <c r="E8" i="19"/>
  <c r="E14" i="19"/>
  <c r="E19" i="19"/>
  <c r="E24" i="19"/>
  <c r="E30" i="19"/>
  <c r="E35" i="19"/>
  <c r="E40" i="19"/>
  <c r="E46" i="19"/>
  <c r="E51" i="19"/>
  <c r="E56" i="19"/>
  <c r="E60" i="19"/>
  <c r="E64" i="19"/>
  <c r="E68" i="19"/>
  <c r="E72" i="19"/>
  <c r="E76" i="19"/>
  <c r="E80" i="19"/>
  <c r="E84" i="19"/>
  <c r="E3" i="19"/>
  <c r="C13" i="18"/>
  <c r="C28" i="18"/>
  <c r="C47" i="18"/>
  <c r="C60" i="18"/>
  <c r="C72" i="18"/>
  <c r="C87" i="18"/>
  <c r="E85" i="19"/>
  <c r="E79" i="19"/>
  <c r="E74" i="19"/>
  <c r="E69" i="19"/>
  <c r="E63" i="19"/>
  <c r="E58" i="19"/>
  <c r="E52" i="19"/>
  <c r="E44" i="19"/>
  <c r="E38" i="19"/>
  <c r="E31" i="19"/>
  <c r="E23" i="19"/>
  <c r="E16" i="19"/>
  <c r="E10" i="19"/>
  <c r="E86" i="18"/>
  <c r="E79" i="18"/>
  <c r="E72" i="18"/>
  <c r="E64" i="18"/>
  <c r="E58" i="18"/>
  <c r="E51" i="18"/>
  <c r="E43" i="18"/>
  <c r="E36" i="18"/>
  <c r="E30" i="18"/>
  <c r="E22" i="18"/>
  <c r="E15" i="18"/>
  <c r="E8" i="18"/>
  <c r="C86" i="19"/>
  <c r="C75" i="19"/>
  <c r="C66" i="19"/>
  <c r="C58" i="19"/>
  <c r="C47" i="19"/>
  <c r="C38" i="19"/>
  <c r="C28" i="19"/>
  <c r="C18" i="19"/>
  <c r="C10" i="19"/>
  <c r="C3" i="18"/>
  <c r="C62" i="18"/>
  <c r="C35" i="18"/>
  <c r="E3" i="18"/>
  <c r="E83" i="19"/>
  <c r="E78" i="19"/>
  <c r="E73" i="19"/>
  <c r="E67" i="19"/>
  <c r="E62" i="19"/>
  <c r="E57" i="19"/>
  <c r="E50" i="19"/>
  <c r="E43" i="19"/>
  <c r="E36" i="19"/>
  <c r="E28" i="19"/>
  <c r="E22" i="19"/>
  <c r="E15" i="19"/>
  <c r="E7" i="19"/>
  <c r="E84" i="18"/>
  <c r="E78" i="18"/>
  <c r="E70" i="18"/>
  <c r="E63" i="18"/>
  <c r="E56" i="18"/>
  <c r="E48" i="18"/>
  <c r="E42" i="18"/>
  <c r="E35" i="18"/>
  <c r="E27" i="18"/>
  <c r="E20" i="18"/>
  <c r="E14" i="18"/>
  <c r="E6" i="18"/>
  <c r="C3" i="19"/>
  <c r="C82" i="19"/>
  <c r="C74" i="19"/>
  <c r="C64" i="19"/>
  <c r="C54" i="19"/>
  <c r="C44" i="19"/>
  <c r="C36" i="19"/>
  <c r="C26" i="19"/>
  <c r="C16" i="19"/>
  <c r="C80" i="18"/>
  <c r="C54" i="18"/>
  <c r="C23" i="18"/>
  <c r="X11" i="20"/>
  <c r="X9" i="20"/>
  <c r="Z61" i="20" s="1"/>
  <c r="X8" i="20"/>
  <c r="X7" i="20"/>
  <c r="X4" i="20"/>
  <c r="D21" i="20" s="1"/>
  <c r="X3" i="20"/>
  <c r="D29" i="20" s="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2" i="21"/>
  <c r="A3" i="2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2" i="21"/>
  <c r="B2" i="21"/>
  <c r="Z32" i="20" l="1"/>
  <c r="Z41" i="20"/>
  <c r="Z33" i="20"/>
  <c r="Z46" i="20"/>
  <c r="Z29" i="20"/>
  <c r="U28" i="20"/>
  <c r="Z31" i="20"/>
  <c r="U30" i="20"/>
  <c r="Z30" i="20"/>
  <c r="Z28" i="20"/>
  <c r="U29" i="20"/>
  <c r="Z34" i="20"/>
  <c r="AI6" i="19"/>
  <c r="AQ6" i="19" s="1"/>
  <c r="AI10" i="19"/>
  <c r="AQ10" i="19" s="1"/>
  <c r="AI14" i="19"/>
  <c r="AQ14" i="19" s="1"/>
  <c r="AI18" i="19"/>
  <c r="AQ18" i="19" s="1"/>
  <c r="AI22" i="19"/>
  <c r="AQ22" i="19" s="1"/>
  <c r="AI26" i="19"/>
  <c r="AQ26" i="19" s="1"/>
  <c r="AI30" i="19"/>
  <c r="AQ30" i="19" s="1"/>
  <c r="AI34" i="19"/>
  <c r="AQ34" i="19" s="1"/>
  <c r="AI38" i="19"/>
  <c r="AQ38" i="19" s="1"/>
  <c r="AI42" i="19"/>
  <c r="AQ42" i="19" s="1"/>
  <c r="AI46" i="19"/>
  <c r="AQ46" i="19" s="1"/>
  <c r="AI50" i="19"/>
  <c r="AQ50" i="19" s="1"/>
  <c r="AI54" i="19"/>
  <c r="AQ54" i="19" s="1"/>
  <c r="AI58" i="19"/>
  <c r="AQ58" i="19" s="1"/>
  <c r="AI62" i="19"/>
  <c r="AQ62" i="19" s="1"/>
  <c r="AI66" i="19"/>
  <c r="AQ66" i="19" s="1"/>
  <c r="AI70" i="19"/>
  <c r="AQ70" i="19" s="1"/>
  <c r="AI74" i="19"/>
  <c r="AQ74" i="19" s="1"/>
  <c r="AI78" i="19"/>
  <c r="AQ78" i="19" s="1"/>
  <c r="AI82" i="19"/>
  <c r="AQ82" i="19" s="1"/>
  <c r="AI86" i="19"/>
  <c r="AQ86" i="19" s="1"/>
  <c r="AK6" i="19"/>
  <c r="AS6" i="19" s="1"/>
  <c r="AK10" i="19"/>
  <c r="AS10" i="19" s="1"/>
  <c r="AK14" i="19"/>
  <c r="AS14" i="19" s="1"/>
  <c r="AK18" i="19"/>
  <c r="AS18" i="19" s="1"/>
  <c r="AK22" i="19"/>
  <c r="AS22" i="19" s="1"/>
  <c r="AK26" i="19"/>
  <c r="AS26" i="19" s="1"/>
  <c r="AK30" i="19"/>
  <c r="AS30" i="19" s="1"/>
  <c r="AK34" i="19"/>
  <c r="AS34" i="19" s="1"/>
  <c r="AK38" i="19"/>
  <c r="AS38" i="19" s="1"/>
  <c r="AK42" i="19"/>
  <c r="AS42" i="19" s="1"/>
  <c r="AK46" i="19"/>
  <c r="AS46" i="19" s="1"/>
  <c r="AK50" i="19"/>
  <c r="AS50" i="19" s="1"/>
  <c r="AK54" i="19"/>
  <c r="AS54" i="19" s="1"/>
  <c r="AK58" i="19"/>
  <c r="AS58" i="19" s="1"/>
  <c r="AK62" i="19"/>
  <c r="AS62" i="19" s="1"/>
  <c r="AK66" i="19"/>
  <c r="AS66" i="19" s="1"/>
  <c r="AK70" i="19"/>
  <c r="AS70" i="19" s="1"/>
  <c r="AK74" i="19"/>
  <c r="AS74" i="19" s="1"/>
  <c r="AK78" i="19"/>
  <c r="AS78" i="19" s="1"/>
  <c r="AK82" i="19"/>
  <c r="AS82" i="19" s="1"/>
  <c r="AK86" i="19"/>
  <c r="AS86" i="19" s="1"/>
  <c r="AI7" i="19"/>
  <c r="AQ7" i="19" s="1"/>
  <c r="AI4" i="19"/>
  <c r="AI8" i="19"/>
  <c r="AQ8" i="19" s="1"/>
  <c r="AI12" i="19"/>
  <c r="AQ12" i="19" s="1"/>
  <c r="AI16" i="19"/>
  <c r="AI20" i="19"/>
  <c r="AQ20" i="19" s="1"/>
  <c r="AI24" i="19"/>
  <c r="AQ24" i="19" s="1"/>
  <c r="AI28" i="19"/>
  <c r="AQ28" i="19" s="1"/>
  <c r="AI32" i="19"/>
  <c r="AQ32" i="19" s="1"/>
  <c r="AI36" i="19"/>
  <c r="AQ36" i="19" s="1"/>
  <c r="AI40" i="19"/>
  <c r="AQ40" i="19" s="1"/>
  <c r="AI44" i="19"/>
  <c r="AQ44" i="19" s="1"/>
  <c r="AI48" i="19"/>
  <c r="AQ48" i="19" s="1"/>
  <c r="AI52" i="19"/>
  <c r="AQ52" i="19" s="1"/>
  <c r="AI56" i="19"/>
  <c r="AQ56" i="19" s="1"/>
  <c r="AI60" i="19"/>
  <c r="AQ60" i="19" s="1"/>
  <c r="AI64" i="19"/>
  <c r="AQ64" i="19" s="1"/>
  <c r="AI68" i="19"/>
  <c r="AQ68" i="19" s="1"/>
  <c r="AI72" i="19"/>
  <c r="AQ72" i="19" s="1"/>
  <c r="AI76" i="19"/>
  <c r="AQ76" i="19" s="1"/>
  <c r="AI80" i="19"/>
  <c r="AQ80" i="19" s="1"/>
  <c r="AI84" i="19"/>
  <c r="AQ84" i="19" s="1"/>
  <c r="AK4" i="19"/>
  <c r="AS4" i="19" s="1"/>
  <c r="AK8" i="19"/>
  <c r="AS8" i="19" s="1"/>
  <c r="AK12" i="19"/>
  <c r="AS12" i="19" s="1"/>
  <c r="AK16" i="19"/>
  <c r="AS16" i="19" s="1"/>
  <c r="AK20" i="19"/>
  <c r="AS20" i="19" s="1"/>
  <c r="AK24" i="19"/>
  <c r="AS24" i="19" s="1"/>
  <c r="AK28" i="19"/>
  <c r="AS28" i="19" s="1"/>
  <c r="AK32" i="19"/>
  <c r="AS32" i="19" s="1"/>
  <c r="AK36" i="19"/>
  <c r="AS36" i="19" s="1"/>
  <c r="AK40" i="19"/>
  <c r="AS40" i="19" s="1"/>
  <c r="AK44" i="19"/>
  <c r="AS44" i="19" s="1"/>
  <c r="AK48" i="19"/>
  <c r="AS48" i="19" s="1"/>
  <c r="AK52" i="19"/>
  <c r="AS52" i="19" s="1"/>
  <c r="AK56" i="19"/>
  <c r="AS56" i="19" s="1"/>
  <c r="AK60" i="19"/>
  <c r="AS60" i="19" s="1"/>
  <c r="AK64" i="19"/>
  <c r="AS64" i="19" s="1"/>
  <c r="AK68" i="19"/>
  <c r="AS68" i="19" s="1"/>
  <c r="AK72" i="19"/>
  <c r="AS72" i="19" s="1"/>
  <c r="AK76" i="19"/>
  <c r="AS76" i="19" s="1"/>
  <c r="AK80" i="19"/>
  <c r="AS80" i="19" s="1"/>
  <c r="AK84" i="19"/>
  <c r="AS84" i="19" s="1"/>
  <c r="AK3" i="19"/>
  <c r="AS3" i="19" s="1"/>
  <c r="AI5" i="19"/>
  <c r="AQ5" i="19" s="1"/>
  <c r="AI15" i="19"/>
  <c r="AQ15" i="19" s="1"/>
  <c r="AI23" i="19"/>
  <c r="AQ23" i="19" s="1"/>
  <c r="AI31" i="19"/>
  <c r="AQ31" i="19" s="1"/>
  <c r="AI39" i="19"/>
  <c r="AQ39" i="19" s="1"/>
  <c r="AI47" i="19"/>
  <c r="AQ47" i="19" s="1"/>
  <c r="AI55" i="19"/>
  <c r="AQ55" i="19" s="1"/>
  <c r="AI63" i="19"/>
  <c r="AQ63" i="19" s="1"/>
  <c r="AI71" i="19"/>
  <c r="AQ71" i="19" s="1"/>
  <c r="AI79" i="19"/>
  <c r="AQ79" i="19" s="1"/>
  <c r="AI87" i="19"/>
  <c r="AQ87" i="19" s="1"/>
  <c r="AK11" i="19"/>
  <c r="AS11" i="19" s="1"/>
  <c r="AK19" i="19"/>
  <c r="AS19" i="19" s="1"/>
  <c r="AK27" i="19"/>
  <c r="AS27" i="19" s="1"/>
  <c r="AK35" i="19"/>
  <c r="AS35" i="19" s="1"/>
  <c r="AK43" i="19"/>
  <c r="AS43" i="19" s="1"/>
  <c r="AK51" i="19"/>
  <c r="AS51" i="19" s="1"/>
  <c r="AK59" i="19"/>
  <c r="AS59" i="19" s="1"/>
  <c r="AK67" i="19"/>
  <c r="AS67" i="19" s="1"/>
  <c r="AK75" i="19"/>
  <c r="AS75" i="19" s="1"/>
  <c r="AK83" i="19"/>
  <c r="AS83" i="19" s="1"/>
  <c r="AI9" i="19"/>
  <c r="AQ9" i="19" s="1"/>
  <c r="AI17" i="19"/>
  <c r="AQ17" i="19" s="1"/>
  <c r="AI25" i="19"/>
  <c r="AQ25" i="19" s="1"/>
  <c r="AI33" i="19"/>
  <c r="AQ33" i="19" s="1"/>
  <c r="AI41" i="19"/>
  <c r="AQ41" i="19" s="1"/>
  <c r="AI49" i="19"/>
  <c r="AQ49" i="19" s="1"/>
  <c r="AI57" i="19"/>
  <c r="AQ57" i="19" s="1"/>
  <c r="AI65" i="19"/>
  <c r="AQ65" i="19" s="1"/>
  <c r="AI73" i="19"/>
  <c r="AQ73" i="19" s="1"/>
  <c r="AI81" i="19"/>
  <c r="AQ81" i="19" s="1"/>
  <c r="AK5" i="19"/>
  <c r="AS5" i="19" s="1"/>
  <c r="AK13" i="19"/>
  <c r="AS13" i="19" s="1"/>
  <c r="AK21" i="19"/>
  <c r="AS21" i="19" s="1"/>
  <c r="AK29" i="19"/>
  <c r="AS29" i="19" s="1"/>
  <c r="AK37" i="19"/>
  <c r="AS37" i="19" s="1"/>
  <c r="AK45" i="19"/>
  <c r="AS45" i="19" s="1"/>
  <c r="AK53" i="19"/>
  <c r="AS53" i="19" s="1"/>
  <c r="AK61" i="19"/>
  <c r="AS61" i="19" s="1"/>
  <c r="AK69" i="19"/>
  <c r="AS69" i="19" s="1"/>
  <c r="AK77" i="19"/>
  <c r="AS77" i="19" s="1"/>
  <c r="AK85" i="19"/>
  <c r="AS85" i="19" s="1"/>
  <c r="AI11" i="19"/>
  <c r="AQ11" i="19" s="1"/>
  <c r="AI19" i="19"/>
  <c r="AQ19" i="19" s="1"/>
  <c r="AI27" i="19"/>
  <c r="AQ27" i="19" s="1"/>
  <c r="AI35" i="19"/>
  <c r="AQ35" i="19" s="1"/>
  <c r="AI43" i="19"/>
  <c r="AQ43" i="19" s="1"/>
  <c r="AI51" i="19"/>
  <c r="AQ51" i="19" s="1"/>
  <c r="AI59" i="19"/>
  <c r="AQ59" i="19" s="1"/>
  <c r="AI67" i="19"/>
  <c r="AQ67" i="19" s="1"/>
  <c r="AI75" i="19"/>
  <c r="AQ75" i="19" s="1"/>
  <c r="AI83" i="19"/>
  <c r="AQ83" i="19" s="1"/>
  <c r="AK7" i="19"/>
  <c r="AS7" i="19" s="1"/>
  <c r="AK15" i="19"/>
  <c r="AS15" i="19" s="1"/>
  <c r="AK23" i="19"/>
  <c r="AS23" i="19" s="1"/>
  <c r="AK31" i="19"/>
  <c r="AS31" i="19" s="1"/>
  <c r="AK39" i="19"/>
  <c r="AS39" i="19" s="1"/>
  <c r="AK47" i="19"/>
  <c r="AS47" i="19" s="1"/>
  <c r="AK55" i="19"/>
  <c r="AS55" i="19" s="1"/>
  <c r="AK63" i="19"/>
  <c r="AS63" i="19" s="1"/>
  <c r="AK71" i="19"/>
  <c r="AS71" i="19" s="1"/>
  <c r="AK79" i="19"/>
  <c r="AS79" i="19" s="1"/>
  <c r="AK87" i="19"/>
  <c r="AS87" i="19" s="1"/>
  <c r="AI13" i="19"/>
  <c r="AQ13" i="19" s="1"/>
  <c r="AI21" i="19"/>
  <c r="AQ21" i="19" s="1"/>
  <c r="AI29" i="19"/>
  <c r="AQ29" i="19" s="1"/>
  <c r="AI37" i="19"/>
  <c r="AQ37" i="19" s="1"/>
  <c r="AI45" i="19"/>
  <c r="AQ45" i="19" s="1"/>
  <c r="AI53" i="19"/>
  <c r="AQ53" i="19" s="1"/>
  <c r="AI61" i="19"/>
  <c r="AQ61" i="19" s="1"/>
  <c r="AI69" i="19"/>
  <c r="AQ69" i="19" s="1"/>
  <c r="AI77" i="19"/>
  <c r="AQ77" i="19" s="1"/>
  <c r="AI85" i="19"/>
  <c r="AQ85" i="19" s="1"/>
  <c r="AK9" i="19"/>
  <c r="AS9" i="19" s="1"/>
  <c r="AK17" i="19"/>
  <c r="AS17" i="19" s="1"/>
  <c r="AK25" i="19"/>
  <c r="AS25" i="19" s="1"/>
  <c r="AK33" i="19"/>
  <c r="AS33" i="19" s="1"/>
  <c r="AK41" i="19"/>
  <c r="AS41" i="19" s="1"/>
  <c r="AK49" i="19"/>
  <c r="AS49" i="19" s="1"/>
  <c r="AK57" i="19"/>
  <c r="AS57" i="19" s="1"/>
  <c r="AK65" i="19"/>
  <c r="AS65" i="19" s="1"/>
  <c r="AK73" i="19"/>
  <c r="AS73" i="19" s="1"/>
  <c r="AK81" i="19"/>
  <c r="AS81" i="19" s="1"/>
  <c r="AI3" i="19"/>
  <c r="AQ3" i="19" s="1"/>
  <c r="AQ16" i="19"/>
  <c r="AQ4" i="19"/>
  <c r="Z36" i="20"/>
  <c r="Z45" i="20"/>
  <c r="Z44" i="20"/>
  <c r="Z60" i="20"/>
  <c r="Z59" i="20"/>
  <c r="Z38" i="20"/>
  <c r="Z37" i="20"/>
  <c r="Z57" i="20"/>
  <c r="Z42" i="20"/>
  <c r="Z58" i="20"/>
  <c r="Z35" i="20"/>
  <c r="Z49" i="20"/>
  <c r="Z48" i="20"/>
  <c r="Z52" i="20"/>
  <c r="Z51" i="20"/>
  <c r="Z40" i="20"/>
  <c r="Z39" i="20"/>
  <c r="Z54" i="20"/>
  <c r="Z53" i="20"/>
  <c r="Z43" i="20"/>
  <c r="Z50" i="20"/>
  <c r="Z56" i="20"/>
  <c r="Z55" i="20"/>
  <c r="Z47" i="20"/>
  <c r="O87" i="22"/>
  <c r="S87" i="22" s="1"/>
  <c r="G87" i="22"/>
  <c r="K87" i="22" s="1"/>
  <c r="O85" i="22"/>
  <c r="S85" i="22" s="1"/>
  <c r="G85" i="22"/>
  <c r="K85" i="22" s="1"/>
  <c r="O83" i="22"/>
  <c r="S83" i="22" s="1"/>
  <c r="G83" i="22"/>
  <c r="K83" i="22" s="1"/>
  <c r="O84" i="22"/>
  <c r="S84" i="22" s="1"/>
  <c r="G84" i="22"/>
  <c r="K84" i="22" s="1"/>
  <c r="Q83" i="22"/>
  <c r="U83" i="22" s="1"/>
  <c r="Q82" i="22"/>
  <c r="U82" i="22" s="1"/>
  <c r="I82" i="22"/>
  <c r="M82" i="22" s="1"/>
  <c r="O80" i="22"/>
  <c r="S80" i="22" s="1"/>
  <c r="G80" i="22"/>
  <c r="K80" i="22" s="1"/>
  <c r="O78" i="22"/>
  <c r="S78" i="22" s="1"/>
  <c r="G78" i="22"/>
  <c r="K78" i="22" s="1"/>
  <c r="O76" i="22"/>
  <c r="S76" i="22" s="1"/>
  <c r="G76" i="22"/>
  <c r="K76" i="22" s="1"/>
  <c r="O74" i="22"/>
  <c r="S74" i="22" s="1"/>
  <c r="G74" i="22"/>
  <c r="K74" i="22" s="1"/>
  <c r="O72" i="22"/>
  <c r="S72" i="22" s="1"/>
  <c r="G72" i="22"/>
  <c r="K72" i="22" s="1"/>
  <c r="O70" i="22"/>
  <c r="S70" i="22" s="1"/>
  <c r="G70" i="22"/>
  <c r="K70" i="22" s="1"/>
  <c r="O68" i="22"/>
  <c r="S68" i="22" s="1"/>
  <c r="G68" i="22"/>
  <c r="K68" i="22" s="1"/>
  <c r="O66" i="22"/>
  <c r="S66" i="22" s="1"/>
  <c r="G66" i="22"/>
  <c r="K66" i="22" s="1"/>
  <c r="O64" i="22"/>
  <c r="S64" i="22" s="1"/>
  <c r="G64" i="22"/>
  <c r="K64" i="22" s="1"/>
  <c r="O62" i="22"/>
  <c r="S62" i="22" s="1"/>
  <c r="G62" i="22"/>
  <c r="K62" i="22" s="1"/>
  <c r="O60" i="22"/>
  <c r="S60" i="22" s="1"/>
  <c r="G60" i="22"/>
  <c r="K60" i="22" s="1"/>
  <c r="O58" i="22"/>
  <c r="S58" i="22" s="1"/>
  <c r="G58" i="22"/>
  <c r="K58" i="22" s="1"/>
  <c r="O56" i="22"/>
  <c r="S56" i="22" s="1"/>
  <c r="G56" i="22"/>
  <c r="K56" i="22" s="1"/>
  <c r="O54" i="22"/>
  <c r="S54" i="22" s="1"/>
  <c r="G54" i="22"/>
  <c r="K54" i="22" s="1"/>
  <c r="O52" i="22"/>
  <c r="S52" i="22" s="1"/>
  <c r="G52" i="22"/>
  <c r="K52" i="22" s="1"/>
  <c r="O50" i="22"/>
  <c r="S50" i="22" s="1"/>
  <c r="G50" i="22"/>
  <c r="K50" i="22" s="1"/>
  <c r="O48" i="22"/>
  <c r="S48" i="22" s="1"/>
  <c r="G48" i="22"/>
  <c r="K48" i="22" s="1"/>
  <c r="O46" i="22"/>
  <c r="S46" i="22" s="1"/>
  <c r="G46" i="22"/>
  <c r="K46" i="22" s="1"/>
  <c r="O44" i="22"/>
  <c r="S44" i="22" s="1"/>
  <c r="G44" i="22"/>
  <c r="K44" i="22" s="1"/>
  <c r="O42" i="22"/>
  <c r="S42" i="22" s="1"/>
  <c r="G42" i="22"/>
  <c r="K42" i="22" s="1"/>
  <c r="O40" i="22"/>
  <c r="S40" i="22" s="1"/>
  <c r="G40" i="22"/>
  <c r="K40" i="22" s="1"/>
  <c r="O38" i="22"/>
  <c r="S38" i="22" s="1"/>
  <c r="G38" i="22"/>
  <c r="K38" i="22" s="1"/>
  <c r="O36" i="22"/>
  <c r="S36" i="22" s="1"/>
  <c r="G36" i="22"/>
  <c r="K36" i="22" s="1"/>
  <c r="O34" i="22"/>
  <c r="S34" i="22" s="1"/>
  <c r="G34" i="22"/>
  <c r="K34" i="22" s="1"/>
  <c r="O32" i="22"/>
  <c r="S32" i="22" s="1"/>
  <c r="G32" i="22"/>
  <c r="K32" i="22" s="1"/>
  <c r="O30" i="22"/>
  <c r="S30" i="22" s="1"/>
  <c r="G30" i="22"/>
  <c r="K30" i="22" s="1"/>
  <c r="O28" i="22"/>
  <c r="S28" i="22" s="1"/>
  <c r="G28" i="22"/>
  <c r="K28" i="22" s="1"/>
  <c r="O26" i="22"/>
  <c r="S26" i="22" s="1"/>
  <c r="G26" i="22"/>
  <c r="K26" i="22" s="1"/>
  <c r="O24" i="22"/>
  <c r="S24" i="22" s="1"/>
  <c r="G24" i="22"/>
  <c r="K24" i="22" s="1"/>
  <c r="O22" i="22"/>
  <c r="S22" i="22" s="1"/>
  <c r="G22" i="22"/>
  <c r="K22" i="22" s="1"/>
  <c r="O20" i="22"/>
  <c r="S20" i="22" s="1"/>
  <c r="G20" i="22"/>
  <c r="K20" i="22" s="1"/>
  <c r="O18" i="22"/>
  <c r="S18" i="22" s="1"/>
  <c r="G18" i="22"/>
  <c r="K18" i="22" s="1"/>
  <c r="O16" i="22"/>
  <c r="S16" i="22" s="1"/>
  <c r="G16" i="22"/>
  <c r="K16" i="22" s="1"/>
  <c r="O14" i="22"/>
  <c r="S14" i="22" s="1"/>
  <c r="G14" i="22"/>
  <c r="K14" i="22" s="1"/>
  <c r="O12" i="22"/>
  <c r="S12" i="22" s="1"/>
  <c r="G12" i="22"/>
  <c r="K12" i="22" s="1"/>
  <c r="O10" i="22"/>
  <c r="S10" i="22" s="1"/>
  <c r="G10" i="22"/>
  <c r="K10" i="22" s="1"/>
  <c r="O8" i="22"/>
  <c r="S8" i="22" s="1"/>
  <c r="G8" i="22"/>
  <c r="K8" i="22" s="1"/>
  <c r="O6" i="22"/>
  <c r="S6" i="22" s="1"/>
  <c r="G6" i="22"/>
  <c r="K6" i="22" s="1"/>
  <c r="O4" i="22"/>
  <c r="S4" i="22" s="1"/>
  <c r="G4" i="22"/>
  <c r="K4" i="22" s="1"/>
  <c r="O86" i="22"/>
  <c r="S86" i="22" s="1"/>
  <c r="G86" i="22"/>
  <c r="K86" i="22" s="1"/>
  <c r="O79" i="22"/>
  <c r="S79" i="22" s="1"/>
  <c r="G79" i="22"/>
  <c r="K79" i="22" s="1"/>
  <c r="Q78" i="22"/>
  <c r="U78" i="22" s="1"/>
  <c r="Q77" i="22"/>
  <c r="U77" i="22" s="1"/>
  <c r="I77" i="22"/>
  <c r="M77" i="22" s="1"/>
  <c r="I76" i="22"/>
  <c r="M76" i="22" s="1"/>
  <c r="O71" i="22"/>
  <c r="S71" i="22" s="1"/>
  <c r="G71" i="22"/>
  <c r="K71" i="22" s="1"/>
  <c r="Q70" i="22"/>
  <c r="U70" i="22" s="1"/>
  <c r="Q69" i="22"/>
  <c r="U69" i="22" s="1"/>
  <c r="I69" i="22"/>
  <c r="M69" i="22" s="1"/>
  <c r="I68" i="22"/>
  <c r="M68" i="22" s="1"/>
  <c r="O63" i="22"/>
  <c r="S63" i="22" s="1"/>
  <c r="G63" i="22"/>
  <c r="K63" i="22" s="1"/>
  <c r="Q62" i="22"/>
  <c r="U62" i="22" s="1"/>
  <c r="Q61" i="22"/>
  <c r="U61" i="22" s="1"/>
  <c r="I61" i="22"/>
  <c r="M61" i="22" s="1"/>
  <c r="I60" i="22"/>
  <c r="M60" i="22" s="1"/>
  <c r="O55" i="22"/>
  <c r="S55" i="22" s="1"/>
  <c r="G55" i="22"/>
  <c r="K55" i="22" s="1"/>
  <c r="Q54" i="22"/>
  <c r="U54" i="22" s="1"/>
  <c r="Q53" i="22"/>
  <c r="U53" i="22" s="1"/>
  <c r="I53" i="22"/>
  <c r="M53" i="22" s="1"/>
  <c r="I52" i="22"/>
  <c r="M52" i="22" s="1"/>
  <c r="O47" i="22"/>
  <c r="S47" i="22" s="1"/>
  <c r="G47" i="22"/>
  <c r="K47" i="22" s="1"/>
  <c r="Q46" i="22"/>
  <c r="U46" i="22" s="1"/>
  <c r="Q45" i="22"/>
  <c r="U45" i="22" s="1"/>
  <c r="I45" i="22"/>
  <c r="M45" i="22" s="1"/>
  <c r="I44" i="22"/>
  <c r="M44" i="22" s="1"/>
  <c r="O39" i="22"/>
  <c r="S39" i="22" s="1"/>
  <c r="G39" i="22"/>
  <c r="K39" i="22" s="1"/>
  <c r="Q38" i="22"/>
  <c r="U38" i="22" s="1"/>
  <c r="Q37" i="22"/>
  <c r="U37" i="22" s="1"/>
  <c r="I37" i="22"/>
  <c r="M37" i="22" s="1"/>
  <c r="I36" i="22"/>
  <c r="M36" i="22" s="1"/>
  <c r="O31" i="22"/>
  <c r="S31" i="22" s="1"/>
  <c r="G31" i="22"/>
  <c r="K31" i="22" s="1"/>
  <c r="Q30" i="22"/>
  <c r="U30" i="22" s="1"/>
  <c r="Q29" i="22"/>
  <c r="U29" i="22" s="1"/>
  <c r="I29" i="22"/>
  <c r="M29" i="22" s="1"/>
  <c r="I28" i="22"/>
  <c r="M28" i="22" s="1"/>
  <c r="O23" i="22"/>
  <c r="S23" i="22" s="1"/>
  <c r="G23" i="22"/>
  <c r="K23" i="22" s="1"/>
  <c r="Q22" i="22"/>
  <c r="U22" i="22" s="1"/>
  <c r="Q21" i="22"/>
  <c r="U21" i="22" s="1"/>
  <c r="I21" i="22"/>
  <c r="M21" i="22" s="1"/>
  <c r="I20" i="22"/>
  <c r="M20" i="22" s="1"/>
  <c r="O15" i="22"/>
  <c r="S15" i="22" s="1"/>
  <c r="G15" i="22"/>
  <c r="K15" i="22" s="1"/>
  <c r="Q14" i="22"/>
  <c r="U14" i="22" s="1"/>
  <c r="Q13" i="22"/>
  <c r="U13" i="22" s="1"/>
  <c r="I13" i="22"/>
  <c r="M13" i="22" s="1"/>
  <c r="I12" i="22"/>
  <c r="M12" i="22" s="1"/>
  <c r="O7" i="22"/>
  <c r="S7" i="22" s="1"/>
  <c r="G7" i="22"/>
  <c r="K7" i="22" s="1"/>
  <c r="Q6" i="22"/>
  <c r="U6" i="22" s="1"/>
  <c r="Q5" i="22"/>
  <c r="U5" i="22" s="1"/>
  <c r="I5" i="22"/>
  <c r="M5" i="22" s="1"/>
  <c r="I4" i="22"/>
  <c r="M4" i="22" s="1"/>
  <c r="I84" i="22"/>
  <c r="M84" i="22" s="1"/>
  <c r="O77" i="22"/>
  <c r="S77" i="22" s="1"/>
  <c r="G77" i="22"/>
  <c r="K77" i="22" s="1"/>
  <c r="Q76" i="22"/>
  <c r="U76" i="22" s="1"/>
  <c r="Q75" i="22"/>
  <c r="U75" i="22" s="1"/>
  <c r="I75" i="22"/>
  <c r="M75" i="22" s="1"/>
  <c r="I74" i="22"/>
  <c r="M74" i="22" s="1"/>
  <c r="O69" i="22"/>
  <c r="S69" i="22" s="1"/>
  <c r="G69" i="22"/>
  <c r="K69" i="22" s="1"/>
  <c r="Q68" i="22"/>
  <c r="U68" i="22" s="1"/>
  <c r="Q67" i="22"/>
  <c r="U67" i="22" s="1"/>
  <c r="I67" i="22"/>
  <c r="M67" i="22" s="1"/>
  <c r="I66" i="22"/>
  <c r="M66" i="22" s="1"/>
  <c r="O61" i="22"/>
  <c r="S61" i="22" s="1"/>
  <c r="G61" i="22"/>
  <c r="K61" i="22" s="1"/>
  <c r="Q60" i="22"/>
  <c r="U60" i="22" s="1"/>
  <c r="Q59" i="22"/>
  <c r="U59" i="22" s="1"/>
  <c r="I59" i="22"/>
  <c r="M59" i="22" s="1"/>
  <c r="I58" i="22"/>
  <c r="M58" i="22" s="1"/>
  <c r="O53" i="22"/>
  <c r="S53" i="22" s="1"/>
  <c r="G53" i="22"/>
  <c r="K53" i="22" s="1"/>
  <c r="Q52" i="22"/>
  <c r="U52" i="22" s="1"/>
  <c r="Q51" i="22"/>
  <c r="U51" i="22" s="1"/>
  <c r="I51" i="22"/>
  <c r="M51" i="22" s="1"/>
  <c r="I50" i="22"/>
  <c r="M50" i="22" s="1"/>
  <c r="O45" i="22"/>
  <c r="S45" i="22" s="1"/>
  <c r="G45" i="22"/>
  <c r="K45" i="22" s="1"/>
  <c r="Q44" i="22"/>
  <c r="U44" i="22" s="1"/>
  <c r="Q43" i="22"/>
  <c r="U43" i="22" s="1"/>
  <c r="I43" i="22"/>
  <c r="M43" i="22" s="1"/>
  <c r="I42" i="22"/>
  <c r="M42" i="22" s="1"/>
  <c r="O37" i="22"/>
  <c r="S37" i="22" s="1"/>
  <c r="G37" i="22"/>
  <c r="K37" i="22" s="1"/>
  <c r="Q36" i="22"/>
  <c r="U36" i="22" s="1"/>
  <c r="Q35" i="22"/>
  <c r="U35" i="22" s="1"/>
  <c r="I35" i="22"/>
  <c r="M35" i="22" s="1"/>
  <c r="I34" i="22"/>
  <c r="M34" i="22" s="1"/>
  <c r="O29" i="22"/>
  <c r="S29" i="22" s="1"/>
  <c r="G29" i="22"/>
  <c r="K29" i="22" s="1"/>
  <c r="Q28" i="22"/>
  <c r="U28" i="22" s="1"/>
  <c r="Q27" i="22"/>
  <c r="U27" i="22" s="1"/>
  <c r="I27" i="22"/>
  <c r="M27" i="22" s="1"/>
  <c r="I26" i="22"/>
  <c r="M26" i="22" s="1"/>
  <c r="O21" i="22"/>
  <c r="S21" i="22" s="1"/>
  <c r="G21" i="22"/>
  <c r="K21" i="22" s="1"/>
  <c r="Q20" i="22"/>
  <c r="U20" i="22" s="1"/>
  <c r="Q19" i="22"/>
  <c r="U19" i="22" s="1"/>
  <c r="I19" i="22"/>
  <c r="M19" i="22" s="1"/>
  <c r="I18" i="22"/>
  <c r="M18" i="22" s="1"/>
  <c r="O13" i="22"/>
  <c r="S13" i="22" s="1"/>
  <c r="G13" i="22"/>
  <c r="K13" i="22" s="1"/>
  <c r="Q12" i="22"/>
  <c r="U12" i="22" s="1"/>
  <c r="Q11" i="22"/>
  <c r="U11" i="22" s="1"/>
  <c r="I11" i="22"/>
  <c r="M11" i="22" s="1"/>
  <c r="I10" i="22"/>
  <c r="M10" i="22" s="1"/>
  <c r="O5" i="22"/>
  <c r="S5" i="22" s="1"/>
  <c r="G5" i="22"/>
  <c r="K5" i="22" s="1"/>
  <c r="Q4" i="22"/>
  <c r="U4" i="22" s="1"/>
  <c r="Q3" i="22"/>
  <c r="U3" i="22" s="1"/>
  <c r="I3" i="22"/>
  <c r="M3" i="22" s="1"/>
  <c r="I87" i="22"/>
  <c r="M87" i="22" s="1"/>
  <c r="I85" i="22"/>
  <c r="M85" i="22" s="1"/>
  <c r="Q84" i="22"/>
  <c r="U84" i="22" s="1"/>
  <c r="G82" i="22"/>
  <c r="K82" i="22" s="1"/>
  <c r="Q81" i="22"/>
  <c r="U81" i="22" s="1"/>
  <c r="I81" i="22"/>
  <c r="M81" i="22" s="1"/>
  <c r="I80" i="22"/>
  <c r="M80" i="22" s="1"/>
  <c r="O75" i="22"/>
  <c r="S75" i="22" s="1"/>
  <c r="G75" i="22"/>
  <c r="K75" i="22" s="1"/>
  <c r="Q74" i="22"/>
  <c r="U74" i="22" s="1"/>
  <c r="Q73" i="22"/>
  <c r="U73" i="22" s="1"/>
  <c r="I73" i="22"/>
  <c r="M73" i="22" s="1"/>
  <c r="I72" i="22"/>
  <c r="M72" i="22" s="1"/>
  <c r="O67" i="22"/>
  <c r="S67" i="22" s="1"/>
  <c r="G67" i="22"/>
  <c r="K67" i="22" s="1"/>
  <c r="Q66" i="22"/>
  <c r="U66" i="22" s="1"/>
  <c r="Q65" i="22"/>
  <c r="U65" i="22" s="1"/>
  <c r="I65" i="22"/>
  <c r="M65" i="22" s="1"/>
  <c r="I64" i="22"/>
  <c r="M64" i="22" s="1"/>
  <c r="O59" i="22"/>
  <c r="S59" i="22" s="1"/>
  <c r="G59" i="22"/>
  <c r="K59" i="22" s="1"/>
  <c r="Q58" i="22"/>
  <c r="U58" i="22" s="1"/>
  <c r="Q57" i="22"/>
  <c r="U57" i="22" s="1"/>
  <c r="I57" i="22"/>
  <c r="M57" i="22" s="1"/>
  <c r="I56" i="22"/>
  <c r="M56" i="22" s="1"/>
  <c r="O51" i="22"/>
  <c r="S51" i="22" s="1"/>
  <c r="G51" i="22"/>
  <c r="K51" i="22" s="1"/>
  <c r="Q50" i="22"/>
  <c r="U50" i="22" s="1"/>
  <c r="Q49" i="22"/>
  <c r="U49" i="22" s="1"/>
  <c r="I49" i="22"/>
  <c r="M49" i="22" s="1"/>
  <c r="I48" i="22"/>
  <c r="M48" i="22" s="1"/>
  <c r="O43" i="22"/>
  <c r="S43" i="22" s="1"/>
  <c r="G43" i="22"/>
  <c r="K43" i="22" s="1"/>
  <c r="Q42" i="22"/>
  <c r="U42" i="22" s="1"/>
  <c r="Q41" i="22"/>
  <c r="U41" i="22" s="1"/>
  <c r="I41" i="22"/>
  <c r="M41" i="22" s="1"/>
  <c r="I40" i="22"/>
  <c r="M40" i="22" s="1"/>
  <c r="O35" i="22"/>
  <c r="S35" i="22" s="1"/>
  <c r="G35" i="22"/>
  <c r="K35" i="22" s="1"/>
  <c r="Q34" i="22"/>
  <c r="U34" i="22" s="1"/>
  <c r="Q33" i="22"/>
  <c r="U33" i="22" s="1"/>
  <c r="I33" i="22"/>
  <c r="M33" i="22" s="1"/>
  <c r="I32" i="22"/>
  <c r="M32" i="22" s="1"/>
  <c r="O27" i="22"/>
  <c r="S27" i="22" s="1"/>
  <c r="G27" i="22"/>
  <c r="K27" i="22" s="1"/>
  <c r="Q26" i="22"/>
  <c r="U26" i="22" s="1"/>
  <c r="Q25" i="22"/>
  <c r="U25" i="22" s="1"/>
  <c r="I25" i="22"/>
  <c r="M25" i="22" s="1"/>
  <c r="I24" i="22"/>
  <c r="M24" i="22" s="1"/>
  <c r="O19" i="22"/>
  <c r="S19" i="22" s="1"/>
  <c r="G19" i="22"/>
  <c r="K19" i="22" s="1"/>
  <c r="Q18" i="22"/>
  <c r="U18" i="22" s="1"/>
  <c r="Q17" i="22"/>
  <c r="U17" i="22" s="1"/>
  <c r="I17" i="22"/>
  <c r="M17" i="22" s="1"/>
  <c r="I16" i="22"/>
  <c r="M16" i="22" s="1"/>
  <c r="O11" i="22"/>
  <c r="S11" i="22" s="1"/>
  <c r="G11" i="22"/>
  <c r="K11" i="22" s="1"/>
  <c r="Q10" i="22"/>
  <c r="U10" i="22" s="1"/>
  <c r="Q9" i="22"/>
  <c r="U9" i="22" s="1"/>
  <c r="I9" i="22"/>
  <c r="M9" i="22" s="1"/>
  <c r="I8" i="22"/>
  <c r="M8" i="22" s="1"/>
  <c r="O3" i="22"/>
  <c r="S3" i="22" s="1"/>
  <c r="G3" i="22"/>
  <c r="K3" i="22" s="1"/>
  <c r="Q87" i="22"/>
  <c r="U87" i="22" s="1"/>
  <c r="Q86" i="22"/>
  <c r="U86" i="22" s="1"/>
  <c r="I86" i="22"/>
  <c r="M86" i="22" s="1"/>
  <c r="Q85" i="22"/>
  <c r="U85" i="22" s="1"/>
  <c r="I83" i="22"/>
  <c r="M83" i="22" s="1"/>
  <c r="O82" i="22"/>
  <c r="S82" i="22" s="1"/>
  <c r="O81" i="22"/>
  <c r="S81" i="22" s="1"/>
  <c r="G81" i="22"/>
  <c r="K81" i="22" s="1"/>
  <c r="Q80" i="22"/>
  <c r="U80" i="22" s="1"/>
  <c r="Q79" i="22"/>
  <c r="U79" i="22" s="1"/>
  <c r="I79" i="22"/>
  <c r="M79" i="22" s="1"/>
  <c r="I78" i="22"/>
  <c r="M78" i="22" s="1"/>
  <c r="O73" i="22"/>
  <c r="S73" i="22" s="1"/>
  <c r="G73" i="22"/>
  <c r="K73" i="22" s="1"/>
  <c r="Q72" i="22"/>
  <c r="U72" i="22" s="1"/>
  <c r="Q71" i="22"/>
  <c r="U71" i="22" s="1"/>
  <c r="I71" i="22"/>
  <c r="M71" i="22" s="1"/>
  <c r="I70" i="22"/>
  <c r="M70" i="22" s="1"/>
  <c r="O65" i="22"/>
  <c r="S65" i="22" s="1"/>
  <c r="G65" i="22"/>
  <c r="K65" i="22" s="1"/>
  <c r="Q64" i="22"/>
  <c r="U64" i="22" s="1"/>
  <c r="Q63" i="22"/>
  <c r="U63" i="22" s="1"/>
  <c r="I63" i="22"/>
  <c r="M63" i="22" s="1"/>
  <c r="I62" i="22"/>
  <c r="M62" i="22" s="1"/>
  <c r="O57" i="22"/>
  <c r="S57" i="22" s="1"/>
  <c r="G57" i="22"/>
  <c r="K57" i="22" s="1"/>
  <c r="Q56" i="22"/>
  <c r="U56" i="22" s="1"/>
  <c r="Q55" i="22"/>
  <c r="U55" i="22" s="1"/>
  <c r="I55" i="22"/>
  <c r="M55" i="22" s="1"/>
  <c r="I54" i="22"/>
  <c r="M54" i="22" s="1"/>
  <c r="O49" i="22"/>
  <c r="S49" i="22" s="1"/>
  <c r="G49" i="22"/>
  <c r="K49" i="22" s="1"/>
  <c r="Q48" i="22"/>
  <c r="U48" i="22" s="1"/>
  <c r="Q47" i="22"/>
  <c r="U47" i="22" s="1"/>
  <c r="I47" i="22"/>
  <c r="M47" i="22" s="1"/>
  <c r="I46" i="22"/>
  <c r="M46" i="22" s="1"/>
  <c r="O41" i="22"/>
  <c r="S41" i="22" s="1"/>
  <c r="G41" i="22"/>
  <c r="K41" i="22" s="1"/>
  <c r="Q40" i="22"/>
  <c r="U40" i="22" s="1"/>
  <c r="Q39" i="22"/>
  <c r="U39" i="22" s="1"/>
  <c r="I39" i="22"/>
  <c r="M39" i="22" s="1"/>
  <c r="I38" i="22"/>
  <c r="M38" i="22" s="1"/>
  <c r="O33" i="22"/>
  <c r="S33" i="22" s="1"/>
  <c r="G33" i="22"/>
  <c r="K33" i="22" s="1"/>
  <c r="Q32" i="22"/>
  <c r="U32" i="22" s="1"/>
  <c r="Q31" i="22"/>
  <c r="U31" i="22" s="1"/>
  <c r="I31" i="22"/>
  <c r="M31" i="22" s="1"/>
  <c r="I30" i="22"/>
  <c r="M30" i="22" s="1"/>
  <c r="O25" i="22"/>
  <c r="S25" i="22" s="1"/>
  <c r="G25" i="22"/>
  <c r="K25" i="22" s="1"/>
  <c r="Q24" i="22"/>
  <c r="U24" i="22" s="1"/>
  <c r="Q23" i="22"/>
  <c r="U23" i="22" s="1"/>
  <c r="I23" i="22"/>
  <c r="M23" i="22" s="1"/>
  <c r="I22" i="22"/>
  <c r="M22" i="22" s="1"/>
  <c r="O17" i="22"/>
  <c r="S17" i="22" s="1"/>
  <c r="G17" i="22"/>
  <c r="K17" i="22" s="1"/>
  <c r="Q16" i="22"/>
  <c r="U16" i="22" s="1"/>
  <c r="Q15" i="22"/>
  <c r="U15" i="22" s="1"/>
  <c r="I15" i="22"/>
  <c r="M15" i="22" s="1"/>
  <c r="I14" i="22"/>
  <c r="M14" i="22" s="1"/>
  <c r="O9" i="22"/>
  <c r="S9" i="22" s="1"/>
  <c r="G9" i="22"/>
  <c r="K9" i="22" s="1"/>
  <c r="Q8" i="22"/>
  <c r="U8" i="22" s="1"/>
  <c r="Q7" i="22"/>
  <c r="U7" i="22" s="1"/>
  <c r="I7" i="22"/>
  <c r="M7" i="22" s="1"/>
  <c r="I6" i="22"/>
  <c r="M6" i="22" s="1"/>
  <c r="W29" i="18"/>
  <c r="AE29" i="18" s="1"/>
  <c r="W33" i="18"/>
  <c r="AE33" i="18" s="1"/>
  <c r="W37" i="18"/>
  <c r="AE37" i="18" s="1"/>
  <c r="W41" i="18"/>
  <c r="AE41" i="18" s="1"/>
  <c r="W45" i="18"/>
  <c r="AE45" i="18" s="1"/>
  <c r="W49" i="18"/>
  <c r="AE49" i="18" s="1"/>
  <c r="W53" i="18"/>
  <c r="AE53" i="18" s="1"/>
  <c r="W57" i="18"/>
  <c r="AE57" i="18" s="1"/>
  <c r="W61" i="18"/>
  <c r="AE61" i="18" s="1"/>
  <c r="W65" i="18"/>
  <c r="AE65" i="18" s="1"/>
  <c r="W69" i="18"/>
  <c r="AE69" i="18" s="1"/>
  <c r="W73" i="18"/>
  <c r="AE73" i="18" s="1"/>
  <c r="W77" i="18"/>
  <c r="AE77" i="18" s="1"/>
  <c r="W30" i="18"/>
  <c r="AE30" i="18" s="1"/>
  <c r="W35" i="18"/>
  <c r="AE35" i="18" s="1"/>
  <c r="W40" i="18"/>
  <c r="AE40" i="18" s="1"/>
  <c r="W46" i="18"/>
  <c r="AE46" i="18" s="1"/>
  <c r="W51" i="18"/>
  <c r="AE51" i="18" s="1"/>
  <c r="W56" i="18"/>
  <c r="AE56" i="18" s="1"/>
  <c r="W62" i="18"/>
  <c r="AE62" i="18" s="1"/>
  <c r="W67" i="18"/>
  <c r="AE67" i="18" s="1"/>
  <c r="W72" i="18"/>
  <c r="AE72" i="18" s="1"/>
  <c r="W78" i="18"/>
  <c r="AE78" i="18" s="1"/>
  <c r="W82" i="18"/>
  <c r="AE82" i="18" s="1"/>
  <c r="W86" i="18"/>
  <c r="AE86" i="18" s="1"/>
  <c r="W6" i="18"/>
  <c r="AE6" i="18" s="1"/>
  <c r="W10" i="18"/>
  <c r="AE10" i="18" s="1"/>
  <c r="W14" i="18"/>
  <c r="AE14" i="18" s="1"/>
  <c r="W18" i="18"/>
  <c r="AE18" i="18" s="1"/>
  <c r="W22" i="18"/>
  <c r="AE22" i="18" s="1"/>
  <c r="W26" i="18"/>
  <c r="AE26" i="18" s="1"/>
  <c r="AI4" i="18"/>
  <c r="AQ4" i="18" s="1"/>
  <c r="AI8" i="18"/>
  <c r="AQ8" i="18" s="1"/>
  <c r="AI12" i="18"/>
  <c r="AQ12" i="18" s="1"/>
  <c r="AI16" i="18"/>
  <c r="AQ16" i="18" s="1"/>
  <c r="AI20" i="18"/>
  <c r="AQ20" i="18" s="1"/>
  <c r="AI24" i="18"/>
  <c r="AQ24" i="18" s="1"/>
  <c r="AI28" i="18"/>
  <c r="AQ28" i="18" s="1"/>
  <c r="AI32" i="18"/>
  <c r="AQ32" i="18" s="1"/>
  <c r="AI36" i="18"/>
  <c r="AQ36" i="18" s="1"/>
  <c r="AI40" i="18"/>
  <c r="AQ40" i="18" s="1"/>
  <c r="AI44" i="18"/>
  <c r="AQ44" i="18" s="1"/>
  <c r="AI48" i="18"/>
  <c r="AQ48" i="18" s="1"/>
  <c r="AI52" i="18"/>
  <c r="AQ52" i="18" s="1"/>
  <c r="AI56" i="18"/>
  <c r="AQ56" i="18" s="1"/>
  <c r="AI60" i="18"/>
  <c r="AQ60" i="18" s="1"/>
  <c r="AI64" i="18"/>
  <c r="AQ64" i="18" s="1"/>
  <c r="AI68" i="18"/>
  <c r="AQ68" i="18" s="1"/>
  <c r="AI72" i="18"/>
  <c r="AQ72" i="18" s="1"/>
  <c r="AI76" i="18"/>
  <c r="AQ76" i="18" s="1"/>
  <c r="AI80" i="18"/>
  <c r="AQ80" i="18" s="1"/>
  <c r="AI84" i="18"/>
  <c r="AQ84" i="18" s="1"/>
  <c r="AI3" i="18"/>
  <c r="AQ3" i="18" s="1"/>
  <c r="W6" i="19"/>
  <c r="AE6" i="19" s="1"/>
  <c r="W10" i="19"/>
  <c r="AE10" i="19" s="1"/>
  <c r="W14" i="19"/>
  <c r="AE14" i="19" s="1"/>
  <c r="W18" i="19"/>
  <c r="AE18" i="19" s="1"/>
  <c r="W22" i="19"/>
  <c r="AE22" i="19" s="1"/>
  <c r="W26" i="19"/>
  <c r="AE26" i="19" s="1"/>
  <c r="W30" i="19"/>
  <c r="AE30" i="19" s="1"/>
  <c r="W34" i="19"/>
  <c r="AE34" i="19" s="1"/>
  <c r="W38" i="19"/>
  <c r="AE38" i="19" s="1"/>
  <c r="W42" i="19"/>
  <c r="AE42" i="19" s="1"/>
  <c r="W46" i="19"/>
  <c r="AE46" i="19" s="1"/>
  <c r="W50" i="19"/>
  <c r="AE50" i="19" s="1"/>
  <c r="W54" i="19"/>
  <c r="AE54" i="19" s="1"/>
  <c r="W58" i="19"/>
  <c r="AE58" i="19" s="1"/>
  <c r="W62" i="19"/>
  <c r="AE62" i="19" s="1"/>
  <c r="W66" i="19"/>
  <c r="AE66" i="19" s="1"/>
  <c r="W70" i="19"/>
  <c r="AE70" i="19" s="1"/>
  <c r="W74" i="19"/>
  <c r="AE74" i="19" s="1"/>
  <c r="W78" i="19"/>
  <c r="AE78" i="19" s="1"/>
  <c r="W82" i="19"/>
  <c r="AE82" i="19" s="1"/>
  <c r="W86" i="19"/>
  <c r="AE86" i="19" s="1"/>
  <c r="AK6" i="18"/>
  <c r="AS6" i="18" s="1"/>
  <c r="AK10" i="18"/>
  <c r="AS10" i="18" s="1"/>
  <c r="AK14" i="18"/>
  <c r="AS14" i="18" s="1"/>
  <c r="AK18" i="18"/>
  <c r="AK22" i="18"/>
  <c r="AS22" i="18" s="1"/>
  <c r="AK26" i="18"/>
  <c r="AS26" i="18" s="1"/>
  <c r="AK30" i="18"/>
  <c r="AS30" i="18" s="1"/>
  <c r="AK34" i="18"/>
  <c r="AS34" i="18" s="1"/>
  <c r="AK38" i="18"/>
  <c r="AS38" i="18" s="1"/>
  <c r="AK42" i="18"/>
  <c r="AS42" i="18" s="1"/>
  <c r="AK46" i="18"/>
  <c r="AS46" i="18" s="1"/>
  <c r="AK50" i="18"/>
  <c r="AS50" i="18" s="1"/>
  <c r="AK54" i="18"/>
  <c r="AS54" i="18" s="1"/>
  <c r="W32" i="18"/>
  <c r="AE32" i="18" s="1"/>
  <c r="W39" i="18"/>
  <c r="AE39" i="18" s="1"/>
  <c r="W47" i="18"/>
  <c r="AE47" i="18" s="1"/>
  <c r="W54" i="18"/>
  <c r="AE54" i="18" s="1"/>
  <c r="W60" i="18"/>
  <c r="AE60" i="18" s="1"/>
  <c r="W68" i="18"/>
  <c r="AE68" i="18" s="1"/>
  <c r="W75" i="18"/>
  <c r="AE75" i="18" s="1"/>
  <c r="W81" i="18"/>
  <c r="AE81" i="18" s="1"/>
  <c r="W87" i="18"/>
  <c r="AE87" i="18" s="1"/>
  <c r="W8" i="18"/>
  <c r="AE8" i="18" s="1"/>
  <c r="W13" i="18"/>
  <c r="AE13" i="18" s="1"/>
  <c r="W19" i="18"/>
  <c r="AE19" i="18" s="1"/>
  <c r="W24" i="18"/>
  <c r="AE24" i="18" s="1"/>
  <c r="W3" i="18"/>
  <c r="AE3" i="18" s="1"/>
  <c r="AI9" i="18"/>
  <c r="AQ9" i="18" s="1"/>
  <c r="AI14" i="18"/>
  <c r="AQ14" i="18" s="1"/>
  <c r="AI19" i="18"/>
  <c r="AQ19" i="18" s="1"/>
  <c r="AI25" i="18"/>
  <c r="AQ25" i="18" s="1"/>
  <c r="AI30" i="18"/>
  <c r="AQ30" i="18" s="1"/>
  <c r="AI35" i="18"/>
  <c r="AQ35" i="18" s="1"/>
  <c r="AI41" i="18"/>
  <c r="AQ41" i="18" s="1"/>
  <c r="AI46" i="18"/>
  <c r="AQ46" i="18" s="1"/>
  <c r="AI51" i="18"/>
  <c r="AQ51" i="18" s="1"/>
  <c r="AI57" i="18"/>
  <c r="AQ57" i="18" s="1"/>
  <c r="AI62" i="18"/>
  <c r="AQ62" i="18" s="1"/>
  <c r="AI67" i="18"/>
  <c r="AQ67" i="18" s="1"/>
  <c r="AI73" i="18"/>
  <c r="AQ73" i="18" s="1"/>
  <c r="AI78" i="18"/>
  <c r="AQ78" i="18" s="1"/>
  <c r="AI83" i="18"/>
  <c r="AQ83" i="18" s="1"/>
  <c r="W34" i="18"/>
  <c r="AE34" i="18" s="1"/>
  <c r="W43" i="18"/>
  <c r="AE43" i="18" s="1"/>
  <c r="W52" i="18"/>
  <c r="AE52" i="18" s="1"/>
  <c r="W63" i="18"/>
  <c r="AE63" i="18" s="1"/>
  <c r="W71" i="18"/>
  <c r="AE71" i="18" s="1"/>
  <c r="W80" i="18"/>
  <c r="AE80" i="18" s="1"/>
  <c r="W4" i="18"/>
  <c r="AE4" i="18" s="1"/>
  <c r="W11" i="18"/>
  <c r="AE11" i="18" s="1"/>
  <c r="W17" i="18"/>
  <c r="AE17" i="18" s="1"/>
  <c r="W25" i="18"/>
  <c r="AE25" i="18" s="1"/>
  <c r="AI6" i="18"/>
  <c r="AQ6" i="18" s="1"/>
  <c r="AI13" i="18"/>
  <c r="AQ13" i="18" s="1"/>
  <c r="AI21" i="18"/>
  <c r="AQ21" i="18" s="1"/>
  <c r="AI27" i="18"/>
  <c r="AQ27" i="18" s="1"/>
  <c r="AI34" i="18"/>
  <c r="AQ34" i="18" s="1"/>
  <c r="AI42" i="18"/>
  <c r="AQ42" i="18" s="1"/>
  <c r="AI49" i="18"/>
  <c r="AQ49" i="18" s="1"/>
  <c r="AI55" i="18"/>
  <c r="AQ55" i="18" s="1"/>
  <c r="AI63" i="18"/>
  <c r="AQ63" i="18" s="1"/>
  <c r="AI70" i="18"/>
  <c r="AQ70" i="18" s="1"/>
  <c r="AI77" i="18"/>
  <c r="AQ77" i="18" s="1"/>
  <c r="AI85" i="18"/>
  <c r="AQ85" i="18" s="1"/>
  <c r="W4" i="19"/>
  <c r="AE4" i="19" s="1"/>
  <c r="W9" i="19"/>
  <c r="AE9" i="19" s="1"/>
  <c r="W15" i="19"/>
  <c r="AE15" i="19" s="1"/>
  <c r="W20" i="19"/>
  <c r="AE20" i="19" s="1"/>
  <c r="W25" i="19"/>
  <c r="AE25" i="19" s="1"/>
  <c r="W31" i="19"/>
  <c r="AE31" i="19" s="1"/>
  <c r="W36" i="19"/>
  <c r="AE36" i="19" s="1"/>
  <c r="W41" i="19"/>
  <c r="AE41" i="19" s="1"/>
  <c r="W47" i="19"/>
  <c r="AE47" i="19" s="1"/>
  <c r="W52" i="19"/>
  <c r="AE52" i="19" s="1"/>
  <c r="W57" i="19"/>
  <c r="AE57" i="19" s="1"/>
  <c r="W63" i="19"/>
  <c r="AE63" i="19" s="1"/>
  <c r="W68" i="19"/>
  <c r="AE68" i="19" s="1"/>
  <c r="W73" i="19"/>
  <c r="AE73" i="19" s="1"/>
  <c r="W79" i="19"/>
  <c r="AE79" i="19" s="1"/>
  <c r="W84" i="19"/>
  <c r="AE84" i="19" s="1"/>
  <c r="AK7" i="18"/>
  <c r="AS7" i="18" s="1"/>
  <c r="AK12" i="18"/>
  <c r="AS12" i="18" s="1"/>
  <c r="AK17" i="18"/>
  <c r="AS17" i="18" s="1"/>
  <c r="AK23" i="18"/>
  <c r="AS23" i="18" s="1"/>
  <c r="AK28" i="18"/>
  <c r="AS28" i="18" s="1"/>
  <c r="AK33" i="18"/>
  <c r="AS33" i="18" s="1"/>
  <c r="AK39" i="18"/>
  <c r="AS39" i="18" s="1"/>
  <c r="AK44" i="18"/>
  <c r="AS44" i="18" s="1"/>
  <c r="AK49" i="18"/>
  <c r="AS49" i="18" s="1"/>
  <c r="AK55" i="18"/>
  <c r="AS55" i="18" s="1"/>
  <c r="AK59" i="18"/>
  <c r="AS59" i="18" s="1"/>
  <c r="AK63" i="18"/>
  <c r="AS63" i="18" s="1"/>
  <c r="AK67" i="18"/>
  <c r="AS67" i="18" s="1"/>
  <c r="AK71" i="18"/>
  <c r="AS71" i="18" s="1"/>
  <c r="AK75" i="18"/>
  <c r="AS75" i="18" s="1"/>
  <c r="AK79" i="18"/>
  <c r="AS79" i="18" s="1"/>
  <c r="AK83" i="18"/>
  <c r="AS83" i="18" s="1"/>
  <c r="AK87" i="18"/>
  <c r="AS87" i="18" s="1"/>
  <c r="Y6" i="18"/>
  <c r="AG6" i="18" s="1"/>
  <c r="Y10" i="18"/>
  <c r="AG10" i="18" s="1"/>
  <c r="Y14" i="18"/>
  <c r="AG14" i="18" s="1"/>
  <c r="Y18" i="18"/>
  <c r="AG18" i="18" s="1"/>
  <c r="Y22" i="18"/>
  <c r="AG22" i="18" s="1"/>
  <c r="Y26" i="18"/>
  <c r="AG26" i="18" s="1"/>
  <c r="Y30" i="18"/>
  <c r="AG30" i="18" s="1"/>
  <c r="Y34" i="18"/>
  <c r="AG34" i="18" s="1"/>
  <c r="Y38" i="18"/>
  <c r="AG38" i="18" s="1"/>
  <c r="Y42" i="18"/>
  <c r="AG42" i="18" s="1"/>
  <c r="Y46" i="18"/>
  <c r="AG46" i="18" s="1"/>
  <c r="Y50" i="18"/>
  <c r="AG50" i="18" s="1"/>
  <c r="Y54" i="18"/>
  <c r="AG54" i="18" s="1"/>
  <c r="Y58" i="18"/>
  <c r="AG58" i="18" s="1"/>
  <c r="Y62" i="18"/>
  <c r="AG62" i="18" s="1"/>
  <c r="Y66" i="18"/>
  <c r="AG66" i="18" s="1"/>
  <c r="Y70" i="18"/>
  <c r="AG70" i="18" s="1"/>
  <c r="Y74" i="18"/>
  <c r="AG74" i="18" s="1"/>
  <c r="Y78" i="18"/>
  <c r="AG78" i="18" s="1"/>
  <c r="Y82" i="18"/>
  <c r="AG82" i="18" s="1"/>
  <c r="Y86" i="18"/>
  <c r="AG86" i="18" s="1"/>
  <c r="W36" i="18"/>
  <c r="AE36" i="18" s="1"/>
  <c r="W48" i="18"/>
  <c r="AE48" i="18" s="1"/>
  <c r="W59" i="18"/>
  <c r="AE59" i="18" s="1"/>
  <c r="W74" i="18"/>
  <c r="AE74" i="18" s="1"/>
  <c r="W84" i="18"/>
  <c r="AE84" i="18" s="1"/>
  <c r="W9" i="18"/>
  <c r="AE9" i="18" s="1"/>
  <c r="W20" i="18"/>
  <c r="AE20" i="18" s="1"/>
  <c r="W28" i="18"/>
  <c r="AE28" i="18" s="1"/>
  <c r="AI11" i="18"/>
  <c r="AQ11" i="18" s="1"/>
  <c r="AI22" i="18"/>
  <c r="AQ22" i="18" s="1"/>
  <c r="AI31" i="18"/>
  <c r="AQ31" i="18" s="1"/>
  <c r="AI39" i="18"/>
  <c r="AQ39" i="18" s="1"/>
  <c r="AI50" i="18"/>
  <c r="AQ50" i="18" s="1"/>
  <c r="AI59" i="18"/>
  <c r="AQ59" i="18" s="1"/>
  <c r="AI69" i="18"/>
  <c r="AQ69" i="18" s="1"/>
  <c r="AI79" i="18"/>
  <c r="AQ79" i="18" s="1"/>
  <c r="AI87" i="18"/>
  <c r="AQ87" i="18" s="1"/>
  <c r="W8" i="19"/>
  <c r="AE8" i="19" s="1"/>
  <c r="W16" i="19"/>
  <c r="AE16" i="19" s="1"/>
  <c r="W23" i="19"/>
  <c r="AE23" i="19" s="1"/>
  <c r="W29" i="19"/>
  <c r="AE29" i="19" s="1"/>
  <c r="W37" i="19"/>
  <c r="AE37" i="19" s="1"/>
  <c r="W44" i="19"/>
  <c r="AE44" i="19" s="1"/>
  <c r="W51" i="19"/>
  <c r="AE51" i="19" s="1"/>
  <c r="W59" i="19"/>
  <c r="AE59" i="19" s="1"/>
  <c r="W65" i="19"/>
  <c r="AE65" i="19" s="1"/>
  <c r="W72" i="19"/>
  <c r="AE72" i="19" s="1"/>
  <c r="W80" i="19"/>
  <c r="AE80" i="19" s="1"/>
  <c r="W87" i="19"/>
  <c r="AE87" i="19" s="1"/>
  <c r="AK4" i="18"/>
  <c r="AS4" i="18" s="1"/>
  <c r="AK11" i="18"/>
  <c r="AS11" i="18" s="1"/>
  <c r="AK19" i="18"/>
  <c r="AS19" i="18" s="1"/>
  <c r="AK25" i="18"/>
  <c r="AS25" i="18" s="1"/>
  <c r="AK32" i="18"/>
  <c r="AS32" i="18" s="1"/>
  <c r="AK40" i="18"/>
  <c r="AS40" i="18" s="1"/>
  <c r="AK47" i="18"/>
  <c r="AS47" i="18" s="1"/>
  <c r="AK53" i="18"/>
  <c r="AS53" i="18" s="1"/>
  <c r="AK60" i="18"/>
  <c r="AS60" i="18" s="1"/>
  <c r="AK65" i="18"/>
  <c r="AS65" i="18" s="1"/>
  <c r="AK70" i="18"/>
  <c r="AS70" i="18" s="1"/>
  <c r="AK76" i="18"/>
  <c r="AS76" i="18" s="1"/>
  <c r="AK81" i="18"/>
  <c r="AS81" i="18" s="1"/>
  <c r="AK86" i="18"/>
  <c r="AS86" i="18" s="1"/>
  <c r="Y7" i="18"/>
  <c r="AG7" i="18" s="1"/>
  <c r="Y12" i="18"/>
  <c r="AG12" i="18" s="1"/>
  <c r="Y17" i="18"/>
  <c r="AG17" i="18" s="1"/>
  <c r="Y23" i="18"/>
  <c r="AG23" i="18" s="1"/>
  <c r="Y28" i="18"/>
  <c r="AG28" i="18" s="1"/>
  <c r="Y33" i="18"/>
  <c r="AG33" i="18" s="1"/>
  <c r="Y39" i="18"/>
  <c r="AG39" i="18" s="1"/>
  <c r="Y44" i="18"/>
  <c r="AG44" i="18" s="1"/>
  <c r="Y49" i="18"/>
  <c r="AG49" i="18" s="1"/>
  <c r="Y55" i="18"/>
  <c r="AG55" i="18" s="1"/>
  <c r="Y60" i="18"/>
  <c r="AG60" i="18" s="1"/>
  <c r="Y65" i="18"/>
  <c r="AG65" i="18" s="1"/>
  <c r="Y71" i="18"/>
  <c r="AG71" i="18" s="1"/>
  <c r="Y76" i="18"/>
  <c r="AG76" i="18" s="1"/>
  <c r="Y81" i="18"/>
  <c r="AG81" i="18" s="1"/>
  <c r="Y87" i="18"/>
  <c r="AG87" i="18" s="1"/>
  <c r="W38" i="18"/>
  <c r="AE38" i="18" s="1"/>
  <c r="W50" i="18"/>
  <c r="AE50" i="18" s="1"/>
  <c r="W64" i="18"/>
  <c r="AE64" i="18" s="1"/>
  <c r="W76" i="18"/>
  <c r="AE76" i="18" s="1"/>
  <c r="W85" i="18"/>
  <c r="AE85" i="18" s="1"/>
  <c r="W12" i="18"/>
  <c r="AE12" i="18" s="1"/>
  <c r="W21" i="18"/>
  <c r="AE21" i="18" s="1"/>
  <c r="AI5" i="18"/>
  <c r="AQ5" i="18" s="1"/>
  <c r="AI15" i="18"/>
  <c r="AQ15" i="18" s="1"/>
  <c r="AI23" i="18"/>
  <c r="AQ23" i="18" s="1"/>
  <c r="W44" i="18"/>
  <c r="AE44" i="18" s="1"/>
  <c r="W70" i="18"/>
  <c r="AE70" i="18" s="1"/>
  <c r="W7" i="18"/>
  <c r="AE7" i="18" s="1"/>
  <c r="W27" i="18"/>
  <c r="AE27" i="18" s="1"/>
  <c r="AI18" i="18"/>
  <c r="AQ18" i="18" s="1"/>
  <c r="AI37" i="18"/>
  <c r="AQ37" i="18" s="1"/>
  <c r="AI47" i="18"/>
  <c r="AQ47" i="18" s="1"/>
  <c r="AI61" i="18"/>
  <c r="AQ61" i="18" s="1"/>
  <c r="AI74" i="18"/>
  <c r="AQ74" i="18" s="1"/>
  <c r="AI86" i="18"/>
  <c r="AQ86" i="18" s="1"/>
  <c r="W12" i="19"/>
  <c r="AE12" i="19" s="1"/>
  <c r="W21" i="19"/>
  <c r="AE21" i="19" s="1"/>
  <c r="W32" i="19"/>
  <c r="AE32" i="19" s="1"/>
  <c r="W40" i="19"/>
  <c r="AE40" i="19" s="1"/>
  <c r="W49" i="19"/>
  <c r="AE49" i="19" s="1"/>
  <c r="W60" i="19"/>
  <c r="AE60" i="19" s="1"/>
  <c r="W69" i="19"/>
  <c r="AE69" i="19" s="1"/>
  <c r="W77" i="19"/>
  <c r="AE77" i="19" s="1"/>
  <c r="W3" i="19"/>
  <c r="AE3" i="19" s="1"/>
  <c r="AK8" i="18"/>
  <c r="AS8" i="18" s="1"/>
  <c r="AK16" i="18"/>
  <c r="AS16" i="18" s="1"/>
  <c r="AK27" i="18"/>
  <c r="AS27" i="18" s="1"/>
  <c r="AK36" i="18"/>
  <c r="AS36" i="18" s="1"/>
  <c r="AK45" i="18"/>
  <c r="AS45" i="18" s="1"/>
  <c r="AK56" i="18"/>
  <c r="AS56" i="18" s="1"/>
  <c r="AK62" i="18"/>
  <c r="AS62" i="18" s="1"/>
  <c r="AK69" i="18"/>
  <c r="AS69" i="18" s="1"/>
  <c r="AK77" i="18"/>
  <c r="AS77" i="18" s="1"/>
  <c r="AK84" i="18"/>
  <c r="AS84" i="18" s="1"/>
  <c r="Y5" i="18"/>
  <c r="AG5" i="18" s="1"/>
  <c r="Y13" i="18"/>
  <c r="AG13" i="18" s="1"/>
  <c r="Y20" i="18"/>
  <c r="AG20" i="18" s="1"/>
  <c r="Y27" i="18"/>
  <c r="AG27" i="18" s="1"/>
  <c r="Y35" i="18"/>
  <c r="AG35" i="18" s="1"/>
  <c r="Y41" i="18"/>
  <c r="AG41" i="18" s="1"/>
  <c r="Y48" i="18"/>
  <c r="AG48" i="18" s="1"/>
  <c r="Y56" i="18"/>
  <c r="AG56" i="18" s="1"/>
  <c r="Y63" i="18"/>
  <c r="AG63" i="18" s="1"/>
  <c r="Y69" i="18"/>
  <c r="AG69" i="18" s="1"/>
  <c r="Y77" i="18"/>
  <c r="AG77" i="18" s="1"/>
  <c r="Y84" i="18"/>
  <c r="AG84" i="18" s="1"/>
  <c r="W55" i="18"/>
  <c r="AE55" i="18" s="1"/>
  <c r="W79" i="18"/>
  <c r="AE79" i="18" s="1"/>
  <c r="W15" i="18"/>
  <c r="AE15" i="18" s="1"/>
  <c r="AI7" i="18"/>
  <c r="AQ7" i="18" s="1"/>
  <c r="AI26" i="18"/>
  <c r="AQ26" i="18" s="1"/>
  <c r="AI38" i="18"/>
  <c r="AQ38" i="18" s="1"/>
  <c r="AI53" i="18"/>
  <c r="AQ53" i="18" s="1"/>
  <c r="AI65" i="18"/>
  <c r="AQ65" i="18" s="1"/>
  <c r="AI75" i="18"/>
  <c r="AQ75" i="18" s="1"/>
  <c r="W5" i="19"/>
  <c r="AE5" i="19" s="1"/>
  <c r="W13" i="19"/>
  <c r="AE13" i="19" s="1"/>
  <c r="W24" i="19"/>
  <c r="AE24" i="19" s="1"/>
  <c r="W33" i="19"/>
  <c r="AE33" i="19" s="1"/>
  <c r="W43" i="19"/>
  <c r="AE43" i="19" s="1"/>
  <c r="W53" i="19"/>
  <c r="AE53" i="19" s="1"/>
  <c r="W61" i="19"/>
  <c r="AE61" i="19" s="1"/>
  <c r="W71" i="19"/>
  <c r="AE71" i="19" s="1"/>
  <c r="W81" i="19"/>
  <c r="AE81" i="19" s="1"/>
  <c r="AK9" i="18"/>
  <c r="AS9" i="18" s="1"/>
  <c r="AK20" i="18"/>
  <c r="AS20" i="18" s="1"/>
  <c r="AK29" i="18"/>
  <c r="AS29" i="18" s="1"/>
  <c r="AK37" i="18"/>
  <c r="AS37" i="18" s="1"/>
  <c r="AK48" i="18"/>
  <c r="AS48" i="18" s="1"/>
  <c r="AK57" i="18"/>
  <c r="AS57" i="18" s="1"/>
  <c r="AK64" i="18"/>
  <c r="AS64" i="18" s="1"/>
  <c r="AK72" i="18"/>
  <c r="AS72" i="18" s="1"/>
  <c r="AK78" i="18"/>
  <c r="AS78" i="18" s="1"/>
  <c r="AK85" i="18"/>
  <c r="AS85" i="18" s="1"/>
  <c r="Y8" i="18"/>
  <c r="AG8" i="18" s="1"/>
  <c r="Y15" i="18"/>
  <c r="AG15" i="18" s="1"/>
  <c r="Y21" i="18"/>
  <c r="AG21" i="18" s="1"/>
  <c r="Y29" i="18"/>
  <c r="AG29" i="18" s="1"/>
  <c r="Y36" i="18"/>
  <c r="AG36" i="18" s="1"/>
  <c r="Y43" i="18"/>
  <c r="AG43" i="18" s="1"/>
  <c r="Y51" i="18"/>
  <c r="AG51" i="18" s="1"/>
  <c r="Y57" i="18"/>
  <c r="AG57" i="18" s="1"/>
  <c r="Y64" i="18"/>
  <c r="AG64" i="18" s="1"/>
  <c r="Y72" i="18"/>
  <c r="AG72" i="18" s="1"/>
  <c r="Y79" i="18"/>
  <c r="AG79" i="18" s="1"/>
  <c r="Y85" i="18"/>
  <c r="AG85" i="18" s="1"/>
  <c r="W31" i="18"/>
  <c r="AE31" i="18" s="1"/>
  <c r="W58" i="18"/>
  <c r="AE58" i="18" s="1"/>
  <c r="W83" i="18"/>
  <c r="AE83" i="18" s="1"/>
  <c r="W16" i="18"/>
  <c r="AE16" i="18" s="1"/>
  <c r="AI10" i="18"/>
  <c r="AQ10" i="18" s="1"/>
  <c r="AI29" i="18"/>
  <c r="AQ29" i="18" s="1"/>
  <c r="AI43" i="18"/>
  <c r="AQ43" i="18" s="1"/>
  <c r="AI54" i="18"/>
  <c r="AQ54" i="18" s="1"/>
  <c r="AI66" i="18"/>
  <c r="AQ66" i="18" s="1"/>
  <c r="AI81" i="18"/>
  <c r="AQ81" i="18" s="1"/>
  <c r="W7" i="19"/>
  <c r="AE7" i="19" s="1"/>
  <c r="W17" i="19"/>
  <c r="AE17" i="19" s="1"/>
  <c r="W27" i="19"/>
  <c r="AE27" i="19" s="1"/>
  <c r="W35" i="19"/>
  <c r="AE35" i="19" s="1"/>
  <c r="W45" i="19"/>
  <c r="AE45" i="19" s="1"/>
  <c r="W55" i="19"/>
  <c r="AE55" i="19" s="1"/>
  <c r="W64" i="19"/>
  <c r="AE64" i="19" s="1"/>
  <c r="W75" i="19"/>
  <c r="AE75" i="19" s="1"/>
  <c r="W83" i="19"/>
  <c r="AE83" i="19" s="1"/>
  <c r="AK13" i="18"/>
  <c r="AS13" i="18" s="1"/>
  <c r="AK21" i="18"/>
  <c r="AS21" i="18" s="1"/>
  <c r="AK31" i="18"/>
  <c r="AS31" i="18" s="1"/>
  <c r="AK41" i="18"/>
  <c r="AS41" i="18" s="1"/>
  <c r="AK51" i="18"/>
  <c r="AS51" i="18" s="1"/>
  <c r="AK58" i="18"/>
  <c r="AS58" i="18" s="1"/>
  <c r="AK66" i="18"/>
  <c r="AS66" i="18" s="1"/>
  <c r="AK73" i="18"/>
  <c r="AS73" i="18" s="1"/>
  <c r="AK80" i="18"/>
  <c r="AS80" i="18" s="1"/>
  <c r="AK3" i="18"/>
  <c r="AS3" i="18" s="1"/>
  <c r="Y9" i="18"/>
  <c r="AG9" i="18" s="1"/>
  <c r="Y16" i="18"/>
  <c r="AG16" i="18" s="1"/>
  <c r="Y24" i="18"/>
  <c r="AG24" i="18" s="1"/>
  <c r="Y31" i="18"/>
  <c r="AG31" i="18" s="1"/>
  <c r="Y37" i="18"/>
  <c r="AG37" i="18" s="1"/>
  <c r="Y45" i="18"/>
  <c r="AG45" i="18" s="1"/>
  <c r="Y52" i="18"/>
  <c r="AG52" i="18" s="1"/>
  <c r="Y59" i="18"/>
  <c r="AG59" i="18" s="1"/>
  <c r="Y67" i="18"/>
  <c r="AG67" i="18" s="1"/>
  <c r="Y73" i="18"/>
  <c r="AG73" i="18" s="1"/>
  <c r="Y80" i="18"/>
  <c r="AG80" i="18" s="1"/>
  <c r="Y3" i="18"/>
  <c r="AG3" i="18" s="1"/>
  <c r="W42" i="18"/>
  <c r="AE42" i="18" s="1"/>
  <c r="W66" i="18"/>
  <c r="AE66" i="18" s="1"/>
  <c r="W5" i="18"/>
  <c r="AE5" i="18" s="1"/>
  <c r="W23" i="18"/>
  <c r="AE23" i="18" s="1"/>
  <c r="AI17" i="18"/>
  <c r="AQ17" i="18" s="1"/>
  <c r="AI33" i="18"/>
  <c r="AQ33" i="18" s="1"/>
  <c r="AI45" i="18"/>
  <c r="AQ45" i="18" s="1"/>
  <c r="AI58" i="18"/>
  <c r="AQ58" i="18" s="1"/>
  <c r="AI71" i="18"/>
  <c r="AQ71" i="18" s="1"/>
  <c r="AI82" i="18"/>
  <c r="AQ82" i="18" s="1"/>
  <c r="W11" i="19"/>
  <c r="AE11" i="19" s="1"/>
  <c r="W19" i="19"/>
  <c r="AE19" i="19" s="1"/>
  <c r="W28" i="19"/>
  <c r="AE28" i="19" s="1"/>
  <c r="W39" i="19"/>
  <c r="AE39" i="19" s="1"/>
  <c r="W48" i="19"/>
  <c r="AE48" i="19" s="1"/>
  <c r="W56" i="19"/>
  <c r="AE56" i="19" s="1"/>
  <c r="W67" i="19"/>
  <c r="AE67" i="19" s="1"/>
  <c r="W76" i="19"/>
  <c r="AE76" i="19" s="1"/>
  <c r="W85" i="19"/>
  <c r="AE85" i="19" s="1"/>
  <c r="AK5" i="18"/>
  <c r="AS5" i="18" s="1"/>
  <c r="AK15" i="18"/>
  <c r="AS15" i="18" s="1"/>
  <c r="AK24" i="18"/>
  <c r="AS24" i="18" s="1"/>
  <c r="AK35" i="18"/>
  <c r="AS35" i="18" s="1"/>
  <c r="AK43" i="18"/>
  <c r="AS43" i="18" s="1"/>
  <c r="AK52" i="18"/>
  <c r="AS52" i="18" s="1"/>
  <c r="AK61" i="18"/>
  <c r="AS61" i="18" s="1"/>
  <c r="AK68" i="18"/>
  <c r="AS68" i="18" s="1"/>
  <c r="AK74" i="18"/>
  <c r="AS74" i="18" s="1"/>
  <c r="AK82" i="18"/>
  <c r="AS82" i="18" s="1"/>
  <c r="Y4" i="18"/>
  <c r="AG4" i="18" s="1"/>
  <c r="Y11" i="18"/>
  <c r="AG11" i="18" s="1"/>
  <c r="Y19" i="18"/>
  <c r="AG19" i="18" s="1"/>
  <c r="Y25" i="18"/>
  <c r="AG25" i="18" s="1"/>
  <c r="Y32" i="18"/>
  <c r="AG32" i="18" s="1"/>
  <c r="Y40" i="18"/>
  <c r="AG40" i="18" s="1"/>
  <c r="Y47" i="18"/>
  <c r="AG47" i="18" s="1"/>
  <c r="Y53" i="18"/>
  <c r="AG53" i="18" s="1"/>
  <c r="Y61" i="18"/>
  <c r="AG61" i="18" s="1"/>
  <c r="Y68" i="18"/>
  <c r="AG68" i="18" s="1"/>
  <c r="Y75" i="18"/>
  <c r="AG75" i="18" s="1"/>
  <c r="Y83" i="18"/>
  <c r="AG83" i="18" s="1"/>
  <c r="AS18" i="18"/>
  <c r="C34" i="21"/>
  <c r="C18" i="21"/>
  <c r="C14" i="21"/>
  <c r="C37" i="21"/>
  <c r="C15" i="21"/>
  <c r="C11" i="21"/>
  <c r="C7" i="21"/>
  <c r="C35" i="21"/>
  <c r="C38" i="21"/>
  <c r="C30" i="21"/>
  <c r="C33" i="21"/>
  <c r="C17" i="21"/>
  <c r="C13" i="21"/>
  <c r="C9" i="21"/>
  <c r="C2" i="21"/>
  <c r="D2" i="21" s="1"/>
  <c r="B3" i="21" s="1"/>
  <c r="C26" i="21"/>
  <c r="C22" i="21"/>
  <c r="C10" i="21"/>
  <c r="C6" i="21"/>
  <c r="C40" i="21"/>
  <c r="C36" i="21"/>
  <c r="C32" i="21"/>
  <c r="C28" i="21"/>
  <c r="C24" i="21"/>
  <c r="C20" i="21"/>
  <c r="C16" i="21"/>
  <c r="C12" i="21"/>
  <c r="C8" i="21"/>
  <c r="C4" i="21"/>
  <c r="C39" i="21"/>
  <c r="C31" i="21"/>
  <c r="C27" i="21"/>
  <c r="C23" i="21"/>
  <c r="C19" i="21"/>
  <c r="C3" i="21"/>
  <c r="C41" i="21"/>
  <c r="C29" i="21"/>
  <c r="C25" i="21"/>
  <c r="C21" i="21"/>
  <c r="C5" i="21"/>
  <c r="Y69" i="19"/>
  <c r="AG69" i="19" s="1"/>
  <c r="D33" i="20"/>
  <c r="AD4" i="19"/>
  <c r="AF4" i="19"/>
  <c r="AD5" i="19"/>
  <c r="AF5" i="19"/>
  <c r="AD6" i="19"/>
  <c r="AF6" i="19"/>
  <c r="AD7" i="19"/>
  <c r="AF7" i="19"/>
  <c r="AD8" i="19"/>
  <c r="AF8" i="19"/>
  <c r="AD9" i="19"/>
  <c r="AF9" i="19"/>
  <c r="AD10" i="19"/>
  <c r="AF10" i="19"/>
  <c r="AD11" i="19"/>
  <c r="AF11" i="19"/>
  <c r="AD12" i="19"/>
  <c r="AF12" i="19"/>
  <c r="AD13" i="19"/>
  <c r="AF13" i="19"/>
  <c r="AD14" i="19"/>
  <c r="AF14" i="19"/>
  <c r="AD15" i="19"/>
  <c r="AF15" i="19"/>
  <c r="AD16" i="19"/>
  <c r="AF16" i="19"/>
  <c r="AD17" i="19"/>
  <c r="AF17" i="19"/>
  <c r="AD18" i="19"/>
  <c r="AF18" i="19"/>
  <c r="AD19" i="19"/>
  <c r="AF19" i="19"/>
  <c r="AD20" i="19"/>
  <c r="AF20" i="19"/>
  <c r="AD21" i="19"/>
  <c r="AF21" i="19"/>
  <c r="AD22" i="19"/>
  <c r="AF22" i="19"/>
  <c r="AD23" i="19"/>
  <c r="AF23" i="19"/>
  <c r="AD24" i="19"/>
  <c r="AF24" i="19"/>
  <c r="AD25" i="19"/>
  <c r="AF25" i="19"/>
  <c r="AD26" i="19"/>
  <c r="AF26" i="19"/>
  <c r="AD27" i="19"/>
  <c r="AF27" i="19"/>
  <c r="AD28" i="19"/>
  <c r="AF28" i="19"/>
  <c r="AD29" i="19"/>
  <c r="AF29" i="19"/>
  <c r="AD30" i="19"/>
  <c r="AF30" i="19"/>
  <c r="AD31" i="19"/>
  <c r="AF31" i="19"/>
  <c r="AD32" i="19"/>
  <c r="AF32" i="19"/>
  <c r="AD33" i="19"/>
  <c r="AF33" i="19"/>
  <c r="AD34" i="19"/>
  <c r="AF34" i="19"/>
  <c r="AD35" i="19"/>
  <c r="AF35" i="19"/>
  <c r="AD36" i="19"/>
  <c r="AF36" i="19"/>
  <c r="AD37" i="19"/>
  <c r="AF37" i="19"/>
  <c r="AD38" i="19"/>
  <c r="AF38" i="19"/>
  <c r="AD39" i="19"/>
  <c r="AF39" i="19"/>
  <c r="AD40" i="19"/>
  <c r="AF40" i="19"/>
  <c r="AD41" i="19"/>
  <c r="AF41" i="19"/>
  <c r="AD42" i="19"/>
  <c r="AF42" i="19"/>
  <c r="AD43" i="19"/>
  <c r="AF43" i="19"/>
  <c r="AD44" i="19"/>
  <c r="AF44" i="19"/>
  <c r="AD45" i="19"/>
  <c r="AF45" i="19"/>
  <c r="AD46" i="19"/>
  <c r="AF46" i="19"/>
  <c r="AD47" i="19"/>
  <c r="AF47" i="19"/>
  <c r="AD48" i="19"/>
  <c r="AF48" i="19"/>
  <c r="AD49" i="19"/>
  <c r="AF49" i="19"/>
  <c r="AD50" i="19"/>
  <c r="AF50" i="19"/>
  <c r="AD51" i="19"/>
  <c r="AF51" i="19"/>
  <c r="AD52" i="19"/>
  <c r="AF52" i="19"/>
  <c r="AD53" i="19"/>
  <c r="AF53" i="19"/>
  <c r="AD54" i="19"/>
  <c r="AF54" i="19"/>
  <c r="AD55" i="19"/>
  <c r="AF55" i="19"/>
  <c r="AD56" i="19"/>
  <c r="AF56" i="19"/>
  <c r="AD57" i="19"/>
  <c r="AF57" i="19"/>
  <c r="AD58" i="19"/>
  <c r="AF58" i="19"/>
  <c r="AD59" i="19"/>
  <c r="AF59" i="19"/>
  <c r="AD60" i="19"/>
  <c r="AF60" i="19"/>
  <c r="AD61" i="19"/>
  <c r="AF61" i="19"/>
  <c r="AD62" i="19"/>
  <c r="AF62" i="19"/>
  <c r="AD63" i="19"/>
  <c r="AF63" i="19"/>
  <c r="AD64" i="19"/>
  <c r="AF64" i="19"/>
  <c r="AD65" i="19"/>
  <c r="AF65" i="19"/>
  <c r="AD66" i="19"/>
  <c r="AF66" i="19"/>
  <c r="AD67" i="19"/>
  <c r="AF67" i="19"/>
  <c r="AD68" i="19"/>
  <c r="AF68" i="19"/>
  <c r="AD69" i="19"/>
  <c r="AF69" i="19"/>
  <c r="AD70" i="19"/>
  <c r="AF70" i="19"/>
  <c r="AD71" i="19"/>
  <c r="AF71" i="19"/>
  <c r="AD72" i="19"/>
  <c r="AF72" i="19"/>
  <c r="AD73" i="19"/>
  <c r="AF73" i="19"/>
  <c r="AD74" i="19"/>
  <c r="AF74" i="19"/>
  <c r="AD75" i="19"/>
  <c r="AF75" i="19"/>
  <c r="AD76" i="19"/>
  <c r="AF76" i="19"/>
  <c r="AD77" i="19"/>
  <c r="AF77" i="19"/>
  <c r="AD78" i="19"/>
  <c r="AF78" i="19"/>
  <c r="AD79" i="19"/>
  <c r="AF79" i="19"/>
  <c r="AD80" i="19"/>
  <c r="AF80" i="19"/>
  <c r="AD81" i="19"/>
  <c r="AF81" i="19"/>
  <c r="AD82" i="19"/>
  <c r="AF82" i="19"/>
  <c r="AD83" i="19"/>
  <c r="AF83" i="19"/>
  <c r="AD84" i="19"/>
  <c r="AF84" i="19"/>
  <c r="AD85" i="19"/>
  <c r="AF85" i="19"/>
  <c r="AD86" i="19"/>
  <c r="AF86" i="19"/>
  <c r="AD87" i="19"/>
  <c r="AF87" i="19"/>
  <c r="AF3" i="19"/>
  <c r="AD3" i="19"/>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Y19" i="20" l="1"/>
  <c r="D3" i="21"/>
  <c r="B4" i="21" s="1"/>
  <c r="Y11" i="19"/>
  <c r="AG11" i="19" s="1"/>
  <c r="Y24" i="19"/>
  <c r="AG24" i="19" s="1"/>
  <c r="Y64" i="19"/>
  <c r="AG64" i="19" s="1"/>
  <c r="Y76" i="19"/>
  <c r="AG76" i="19" s="1"/>
  <c r="Y13" i="19"/>
  <c r="AG13" i="19" s="1"/>
  <c r="Y17" i="19"/>
  <c r="AG17" i="19" s="1"/>
  <c r="Y21" i="19"/>
  <c r="AG21" i="19" s="1"/>
  <c r="Y25" i="19"/>
  <c r="AG25" i="19" s="1"/>
  <c r="Y29" i="19"/>
  <c r="AG29" i="19" s="1"/>
  <c r="Y33" i="19"/>
  <c r="AG33" i="19" s="1"/>
  <c r="Y37" i="19"/>
  <c r="AG37" i="19" s="1"/>
  <c r="Y41" i="19"/>
  <c r="AG41" i="19" s="1"/>
  <c r="Y45" i="19"/>
  <c r="AG45" i="19" s="1"/>
  <c r="Y49" i="19"/>
  <c r="AG49" i="19" s="1"/>
  <c r="Y53" i="19"/>
  <c r="AG53" i="19" s="1"/>
  <c r="Y57" i="19"/>
  <c r="AG57" i="19" s="1"/>
  <c r="Y61" i="19"/>
  <c r="AG61" i="19" s="1"/>
  <c r="Y65" i="19"/>
  <c r="AG65" i="19" s="1"/>
  <c r="Y73" i="19"/>
  <c r="AG73" i="19" s="1"/>
  <c r="Y77" i="19"/>
  <c r="AG77" i="19" s="1"/>
  <c r="Y81" i="19"/>
  <c r="AG81" i="19" s="1"/>
  <c r="Y85" i="19"/>
  <c r="AG85" i="19" s="1"/>
  <c r="Y75" i="19"/>
  <c r="AG75" i="19" s="1"/>
  <c r="Y87" i="19"/>
  <c r="AG87" i="19" s="1"/>
  <c r="Y12" i="19"/>
  <c r="AG12" i="19" s="1"/>
  <c r="Y16" i="19"/>
  <c r="AG16" i="19" s="1"/>
  <c r="Y20" i="19"/>
  <c r="AG20" i="19" s="1"/>
  <c r="Y28" i="19"/>
  <c r="AG28" i="19" s="1"/>
  <c r="Y32" i="19"/>
  <c r="AG32" i="19" s="1"/>
  <c r="Y36" i="19"/>
  <c r="AG36" i="19" s="1"/>
  <c r="Y40" i="19"/>
  <c r="AG40" i="19" s="1"/>
  <c r="Y44" i="19"/>
  <c r="AG44" i="19" s="1"/>
  <c r="Y48" i="19"/>
  <c r="AG48" i="19" s="1"/>
  <c r="Y52" i="19"/>
  <c r="AG52" i="19" s="1"/>
  <c r="Y56" i="19"/>
  <c r="AG56" i="19" s="1"/>
  <c r="Y60" i="19"/>
  <c r="AG60" i="19" s="1"/>
  <c r="Y68" i="19"/>
  <c r="AG68" i="19" s="1"/>
  <c r="Y72" i="19"/>
  <c r="AG72" i="19" s="1"/>
  <c r="Y80" i="19"/>
  <c r="AG80" i="19" s="1"/>
  <c r="Y84" i="19"/>
  <c r="AG84" i="19" s="1"/>
  <c r="Y14" i="19"/>
  <c r="AG14" i="19" s="1"/>
  <c r="Y18" i="19"/>
  <c r="AG18" i="19" s="1"/>
  <c r="Y22" i="19"/>
  <c r="AG22" i="19" s="1"/>
  <c r="Y26" i="19"/>
  <c r="AG26" i="19" s="1"/>
  <c r="Y30" i="19"/>
  <c r="AG30" i="19" s="1"/>
  <c r="Y34" i="19"/>
  <c r="AG34" i="19" s="1"/>
  <c r="Y38" i="19"/>
  <c r="AG38" i="19" s="1"/>
  <c r="Y42" i="19"/>
  <c r="AG42" i="19" s="1"/>
  <c r="Y46" i="19"/>
  <c r="AG46" i="19" s="1"/>
  <c r="Y50" i="19"/>
  <c r="AG50" i="19" s="1"/>
  <c r="Y54" i="19"/>
  <c r="AG54" i="19" s="1"/>
  <c r="Y58" i="19"/>
  <c r="AG58" i="19" s="1"/>
  <c r="Y62" i="19"/>
  <c r="AG62" i="19" s="1"/>
  <c r="Y66" i="19"/>
  <c r="AG66" i="19" s="1"/>
  <c r="Y70" i="19"/>
  <c r="AG70" i="19" s="1"/>
  <c r="Y74" i="19"/>
  <c r="AG74" i="19" s="1"/>
  <c r="Y78" i="19"/>
  <c r="AG78" i="19" s="1"/>
  <c r="Y82" i="19"/>
  <c r="AG82" i="19" s="1"/>
  <c r="Y86" i="19"/>
  <c r="AG86" i="19" s="1"/>
  <c r="Y15" i="19"/>
  <c r="AG15" i="19" s="1"/>
  <c r="Y19" i="19"/>
  <c r="AG19" i="19" s="1"/>
  <c r="Y23" i="19"/>
  <c r="AG23" i="19" s="1"/>
  <c r="Y27" i="19"/>
  <c r="AG27" i="19" s="1"/>
  <c r="Y31" i="19"/>
  <c r="AG31" i="19" s="1"/>
  <c r="Y35" i="19"/>
  <c r="AG35" i="19" s="1"/>
  <c r="Y39" i="19"/>
  <c r="AG39" i="19" s="1"/>
  <c r="Y43" i="19"/>
  <c r="AG43" i="19" s="1"/>
  <c r="Y47" i="19"/>
  <c r="AG47" i="19" s="1"/>
  <c r="Y51" i="19"/>
  <c r="AG51" i="19" s="1"/>
  <c r="Y55" i="19"/>
  <c r="AG55" i="19" s="1"/>
  <c r="Y59" i="19"/>
  <c r="AG59" i="19" s="1"/>
  <c r="Y63" i="19"/>
  <c r="AG63" i="19" s="1"/>
  <c r="Y67" i="19"/>
  <c r="AG67" i="19" s="1"/>
  <c r="Y71" i="19"/>
  <c r="AG71" i="19" s="1"/>
  <c r="Y79" i="19"/>
  <c r="AG79" i="19" s="1"/>
  <c r="Y83" i="19"/>
  <c r="AG83" i="19" s="1"/>
  <c r="Y3" i="19"/>
  <c r="AG3" i="19" s="1"/>
  <c r="Y6" i="19"/>
  <c r="AG6" i="19" s="1"/>
  <c r="Y10" i="19"/>
  <c r="AG10" i="19" s="1"/>
  <c r="Y7" i="19"/>
  <c r="AG7" i="19" s="1"/>
  <c r="Y4" i="19"/>
  <c r="AG4" i="19" s="1"/>
  <c r="Y8" i="19"/>
  <c r="AG8" i="19" s="1"/>
  <c r="Y5" i="19"/>
  <c r="AG5" i="19" s="1"/>
  <c r="Y9" i="19"/>
  <c r="AG9" i="19" s="1"/>
  <c r="D31" i="20"/>
  <c r="D32" i="20"/>
  <c r="V29" i="20"/>
  <c r="D30" i="20"/>
  <c r="V30" i="20" s="1"/>
  <c r="D28" i="20"/>
  <c r="V28" i="20" s="1"/>
  <c r="Y20" i="20" l="1"/>
  <c r="D4" i="21"/>
  <c r="B5" i="21" s="1"/>
  <c r="D5" i="21" l="1"/>
  <c r="B6" i="21" s="1"/>
  <c r="D6" i="21" l="1"/>
  <c r="B7" i="21" s="1"/>
  <c r="D20" i="20"/>
  <c r="G32" i="20" l="1"/>
  <c r="K32" i="20"/>
  <c r="I33" i="20"/>
  <c r="G34" i="20"/>
  <c r="K34" i="20"/>
  <c r="I35" i="20"/>
  <c r="G36" i="20"/>
  <c r="K36" i="20"/>
  <c r="I37" i="20"/>
  <c r="G38" i="20"/>
  <c r="K38" i="20"/>
  <c r="I39" i="20"/>
  <c r="G40" i="20"/>
  <c r="K40" i="20"/>
  <c r="I41" i="20"/>
  <c r="G42" i="20"/>
  <c r="K42" i="20"/>
  <c r="I43" i="20"/>
  <c r="G44" i="20"/>
  <c r="K44" i="20"/>
  <c r="I45" i="20"/>
  <c r="G46" i="20"/>
  <c r="K46" i="20"/>
  <c r="I47" i="20"/>
  <c r="G48" i="20"/>
  <c r="K48" i="20"/>
  <c r="I49" i="20"/>
  <c r="G50" i="20"/>
  <c r="K50" i="20"/>
  <c r="I51" i="20"/>
  <c r="G52" i="20"/>
  <c r="K52" i="20"/>
  <c r="I53" i="20"/>
  <c r="G54" i="20"/>
  <c r="K54" i="20"/>
  <c r="I55" i="20"/>
  <c r="G56" i="20"/>
  <c r="K56" i="20"/>
  <c r="I57" i="20"/>
  <c r="G58" i="20"/>
  <c r="K58" i="20"/>
  <c r="I59" i="20"/>
  <c r="G60" i="20"/>
  <c r="K60" i="20"/>
  <c r="I61" i="20"/>
  <c r="J31" i="20"/>
  <c r="G31" i="20"/>
  <c r="H32" i="20"/>
  <c r="F33" i="20"/>
  <c r="J33" i="20"/>
  <c r="H34" i="20"/>
  <c r="F35" i="20"/>
  <c r="J35" i="20"/>
  <c r="H36" i="20"/>
  <c r="F37" i="20"/>
  <c r="J37" i="20"/>
  <c r="H38" i="20"/>
  <c r="F39" i="20"/>
  <c r="J39" i="20"/>
  <c r="H40" i="20"/>
  <c r="F41" i="20"/>
  <c r="J41" i="20"/>
  <c r="H42" i="20"/>
  <c r="F43" i="20"/>
  <c r="J43" i="20"/>
  <c r="H44" i="20"/>
  <c r="F45" i="20"/>
  <c r="J45" i="20"/>
  <c r="H46" i="20"/>
  <c r="F47" i="20"/>
  <c r="J47" i="20"/>
  <c r="H48" i="20"/>
  <c r="F49" i="20"/>
  <c r="J49" i="20"/>
  <c r="H50" i="20"/>
  <c r="F51" i="20"/>
  <c r="J51" i="20"/>
  <c r="H52" i="20"/>
  <c r="I32" i="20"/>
  <c r="K33" i="20"/>
  <c r="G35" i="20"/>
  <c r="I36" i="20"/>
  <c r="K37" i="20"/>
  <c r="G39" i="20"/>
  <c r="I40" i="20"/>
  <c r="K41" i="20"/>
  <c r="G43" i="20"/>
  <c r="I44" i="20"/>
  <c r="K45" i="20"/>
  <c r="G47" i="20"/>
  <c r="I48" i="20"/>
  <c r="K49" i="20"/>
  <c r="G51" i="20"/>
  <c r="I52" i="20"/>
  <c r="H53" i="20"/>
  <c r="H54" i="20"/>
  <c r="G55" i="20"/>
  <c r="F56" i="20"/>
  <c r="F57" i="20"/>
  <c r="K57" i="20"/>
  <c r="J58" i="20"/>
  <c r="J59" i="20"/>
  <c r="I60" i="20"/>
  <c r="H61" i="20"/>
  <c r="I31" i="20"/>
  <c r="J32" i="20"/>
  <c r="F34" i="20"/>
  <c r="H35" i="20"/>
  <c r="J36" i="20"/>
  <c r="F38" i="20"/>
  <c r="H39" i="20"/>
  <c r="J40" i="20"/>
  <c r="F42" i="20"/>
  <c r="H43" i="20"/>
  <c r="J44" i="20"/>
  <c r="F46" i="20"/>
  <c r="H47" i="20"/>
  <c r="J48" i="20"/>
  <c r="F50" i="20"/>
  <c r="H51" i="20"/>
  <c r="J52" i="20"/>
  <c r="J53" i="20"/>
  <c r="I54" i="20"/>
  <c r="H55" i="20"/>
  <c r="H56" i="20"/>
  <c r="G57" i="20"/>
  <c r="F58" i="20"/>
  <c r="F59" i="20"/>
  <c r="K59" i="20"/>
  <c r="J60" i="20"/>
  <c r="J61" i="20"/>
  <c r="F31" i="20"/>
  <c r="G33" i="20"/>
  <c r="I34" i="20"/>
  <c r="K35" i="20"/>
  <c r="G37" i="20"/>
  <c r="I38" i="20"/>
  <c r="K39" i="20"/>
  <c r="G41" i="20"/>
  <c r="I42" i="20"/>
  <c r="K43" i="20"/>
  <c r="G45" i="20"/>
  <c r="I46" i="20"/>
  <c r="K47" i="20"/>
  <c r="G49" i="20"/>
  <c r="I50" i="20"/>
  <c r="K51" i="20"/>
  <c r="F53" i="20"/>
  <c r="K53" i="20"/>
  <c r="J54" i="20"/>
  <c r="J55" i="20"/>
  <c r="I56" i="20"/>
  <c r="H57" i="20"/>
  <c r="H58" i="20"/>
  <c r="G59" i="20"/>
  <c r="F60" i="20"/>
  <c r="F61" i="20"/>
  <c r="K61" i="20"/>
  <c r="H31" i="20"/>
  <c r="F32" i="20"/>
  <c r="H33" i="20"/>
  <c r="J34" i="20"/>
  <c r="F36" i="20"/>
  <c r="H37" i="20"/>
  <c r="J38" i="20"/>
  <c r="F40" i="20"/>
  <c r="H41" i="20"/>
  <c r="J42" i="20"/>
  <c r="F44" i="20"/>
  <c r="H45" i="20"/>
  <c r="J46" i="20"/>
  <c r="F48" i="20"/>
  <c r="H49" i="20"/>
  <c r="J50" i="20"/>
  <c r="F52" i="20"/>
  <c r="G53" i="20"/>
  <c r="F54" i="20"/>
  <c r="F55" i="20"/>
  <c r="K55" i="20"/>
  <c r="J56" i="20"/>
  <c r="J57" i="20"/>
  <c r="I58" i="20"/>
  <c r="H59" i="20"/>
  <c r="H60" i="20"/>
  <c r="G61" i="20"/>
  <c r="K31" i="20"/>
  <c r="D7" i="21"/>
  <c r="B8" i="21" s="1"/>
  <c r="D100" i="16"/>
  <c r="E100" i="16"/>
  <c r="F100" i="16"/>
  <c r="G100" i="16"/>
  <c r="H100" i="16"/>
  <c r="I100" i="16"/>
  <c r="J100" i="16"/>
  <c r="K100" i="16"/>
  <c r="L100" i="16"/>
  <c r="M100" i="16"/>
  <c r="N100" i="16"/>
  <c r="O100" i="16"/>
  <c r="P100" i="16"/>
  <c r="Q100" i="16"/>
  <c r="R100" i="16"/>
  <c r="S100" i="16"/>
  <c r="T100" i="16"/>
  <c r="U100" i="16"/>
  <c r="V100" i="16"/>
  <c r="W100" i="16"/>
  <c r="X100" i="16"/>
  <c r="Y100" i="16"/>
  <c r="Z100" i="16"/>
  <c r="AA100" i="16"/>
  <c r="AB100" i="16"/>
  <c r="AC100" i="16"/>
  <c r="AD100" i="16"/>
  <c r="AE100" i="16"/>
  <c r="AF100" i="16"/>
  <c r="AG100" i="16"/>
  <c r="AH100" i="16"/>
  <c r="AI100" i="16"/>
  <c r="AJ100" i="16"/>
  <c r="AK100" i="16"/>
  <c r="AL100" i="16"/>
  <c r="AM100" i="16"/>
  <c r="AN100" i="16"/>
  <c r="AO100" i="16"/>
  <c r="AP100" i="16"/>
  <c r="AQ100" i="16"/>
  <c r="AR100" i="16"/>
  <c r="AS100" i="16"/>
  <c r="AT100" i="16"/>
  <c r="AU100" i="16"/>
  <c r="AV100" i="16"/>
  <c r="AW100" i="16"/>
  <c r="AX100" i="16"/>
  <c r="AY100" i="16"/>
  <c r="AZ100" i="16"/>
  <c r="BA100" i="16"/>
  <c r="BB100" i="16"/>
  <c r="BC100" i="16"/>
  <c r="BD100" i="16"/>
  <c r="BE100" i="16"/>
  <c r="BF100" i="16"/>
  <c r="BG100" i="16"/>
  <c r="BH100" i="16"/>
  <c r="BI100" i="16"/>
  <c r="BJ100" i="16"/>
  <c r="BK100" i="16"/>
  <c r="BL100" i="16"/>
  <c r="BM100" i="16"/>
  <c r="BN100" i="16"/>
  <c r="BO100" i="16"/>
  <c r="BP100" i="16"/>
  <c r="BQ100" i="16"/>
  <c r="BR100" i="16"/>
  <c r="BS100" i="16"/>
  <c r="BT100" i="16"/>
  <c r="BU100" i="16"/>
  <c r="BV100" i="16"/>
  <c r="BW100" i="16"/>
  <c r="BX100" i="16"/>
  <c r="BY100" i="16"/>
  <c r="BZ100" i="16"/>
  <c r="CA100" i="16"/>
  <c r="CB100" i="16"/>
  <c r="CC100" i="16"/>
  <c r="CD100" i="16"/>
  <c r="CE100" i="16"/>
  <c r="CF100" i="16"/>
  <c r="CG100" i="16"/>
  <c r="CH100" i="16"/>
  <c r="CI100" i="16"/>
  <c r="D101" i="16"/>
  <c r="E101" i="16"/>
  <c r="F101" i="16"/>
  <c r="G101" i="16"/>
  <c r="H101" i="16"/>
  <c r="I101" i="16"/>
  <c r="J101" i="16"/>
  <c r="K101" i="16"/>
  <c r="L101" i="16"/>
  <c r="M101" i="16"/>
  <c r="N101" i="16"/>
  <c r="O101" i="16"/>
  <c r="P101" i="16"/>
  <c r="Q101" i="16"/>
  <c r="R101" i="16"/>
  <c r="S101" i="16"/>
  <c r="T101" i="16"/>
  <c r="U101" i="16"/>
  <c r="V101" i="16"/>
  <c r="W101" i="16"/>
  <c r="X101" i="16"/>
  <c r="Y101" i="16"/>
  <c r="Z101" i="16"/>
  <c r="AA101" i="16"/>
  <c r="AB101" i="16"/>
  <c r="AC101" i="16"/>
  <c r="AD101" i="16"/>
  <c r="AE101" i="16"/>
  <c r="AF101" i="16"/>
  <c r="AG101" i="16"/>
  <c r="AH101" i="16"/>
  <c r="AI101" i="16"/>
  <c r="AJ101" i="16"/>
  <c r="AK101" i="16"/>
  <c r="AL101" i="16"/>
  <c r="AM101" i="16"/>
  <c r="AN101" i="16"/>
  <c r="AO101" i="16"/>
  <c r="AP101" i="16"/>
  <c r="AQ101" i="16"/>
  <c r="AR101" i="16"/>
  <c r="AS101" i="16"/>
  <c r="AT101" i="16"/>
  <c r="AU101" i="16"/>
  <c r="AV101" i="16"/>
  <c r="AW101" i="16"/>
  <c r="AX101" i="16"/>
  <c r="AY101" i="16"/>
  <c r="AZ101" i="16"/>
  <c r="BA101" i="16"/>
  <c r="BB101" i="16"/>
  <c r="BC101" i="16"/>
  <c r="BD101" i="16"/>
  <c r="BE101" i="16"/>
  <c r="BF101" i="16"/>
  <c r="BG101" i="16"/>
  <c r="BH101" i="16"/>
  <c r="BI101" i="16"/>
  <c r="BJ101" i="16"/>
  <c r="BK101" i="16"/>
  <c r="BL101" i="16"/>
  <c r="BM101" i="16"/>
  <c r="BN101" i="16"/>
  <c r="BO101" i="16"/>
  <c r="BP101" i="16"/>
  <c r="BQ101" i="16"/>
  <c r="BR101" i="16"/>
  <c r="BS101" i="16"/>
  <c r="BT101" i="16"/>
  <c r="BU101" i="16"/>
  <c r="BV101" i="16"/>
  <c r="BW101" i="16"/>
  <c r="BX101" i="16"/>
  <c r="BY101" i="16"/>
  <c r="BZ101" i="16"/>
  <c r="CA101" i="16"/>
  <c r="CB101" i="16"/>
  <c r="CC101" i="16"/>
  <c r="CD101" i="16"/>
  <c r="CE101" i="16"/>
  <c r="CF101" i="16"/>
  <c r="CG101" i="16"/>
  <c r="CH101" i="16"/>
  <c r="CI101" i="16"/>
  <c r="C101" i="16"/>
  <c r="C100" i="16"/>
  <c r="F100" i="17"/>
  <c r="G100" i="17"/>
  <c r="H100" i="17"/>
  <c r="I100" i="17"/>
  <c r="J100" i="17"/>
  <c r="K100" i="17"/>
  <c r="L100" i="17"/>
  <c r="M100" i="17"/>
  <c r="N100" i="17"/>
  <c r="O100" i="17"/>
  <c r="P100" i="17"/>
  <c r="Q100" i="17"/>
  <c r="R100" i="17"/>
  <c r="S100" i="17"/>
  <c r="T100" i="17"/>
  <c r="U100" i="17"/>
  <c r="V100" i="17"/>
  <c r="W100" i="17"/>
  <c r="X100" i="17"/>
  <c r="Y100" i="17"/>
  <c r="Z100" i="17"/>
  <c r="AA100" i="17"/>
  <c r="AB100" i="17"/>
  <c r="AC100" i="17"/>
  <c r="AD100" i="17"/>
  <c r="AE100" i="17"/>
  <c r="AF100" i="17"/>
  <c r="AG100" i="17"/>
  <c r="AH100" i="17"/>
  <c r="AI100" i="17"/>
  <c r="AJ100" i="17"/>
  <c r="AK100" i="17"/>
  <c r="AL100" i="17"/>
  <c r="AM100" i="17"/>
  <c r="AN100" i="17"/>
  <c r="AO100" i="17"/>
  <c r="AP100" i="17"/>
  <c r="AQ100" i="17"/>
  <c r="AR100" i="17"/>
  <c r="AS100" i="17"/>
  <c r="AT100" i="17"/>
  <c r="AU100" i="17"/>
  <c r="AV100" i="17"/>
  <c r="AW100" i="17"/>
  <c r="AX100" i="17"/>
  <c r="AY100" i="17"/>
  <c r="AZ100" i="17"/>
  <c r="BA100" i="17"/>
  <c r="BB100" i="17"/>
  <c r="BC100" i="17"/>
  <c r="BD100" i="17"/>
  <c r="BE100" i="17"/>
  <c r="BF100" i="17"/>
  <c r="BG100" i="17"/>
  <c r="BH100" i="17"/>
  <c r="BI100" i="17"/>
  <c r="BJ100" i="17"/>
  <c r="BK100" i="17"/>
  <c r="BL100" i="17"/>
  <c r="BM100" i="17"/>
  <c r="BN100" i="17"/>
  <c r="BO100" i="17"/>
  <c r="BP100" i="17"/>
  <c r="BQ100" i="17"/>
  <c r="BR100" i="17"/>
  <c r="BS100" i="17"/>
  <c r="BT100" i="17"/>
  <c r="BU100" i="17"/>
  <c r="BV100" i="17"/>
  <c r="BW100" i="17"/>
  <c r="BX100" i="17"/>
  <c r="BY100" i="17"/>
  <c r="BZ100" i="17"/>
  <c r="CA100" i="17"/>
  <c r="CB100" i="17"/>
  <c r="CC100" i="17"/>
  <c r="CD100" i="17"/>
  <c r="CE100" i="17"/>
  <c r="CF100" i="17"/>
  <c r="CG100" i="17"/>
  <c r="CH100" i="17"/>
  <c r="CI100" i="17"/>
  <c r="CJ100" i="17"/>
  <c r="F101" i="17"/>
  <c r="G101" i="17"/>
  <c r="H101" i="17"/>
  <c r="I101" i="17"/>
  <c r="J101" i="17"/>
  <c r="K101" i="17"/>
  <c r="L101" i="17"/>
  <c r="M101" i="17"/>
  <c r="N101" i="17"/>
  <c r="O101" i="17"/>
  <c r="P101" i="17"/>
  <c r="Q101" i="17"/>
  <c r="R101" i="17"/>
  <c r="S101" i="17"/>
  <c r="T101" i="17"/>
  <c r="U101" i="17"/>
  <c r="V101" i="17"/>
  <c r="W101" i="17"/>
  <c r="X101" i="17"/>
  <c r="Y101" i="17"/>
  <c r="Z101" i="17"/>
  <c r="AA101" i="17"/>
  <c r="AB101" i="17"/>
  <c r="AC101" i="17"/>
  <c r="AD101" i="17"/>
  <c r="AE101" i="17"/>
  <c r="AF101" i="17"/>
  <c r="AG101" i="17"/>
  <c r="AH101" i="17"/>
  <c r="AI101" i="17"/>
  <c r="AJ101" i="17"/>
  <c r="AK101" i="17"/>
  <c r="AL101" i="17"/>
  <c r="AM101" i="17"/>
  <c r="AN101" i="17"/>
  <c r="AO101" i="17"/>
  <c r="AP101" i="17"/>
  <c r="AQ101" i="17"/>
  <c r="AR101" i="17"/>
  <c r="AS101" i="17"/>
  <c r="AT101" i="17"/>
  <c r="AU101" i="17"/>
  <c r="AV101" i="17"/>
  <c r="AW101" i="17"/>
  <c r="AX101" i="17"/>
  <c r="AY101" i="17"/>
  <c r="AZ101" i="17"/>
  <c r="BA101" i="17"/>
  <c r="BB101" i="17"/>
  <c r="BC101" i="17"/>
  <c r="BD101" i="17"/>
  <c r="BE101" i="17"/>
  <c r="BF101" i="17"/>
  <c r="BG101" i="17"/>
  <c r="BH101" i="17"/>
  <c r="BI101" i="17"/>
  <c r="BJ101" i="17"/>
  <c r="BK101" i="17"/>
  <c r="BL101" i="17"/>
  <c r="BM101" i="17"/>
  <c r="BN101" i="17"/>
  <c r="BO101" i="17"/>
  <c r="BP101" i="17"/>
  <c r="BQ101" i="17"/>
  <c r="BR101" i="17"/>
  <c r="BS101" i="17"/>
  <c r="BT101" i="17"/>
  <c r="BU101" i="17"/>
  <c r="BV101" i="17"/>
  <c r="BW101" i="17"/>
  <c r="BX101" i="17"/>
  <c r="BY101" i="17"/>
  <c r="BZ101" i="17"/>
  <c r="CA101" i="17"/>
  <c r="CB101" i="17"/>
  <c r="CC101" i="17"/>
  <c r="CD101" i="17"/>
  <c r="CE101" i="17"/>
  <c r="CF101" i="17"/>
  <c r="CG101" i="17"/>
  <c r="CH101" i="17"/>
  <c r="CI101" i="17"/>
  <c r="CJ101" i="17"/>
  <c r="E100" i="17"/>
  <c r="E101" i="17"/>
  <c r="D101" i="17"/>
  <c r="D100" i="17"/>
  <c r="K3" i="16"/>
  <c r="L3" i="16"/>
  <c r="Q3" i="16"/>
  <c r="R3" i="16"/>
  <c r="K4" i="16"/>
  <c r="L4" i="16"/>
  <c r="Q4" i="16"/>
  <c r="R4" i="16"/>
  <c r="K5" i="16"/>
  <c r="L5" i="16"/>
  <c r="Q5" i="16"/>
  <c r="R5" i="16"/>
  <c r="K6" i="16"/>
  <c r="L6" i="16"/>
  <c r="Q6" i="16"/>
  <c r="R6" i="16"/>
  <c r="K7" i="16"/>
  <c r="L7" i="16"/>
  <c r="Q7" i="16"/>
  <c r="R7" i="16"/>
  <c r="K8" i="16"/>
  <c r="L8" i="16"/>
  <c r="Q8" i="16"/>
  <c r="R8" i="16"/>
  <c r="K9" i="16"/>
  <c r="L9" i="16"/>
  <c r="Q9" i="16"/>
  <c r="R9" i="16"/>
  <c r="K10" i="16"/>
  <c r="L10" i="16"/>
  <c r="Q10" i="16"/>
  <c r="R10" i="16"/>
  <c r="K11" i="16"/>
  <c r="L11" i="16"/>
  <c r="Q11" i="16"/>
  <c r="R11" i="16"/>
  <c r="K12" i="16"/>
  <c r="L12" i="16"/>
  <c r="Q12" i="16"/>
  <c r="R12" i="16"/>
  <c r="K13" i="16"/>
  <c r="L13" i="16"/>
  <c r="Q13" i="16"/>
  <c r="R13" i="16"/>
  <c r="K14" i="16"/>
  <c r="L14" i="16"/>
  <c r="Q14" i="16"/>
  <c r="R14" i="16"/>
  <c r="K15" i="16"/>
  <c r="L15" i="16"/>
  <c r="Q15" i="16"/>
  <c r="R15" i="16"/>
  <c r="K16" i="16"/>
  <c r="L16" i="16"/>
  <c r="Q16" i="16"/>
  <c r="R16" i="16"/>
  <c r="K17" i="16"/>
  <c r="L17" i="16"/>
  <c r="Q17" i="16"/>
  <c r="R17" i="16"/>
  <c r="K18" i="16"/>
  <c r="L18" i="16"/>
  <c r="Q18" i="16"/>
  <c r="R18" i="16"/>
  <c r="K19" i="16"/>
  <c r="L19" i="16"/>
  <c r="Q19" i="16"/>
  <c r="R19" i="16"/>
  <c r="K20" i="16"/>
  <c r="L20" i="16"/>
  <c r="Q20" i="16"/>
  <c r="R20" i="16"/>
  <c r="K21" i="16"/>
  <c r="L21" i="16"/>
  <c r="Q21" i="16"/>
  <c r="R21" i="16"/>
  <c r="K22" i="16"/>
  <c r="L22" i="16"/>
  <c r="Q22" i="16"/>
  <c r="R22" i="16"/>
  <c r="K23" i="16"/>
  <c r="L23" i="16"/>
  <c r="Q23" i="16"/>
  <c r="R23" i="16"/>
  <c r="K24" i="16"/>
  <c r="L24" i="16"/>
  <c r="Q24" i="16"/>
  <c r="R24" i="16"/>
  <c r="K25" i="16"/>
  <c r="L25" i="16"/>
  <c r="Q25" i="16"/>
  <c r="R25" i="16"/>
  <c r="K26" i="16"/>
  <c r="L26" i="16"/>
  <c r="Q26" i="16"/>
  <c r="R26" i="16"/>
  <c r="K27" i="16"/>
  <c r="L27" i="16"/>
  <c r="Q27" i="16"/>
  <c r="R27" i="16"/>
  <c r="K28" i="16"/>
  <c r="L28" i="16"/>
  <c r="Q28" i="16"/>
  <c r="R28" i="16"/>
  <c r="K29" i="16"/>
  <c r="L29" i="16"/>
  <c r="Q29" i="16"/>
  <c r="R29" i="16"/>
  <c r="K30" i="16"/>
  <c r="L30" i="16"/>
  <c r="Q30" i="16"/>
  <c r="R30" i="16"/>
  <c r="K31" i="16"/>
  <c r="L31" i="16"/>
  <c r="Q31" i="16"/>
  <c r="R31" i="16"/>
  <c r="K32" i="16"/>
  <c r="L32" i="16"/>
  <c r="Q32" i="16"/>
  <c r="R32" i="16"/>
  <c r="K33" i="16"/>
  <c r="L33" i="16"/>
  <c r="Q33" i="16"/>
  <c r="R33" i="16"/>
  <c r="K34" i="16"/>
  <c r="L34" i="16"/>
  <c r="Q34" i="16"/>
  <c r="R34" i="16"/>
  <c r="K35" i="16"/>
  <c r="L35" i="16"/>
  <c r="Q35" i="16"/>
  <c r="R35" i="16"/>
  <c r="K36" i="16"/>
  <c r="L36" i="16"/>
  <c r="Q36" i="16"/>
  <c r="R36" i="16"/>
  <c r="K37" i="16"/>
  <c r="L37" i="16"/>
  <c r="Q37" i="16"/>
  <c r="R37" i="16"/>
  <c r="K38" i="16"/>
  <c r="L38" i="16"/>
  <c r="Q38" i="16"/>
  <c r="R38" i="16"/>
  <c r="K39" i="16"/>
  <c r="L39" i="16"/>
  <c r="Q39" i="16"/>
  <c r="R39" i="16"/>
  <c r="K40" i="16"/>
  <c r="L40" i="16"/>
  <c r="Q40" i="16"/>
  <c r="R40" i="16"/>
  <c r="K41" i="16"/>
  <c r="L41" i="16"/>
  <c r="Q41" i="16"/>
  <c r="R41" i="16"/>
  <c r="K42" i="16"/>
  <c r="L42" i="16"/>
  <c r="Q42" i="16"/>
  <c r="R42" i="16"/>
  <c r="K43" i="16"/>
  <c r="L43" i="16"/>
  <c r="Q43" i="16"/>
  <c r="R43" i="16"/>
  <c r="K44" i="16"/>
  <c r="L44" i="16"/>
  <c r="Q44" i="16"/>
  <c r="R44" i="16"/>
  <c r="K45" i="16"/>
  <c r="L45" i="16"/>
  <c r="Q45" i="16"/>
  <c r="R45" i="16"/>
  <c r="K46" i="16"/>
  <c r="L46" i="16"/>
  <c r="Q46" i="16"/>
  <c r="R46" i="16"/>
  <c r="K47" i="16"/>
  <c r="L47" i="16"/>
  <c r="Q47" i="16"/>
  <c r="R47" i="16"/>
  <c r="K48" i="16"/>
  <c r="L48" i="16"/>
  <c r="Q48" i="16"/>
  <c r="R48" i="16"/>
  <c r="K49" i="16"/>
  <c r="L49" i="16"/>
  <c r="Q49" i="16"/>
  <c r="R49" i="16"/>
  <c r="K50" i="16"/>
  <c r="L50" i="16"/>
  <c r="Q50" i="16"/>
  <c r="R50" i="16"/>
  <c r="K51" i="16"/>
  <c r="L51" i="16"/>
  <c r="Q51" i="16"/>
  <c r="R51" i="16"/>
  <c r="K52" i="16"/>
  <c r="L52" i="16"/>
  <c r="Q52" i="16"/>
  <c r="R52" i="16"/>
  <c r="K53" i="16"/>
  <c r="L53" i="16"/>
  <c r="Q53" i="16"/>
  <c r="R53" i="16"/>
  <c r="K54" i="16"/>
  <c r="L54" i="16"/>
  <c r="Q54" i="16"/>
  <c r="R54" i="16"/>
  <c r="K55" i="16"/>
  <c r="L55" i="16"/>
  <c r="Q55" i="16"/>
  <c r="R55" i="16"/>
  <c r="K56" i="16"/>
  <c r="L56" i="16"/>
  <c r="Q56" i="16"/>
  <c r="R56" i="16"/>
  <c r="K57" i="16"/>
  <c r="L57" i="16"/>
  <c r="Q57" i="16"/>
  <c r="R57" i="16"/>
  <c r="K58" i="16"/>
  <c r="L58" i="16"/>
  <c r="Q58" i="16"/>
  <c r="R58" i="16"/>
  <c r="K59" i="16"/>
  <c r="L59" i="16"/>
  <c r="Q59" i="16"/>
  <c r="R59" i="16"/>
  <c r="K60" i="16"/>
  <c r="L60" i="16"/>
  <c r="Q60" i="16"/>
  <c r="R60" i="16"/>
  <c r="K61" i="16"/>
  <c r="L61" i="16"/>
  <c r="Q61" i="16"/>
  <c r="R61" i="16"/>
  <c r="K62" i="16"/>
  <c r="L62" i="16"/>
  <c r="Q62" i="16"/>
  <c r="R62" i="16"/>
  <c r="K63" i="16"/>
  <c r="L63" i="16"/>
  <c r="Q63" i="16"/>
  <c r="R63" i="16"/>
  <c r="K64" i="16"/>
  <c r="L64" i="16"/>
  <c r="Q64" i="16"/>
  <c r="R64" i="16"/>
  <c r="K65" i="16"/>
  <c r="L65" i="16"/>
  <c r="Q65" i="16"/>
  <c r="R65" i="16"/>
  <c r="K66" i="16"/>
  <c r="L66" i="16"/>
  <c r="Q66" i="16"/>
  <c r="R66" i="16"/>
  <c r="K67" i="16"/>
  <c r="L67" i="16"/>
  <c r="Q67" i="16"/>
  <c r="R67" i="16"/>
  <c r="K68" i="16"/>
  <c r="L68" i="16"/>
  <c r="Q68" i="16"/>
  <c r="R68" i="16"/>
  <c r="K69" i="16"/>
  <c r="L69" i="16"/>
  <c r="Q69" i="16"/>
  <c r="R69" i="16"/>
  <c r="K70" i="16"/>
  <c r="L70" i="16"/>
  <c r="Q70" i="16"/>
  <c r="R70" i="16"/>
  <c r="K71" i="16"/>
  <c r="L71" i="16"/>
  <c r="Q71" i="16"/>
  <c r="R71" i="16"/>
  <c r="K72" i="16"/>
  <c r="L72" i="16"/>
  <c r="Q72" i="16"/>
  <c r="R72" i="16"/>
  <c r="K73" i="16"/>
  <c r="L73" i="16"/>
  <c r="Q73" i="16"/>
  <c r="R73" i="16"/>
  <c r="K74" i="16"/>
  <c r="L74" i="16"/>
  <c r="Q74" i="16"/>
  <c r="R74" i="16"/>
  <c r="K75" i="16"/>
  <c r="L75" i="16"/>
  <c r="Q75" i="16"/>
  <c r="R75" i="16"/>
  <c r="K76" i="16"/>
  <c r="L76" i="16"/>
  <c r="Q76" i="16"/>
  <c r="R76" i="16"/>
  <c r="K77" i="16"/>
  <c r="L77" i="16"/>
  <c r="Q77" i="16"/>
  <c r="R77" i="16"/>
  <c r="K78" i="16"/>
  <c r="L78" i="16"/>
  <c r="Q78" i="16"/>
  <c r="R78" i="16"/>
  <c r="K79" i="16"/>
  <c r="L79" i="16"/>
  <c r="Q79" i="16"/>
  <c r="R79" i="16"/>
  <c r="K80" i="16"/>
  <c r="L80" i="16"/>
  <c r="Q80" i="16"/>
  <c r="R80" i="16"/>
  <c r="K81" i="16"/>
  <c r="L81" i="16"/>
  <c r="Q81" i="16"/>
  <c r="R81" i="16"/>
  <c r="K82" i="16"/>
  <c r="L82" i="16"/>
  <c r="Q82" i="16"/>
  <c r="R82" i="16"/>
  <c r="K83" i="16"/>
  <c r="L83" i="16"/>
  <c r="Q83" i="16"/>
  <c r="R83" i="16"/>
  <c r="K84" i="16"/>
  <c r="L84" i="16"/>
  <c r="Q84" i="16"/>
  <c r="R84" i="16"/>
  <c r="K85" i="16"/>
  <c r="L85" i="16"/>
  <c r="Q85" i="16"/>
  <c r="R85" i="16"/>
  <c r="K86" i="16"/>
  <c r="L86" i="16"/>
  <c r="Q86" i="16"/>
  <c r="R86" i="16"/>
  <c r="K87" i="16"/>
  <c r="L87" i="16"/>
  <c r="Q87" i="16"/>
  <c r="R87" i="16"/>
  <c r="M46" i="20" l="1"/>
  <c r="P46" i="20"/>
  <c r="P55" i="20"/>
  <c r="M55" i="20"/>
  <c r="S55" i="20" s="1"/>
  <c r="L46" i="20"/>
  <c r="O46" i="20"/>
  <c r="R46" i="20" s="1"/>
  <c r="N35" i="20"/>
  <c r="Q35" i="20"/>
  <c r="T35" i="20" s="1"/>
  <c r="U35" i="20" s="1"/>
  <c r="V35" i="20" s="1"/>
  <c r="O48" i="20"/>
  <c r="L48" i="20"/>
  <c r="R48" i="20" s="1"/>
  <c r="Q37" i="20"/>
  <c r="N37" i="20"/>
  <c r="T37" i="20" s="1"/>
  <c r="U37" i="20" s="1"/>
  <c r="V37" i="20" s="1"/>
  <c r="M39" i="20"/>
  <c r="P39" i="20"/>
  <c r="Q54" i="20"/>
  <c r="N54" i="20"/>
  <c r="L49" i="20"/>
  <c r="O49" i="20"/>
  <c r="Q31" i="20"/>
  <c r="N31" i="20"/>
  <c r="O58" i="20"/>
  <c r="L58" i="20"/>
  <c r="M50" i="20"/>
  <c r="P50" i="20"/>
  <c r="N61" i="20"/>
  <c r="Q61" i="20"/>
  <c r="M54" i="20"/>
  <c r="P54" i="20"/>
  <c r="L50" i="20"/>
  <c r="O50" i="20"/>
  <c r="Q39" i="20"/>
  <c r="N39" i="20"/>
  <c r="P60" i="20"/>
  <c r="M60" i="20"/>
  <c r="M53" i="20"/>
  <c r="P53" i="20"/>
  <c r="S53" i="20" s="1"/>
  <c r="M32" i="20"/>
  <c r="P32" i="20"/>
  <c r="S32" i="20" s="1"/>
  <c r="L36" i="20"/>
  <c r="O36" i="20"/>
  <c r="M49" i="20"/>
  <c r="P49" i="20"/>
  <c r="M41" i="20"/>
  <c r="P41" i="20"/>
  <c r="P31" i="20"/>
  <c r="M31" i="20"/>
  <c r="Q56" i="20"/>
  <c r="N56" i="20"/>
  <c r="L51" i="20"/>
  <c r="O51" i="20"/>
  <c r="N48" i="20"/>
  <c r="Q48" i="20"/>
  <c r="O43" i="20"/>
  <c r="L43" i="20"/>
  <c r="Q40" i="20"/>
  <c r="N40" i="20"/>
  <c r="N32" i="20"/>
  <c r="T32" i="20" s="1"/>
  <c r="U32" i="20" s="1"/>
  <c r="V32" i="20" s="1"/>
  <c r="Q32" i="20"/>
  <c r="M57" i="20"/>
  <c r="P57" i="20"/>
  <c r="L38" i="20"/>
  <c r="O38" i="20"/>
  <c r="N59" i="20"/>
  <c r="Q59" i="20"/>
  <c r="M52" i="20"/>
  <c r="P52" i="20"/>
  <c r="M36" i="20"/>
  <c r="P36" i="20"/>
  <c r="M58" i="20"/>
  <c r="S58" i="20" s="1"/>
  <c r="P58" i="20"/>
  <c r="O40" i="20"/>
  <c r="L40" i="20"/>
  <c r="P56" i="20"/>
  <c r="M56" i="20"/>
  <c r="P42" i="20"/>
  <c r="M42" i="20"/>
  <c r="L56" i="20"/>
  <c r="O56" i="20"/>
  <c r="Q47" i="20"/>
  <c r="N47" i="20"/>
  <c r="L42" i="20"/>
  <c r="O42" i="20"/>
  <c r="M40" i="20"/>
  <c r="P40" i="20"/>
  <c r="T61" i="20"/>
  <c r="U61" i="20" s="1"/>
  <c r="V61" i="20" s="1"/>
  <c r="N57" i="20"/>
  <c r="Q57" i="20"/>
  <c r="N49" i="20"/>
  <c r="Q49" i="20"/>
  <c r="L44" i="20"/>
  <c r="O44" i="20"/>
  <c r="S39" i="20"/>
  <c r="N33" i="20"/>
  <c r="Q33" i="20"/>
  <c r="P45" i="20"/>
  <c r="M45" i="20"/>
  <c r="P37" i="20"/>
  <c r="M37" i="20"/>
  <c r="Q60" i="20"/>
  <c r="N60" i="20"/>
  <c r="L55" i="20"/>
  <c r="O55" i="20"/>
  <c r="N52" i="20"/>
  <c r="Q52" i="20"/>
  <c r="L47" i="20"/>
  <c r="O47" i="20"/>
  <c r="N44" i="20"/>
  <c r="Q44" i="20"/>
  <c r="O39" i="20"/>
  <c r="L39" i="20"/>
  <c r="Q36" i="20"/>
  <c r="N36" i="20"/>
  <c r="Q55" i="20"/>
  <c r="N55" i="20"/>
  <c r="Q51" i="20"/>
  <c r="N51" i="20"/>
  <c r="P61" i="20"/>
  <c r="M61" i="20"/>
  <c r="L54" i="20"/>
  <c r="O54" i="20"/>
  <c r="P44" i="20"/>
  <c r="M44" i="20"/>
  <c r="O60" i="20"/>
  <c r="L60" i="20"/>
  <c r="O32" i="20"/>
  <c r="L32" i="20"/>
  <c r="P47" i="20"/>
  <c r="M47" i="20"/>
  <c r="L57" i="20"/>
  <c r="O57" i="20"/>
  <c r="N46" i="20"/>
  <c r="Q46" i="20"/>
  <c r="L41" i="20"/>
  <c r="O41" i="20"/>
  <c r="Q38" i="20"/>
  <c r="N38" i="20"/>
  <c r="O33" i="20"/>
  <c r="L33" i="20"/>
  <c r="P34" i="20"/>
  <c r="M34" i="20"/>
  <c r="O34" i="20"/>
  <c r="L34" i="20"/>
  <c r="M48" i="20"/>
  <c r="S48" i="20" s="1"/>
  <c r="P48" i="20"/>
  <c r="M59" i="20"/>
  <c r="P59" i="20"/>
  <c r="O52" i="20"/>
  <c r="L52" i="20"/>
  <c r="N41" i="20"/>
  <c r="Q41" i="20"/>
  <c r="M33" i="20"/>
  <c r="P33" i="20"/>
  <c r="L59" i="20"/>
  <c r="O59" i="20"/>
  <c r="S46" i="20"/>
  <c r="L35" i="20"/>
  <c r="O35" i="20"/>
  <c r="P38" i="20"/>
  <c r="M38" i="20"/>
  <c r="N53" i="20"/>
  <c r="Q53" i="20"/>
  <c r="Q43" i="20"/>
  <c r="N43" i="20"/>
  <c r="L31" i="20"/>
  <c r="O31" i="20"/>
  <c r="Q45" i="20"/>
  <c r="N45" i="20"/>
  <c r="P51" i="20"/>
  <c r="M51" i="20"/>
  <c r="R49" i="20"/>
  <c r="M43" i="20"/>
  <c r="S43" i="20" s="1"/>
  <c r="P43" i="20"/>
  <c r="M35" i="20"/>
  <c r="P35" i="20"/>
  <c r="O61" i="20"/>
  <c r="L61" i="20"/>
  <c r="N58" i="20"/>
  <c r="Q58" i="20"/>
  <c r="T58" i="20" s="1"/>
  <c r="U58" i="20" s="1"/>
  <c r="V58" i="20" s="1"/>
  <c r="S56" i="20"/>
  <c r="O53" i="20"/>
  <c r="L53" i="20"/>
  <c r="Q50" i="20"/>
  <c r="N50" i="20"/>
  <c r="O45" i="20"/>
  <c r="L45" i="20"/>
  <c r="R45" i="20" s="1"/>
  <c r="Q42" i="20"/>
  <c r="N42" i="20"/>
  <c r="O37" i="20"/>
  <c r="L37" i="20"/>
  <c r="R37" i="20" s="1"/>
  <c r="Q34" i="20"/>
  <c r="N34" i="20"/>
  <c r="D8" i="21"/>
  <c r="B9" i="21" s="1"/>
  <c r="I18" i="14"/>
  <c r="C27" i="14" s="1"/>
  <c r="T53" i="20" l="1"/>
  <c r="U53" i="20" s="1"/>
  <c r="V53" i="20" s="1"/>
  <c r="T43" i="20"/>
  <c r="U43" i="20" s="1"/>
  <c r="V43" i="20" s="1"/>
  <c r="S38" i="20"/>
  <c r="T47" i="20"/>
  <c r="U47" i="20" s="1"/>
  <c r="V47" i="20" s="1"/>
  <c r="S60" i="20"/>
  <c r="T55" i="20"/>
  <c r="U55" i="20" s="1"/>
  <c r="V55" i="20" s="1"/>
  <c r="R47" i="20"/>
  <c r="R55" i="20"/>
  <c r="T57" i="20"/>
  <c r="U57" i="20" s="1"/>
  <c r="V57" i="20" s="1"/>
  <c r="S36" i="20"/>
  <c r="T59" i="20"/>
  <c r="U59" i="20" s="1"/>
  <c r="V59" i="20" s="1"/>
  <c r="S54" i="20"/>
  <c r="S50" i="20"/>
  <c r="S33" i="20"/>
  <c r="R60" i="20"/>
  <c r="T36" i="20"/>
  <c r="U36" i="20" s="1"/>
  <c r="V36" i="20" s="1"/>
  <c r="T52" i="20"/>
  <c r="U52" i="20" s="1"/>
  <c r="V52" i="20" s="1"/>
  <c r="S34" i="20"/>
  <c r="T42" i="20"/>
  <c r="U42" i="20" s="1"/>
  <c r="V42" i="20" s="1"/>
  <c r="R57" i="20"/>
  <c r="R32" i="20"/>
  <c r="R44" i="20"/>
  <c r="T40" i="20"/>
  <c r="U40" i="20" s="1"/>
  <c r="V40" i="20" s="1"/>
  <c r="T48" i="20"/>
  <c r="U48" i="20" s="1"/>
  <c r="V48" i="20" s="1"/>
  <c r="T56" i="20"/>
  <c r="U56" i="20" s="1"/>
  <c r="V56" i="20" s="1"/>
  <c r="S41" i="20"/>
  <c r="R36" i="20"/>
  <c r="T54" i="20"/>
  <c r="U54" i="20" s="1"/>
  <c r="V54" i="20" s="1"/>
  <c r="T33" i="20"/>
  <c r="U33" i="20" s="1"/>
  <c r="V33" i="20" s="1"/>
  <c r="R56" i="20"/>
  <c r="R52" i="20"/>
  <c r="S35" i="20"/>
  <c r="R31" i="20"/>
  <c r="S59" i="20"/>
  <c r="T38" i="20"/>
  <c r="U38" i="20" s="1"/>
  <c r="V38" i="20" s="1"/>
  <c r="T46" i="20"/>
  <c r="U46" i="20" s="1"/>
  <c r="V46" i="20" s="1"/>
  <c r="R54" i="20"/>
  <c r="T60" i="20"/>
  <c r="U60" i="20" s="1"/>
  <c r="V60" i="20" s="1"/>
  <c r="S40" i="20"/>
  <c r="S42" i="20"/>
  <c r="T41" i="20"/>
  <c r="U41" i="20" s="1"/>
  <c r="V41" i="20" s="1"/>
  <c r="T51" i="20"/>
  <c r="U51" i="20" s="1"/>
  <c r="V51" i="20" s="1"/>
  <c r="T44" i="20"/>
  <c r="U44" i="20" s="1"/>
  <c r="V44" i="20" s="1"/>
  <c r="T49" i="20"/>
  <c r="U49" i="20" s="1"/>
  <c r="V49" i="20" s="1"/>
  <c r="S49" i="20"/>
  <c r="R61" i="20"/>
  <c r="T45" i="20"/>
  <c r="U45" i="20" s="1"/>
  <c r="V45" i="20" s="1"/>
  <c r="R33" i="20"/>
  <c r="R41" i="20"/>
  <c r="S44" i="20"/>
  <c r="S61" i="20"/>
  <c r="R39" i="20"/>
  <c r="S45" i="20"/>
  <c r="S52" i="20"/>
  <c r="R38" i="20"/>
  <c r="S57" i="20"/>
  <c r="T34" i="20"/>
  <c r="U34" i="20" s="1"/>
  <c r="V34" i="20" s="1"/>
  <c r="T50" i="20"/>
  <c r="U50" i="20" s="1"/>
  <c r="V50" i="20" s="1"/>
  <c r="S51" i="20"/>
  <c r="R35" i="20"/>
  <c r="R59" i="20"/>
  <c r="S47" i="20"/>
  <c r="S37" i="20"/>
  <c r="R42" i="20"/>
  <c r="R40" i="20"/>
  <c r="R43" i="20"/>
  <c r="R51" i="20"/>
  <c r="S31" i="20"/>
  <c r="T39" i="20"/>
  <c r="U39" i="20" s="1"/>
  <c r="V39" i="20" s="1"/>
  <c r="T31" i="20"/>
  <c r="U31" i="20" s="1"/>
  <c r="V31" i="20" s="1"/>
  <c r="R53" i="20"/>
  <c r="R34" i="20"/>
  <c r="R50" i="20"/>
  <c r="R58" i="20"/>
  <c r="D9" i="21"/>
  <c r="B10" i="21" s="1"/>
  <c r="F12" i="14"/>
  <c r="F13" i="14"/>
  <c r="F14" i="14"/>
  <c r="F15" i="14"/>
  <c r="F16" i="14"/>
  <c r="F17" i="14"/>
  <c r="F18" i="14"/>
  <c r="F19" i="14"/>
  <c r="F20" i="14"/>
  <c r="F11" i="14"/>
  <c r="U20" i="20" l="1"/>
  <c r="U18" i="20"/>
  <c r="U19" i="20"/>
  <c r="D10" i="21"/>
  <c r="B11" i="21" s="1"/>
  <c r="D27" i="14"/>
  <c r="D233" i="14"/>
  <c r="D223" i="14"/>
  <c r="D213" i="14"/>
  <c r="D203" i="14"/>
  <c r="D193" i="14"/>
  <c r="B191" i="14"/>
  <c r="A191" i="14"/>
  <c r="D183" i="14"/>
  <c r="B181" i="14"/>
  <c r="A181" i="14"/>
  <c r="D173" i="14"/>
  <c r="B171" i="14"/>
  <c r="A171" i="14"/>
  <c r="D163" i="14"/>
  <c r="B161" i="14"/>
  <c r="A161" i="14"/>
  <c r="D153" i="14"/>
  <c r="BA151" i="14"/>
  <c r="BA161" i="14" s="1"/>
  <c r="BA171" i="14" s="1"/>
  <c r="BA181" i="14" s="1"/>
  <c r="BA191" i="14" s="1"/>
  <c r="BA201" i="14" s="1"/>
  <c r="AZ151" i="14"/>
  <c r="AZ161" i="14" s="1"/>
  <c r="AZ171" i="14" s="1"/>
  <c r="AZ181" i="14" s="1"/>
  <c r="AZ191" i="14" s="1"/>
  <c r="AZ201" i="14" s="1"/>
  <c r="AY151" i="14"/>
  <c r="AY161" i="14" s="1"/>
  <c r="AY171" i="14" s="1"/>
  <c r="AY181" i="14" s="1"/>
  <c r="AY191" i="14" s="1"/>
  <c r="AY201" i="14" s="1"/>
  <c r="AX151" i="14"/>
  <c r="AX161" i="14" s="1"/>
  <c r="AX171" i="14" s="1"/>
  <c r="AX181" i="14" s="1"/>
  <c r="AX191" i="14" s="1"/>
  <c r="AX201" i="14" s="1"/>
  <c r="AW151" i="14"/>
  <c r="AW161" i="14" s="1"/>
  <c r="AW171" i="14" s="1"/>
  <c r="AW181" i="14" s="1"/>
  <c r="AW191" i="14" s="1"/>
  <c r="AW201" i="14" s="1"/>
  <c r="AV151" i="14"/>
  <c r="AV161" i="14" s="1"/>
  <c r="AV171" i="14" s="1"/>
  <c r="AV181" i="14" s="1"/>
  <c r="AV191" i="14" s="1"/>
  <c r="AV201" i="14" s="1"/>
  <c r="AU151" i="14"/>
  <c r="AU161" i="14" s="1"/>
  <c r="AU171" i="14" s="1"/>
  <c r="AU181" i="14" s="1"/>
  <c r="AU191" i="14" s="1"/>
  <c r="AU201" i="14" s="1"/>
  <c r="AT151" i="14"/>
  <c r="AT161" i="14" s="1"/>
  <c r="AT171" i="14" s="1"/>
  <c r="AT181" i="14" s="1"/>
  <c r="AT191" i="14" s="1"/>
  <c r="AT201" i="14" s="1"/>
  <c r="AS151" i="14"/>
  <c r="AS161" i="14" s="1"/>
  <c r="AS171" i="14" s="1"/>
  <c r="AS181" i="14" s="1"/>
  <c r="AS191" i="14" s="1"/>
  <c r="AS201" i="14" s="1"/>
  <c r="AR151" i="14"/>
  <c r="AR161" i="14" s="1"/>
  <c r="AR171" i="14" s="1"/>
  <c r="AR181" i="14" s="1"/>
  <c r="AR191" i="14" s="1"/>
  <c r="AR201" i="14" s="1"/>
  <c r="AQ151" i="14"/>
  <c r="AQ161" i="14" s="1"/>
  <c r="AQ171" i="14" s="1"/>
  <c r="AQ181" i="14" s="1"/>
  <c r="AQ191" i="14" s="1"/>
  <c r="AQ201" i="14" s="1"/>
  <c r="AP151" i="14"/>
  <c r="AP161" i="14" s="1"/>
  <c r="AP171" i="14" s="1"/>
  <c r="AP181" i="14" s="1"/>
  <c r="AP191" i="14" s="1"/>
  <c r="AP201" i="14" s="1"/>
  <c r="AO151" i="14"/>
  <c r="AO161" i="14" s="1"/>
  <c r="AO171" i="14" s="1"/>
  <c r="AO181" i="14" s="1"/>
  <c r="AO191" i="14" s="1"/>
  <c r="AO201" i="14" s="1"/>
  <c r="AN151" i="14"/>
  <c r="AN161" i="14" s="1"/>
  <c r="AN171" i="14" s="1"/>
  <c r="AN181" i="14" s="1"/>
  <c r="AN191" i="14" s="1"/>
  <c r="AN201" i="14" s="1"/>
  <c r="AM151" i="14"/>
  <c r="AM161" i="14" s="1"/>
  <c r="AM171" i="14" s="1"/>
  <c r="AM181" i="14" s="1"/>
  <c r="AM191" i="14" s="1"/>
  <c r="AM201" i="14" s="1"/>
  <c r="AL151" i="14"/>
  <c r="AL161" i="14" s="1"/>
  <c r="AL171" i="14" s="1"/>
  <c r="AL181" i="14" s="1"/>
  <c r="AL191" i="14" s="1"/>
  <c r="AL201" i="14" s="1"/>
  <c r="AK151" i="14"/>
  <c r="AK161" i="14" s="1"/>
  <c r="AK171" i="14" s="1"/>
  <c r="AK181" i="14" s="1"/>
  <c r="AK191" i="14" s="1"/>
  <c r="AK201" i="14" s="1"/>
  <c r="AJ151" i="14"/>
  <c r="AJ161" i="14" s="1"/>
  <c r="AJ171" i="14" s="1"/>
  <c r="AJ181" i="14" s="1"/>
  <c r="AJ191" i="14" s="1"/>
  <c r="AJ201" i="14" s="1"/>
  <c r="AI151" i="14"/>
  <c r="AI161" i="14" s="1"/>
  <c r="AI171" i="14" s="1"/>
  <c r="AI181" i="14" s="1"/>
  <c r="AI191" i="14" s="1"/>
  <c r="AI201" i="14" s="1"/>
  <c r="AH151" i="14"/>
  <c r="AH161" i="14" s="1"/>
  <c r="AH171" i="14" s="1"/>
  <c r="AH181" i="14" s="1"/>
  <c r="AH191" i="14" s="1"/>
  <c r="AH201" i="14" s="1"/>
  <c r="AG151" i="14"/>
  <c r="AG161" i="14" s="1"/>
  <c r="AG171" i="14" s="1"/>
  <c r="AG181" i="14" s="1"/>
  <c r="AG191" i="14" s="1"/>
  <c r="AG201" i="14" s="1"/>
  <c r="AF151" i="14"/>
  <c r="AF161" i="14" s="1"/>
  <c r="AF171" i="14" s="1"/>
  <c r="AF181" i="14" s="1"/>
  <c r="AF191" i="14" s="1"/>
  <c r="AF201" i="14" s="1"/>
  <c r="AE151" i="14"/>
  <c r="AE161" i="14" s="1"/>
  <c r="AE171" i="14" s="1"/>
  <c r="AE181" i="14" s="1"/>
  <c r="AE191" i="14" s="1"/>
  <c r="AE201" i="14" s="1"/>
  <c r="AD151" i="14"/>
  <c r="AD161" i="14" s="1"/>
  <c r="AD171" i="14" s="1"/>
  <c r="AD181" i="14" s="1"/>
  <c r="AD191" i="14" s="1"/>
  <c r="AD201" i="14" s="1"/>
  <c r="AC151" i="14"/>
  <c r="AC161" i="14" s="1"/>
  <c r="AC171" i="14" s="1"/>
  <c r="AC181" i="14" s="1"/>
  <c r="AC191" i="14" s="1"/>
  <c r="AC201" i="14" s="1"/>
  <c r="AB151" i="14"/>
  <c r="AB161" i="14" s="1"/>
  <c r="AB171" i="14" s="1"/>
  <c r="AB181" i="14" s="1"/>
  <c r="AB191" i="14" s="1"/>
  <c r="AB201" i="14" s="1"/>
  <c r="AA151" i="14"/>
  <c r="AA161" i="14" s="1"/>
  <c r="AA171" i="14" s="1"/>
  <c r="AA181" i="14" s="1"/>
  <c r="AA191" i="14" s="1"/>
  <c r="AA201" i="14" s="1"/>
  <c r="Z151" i="14"/>
  <c r="Z161" i="14" s="1"/>
  <c r="Z171" i="14" s="1"/>
  <c r="Z181" i="14" s="1"/>
  <c r="Z191" i="14" s="1"/>
  <c r="Z201" i="14" s="1"/>
  <c r="Y151" i="14"/>
  <c r="Y161" i="14" s="1"/>
  <c r="Y171" i="14" s="1"/>
  <c r="Y181" i="14" s="1"/>
  <c r="Y191" i="14" s="1"/>
  <c r="Y201" i="14" s="1"/>
  <c r="X151" i="14"/>
  <c r="X161" i="14" s="1"/>
  <c r="X171" i="14" s="1"/>
  <c r="X181" i="14" s="1"/>
  <c r="X191" i="14" s="1"/>
  <c r="X201" i="14" s="1"/>
  <c r="W151" i="14"/>
  <c r="W161" i="14" s="1"/>
  <c r="W171" i="14" s="1"/>
  <c r="W181" i="14" s="1"/>
  <c r="W191" i="14" s="1"/>
  <c r="W201" i="14" s="1"/>
  <c r="V151" i="14"/>
  <c r="V161" i="14" s="1"/>
  <c r="V171" i="14" s="1"/>
  <c r="V181" i="14" s="1"/>
  <c r="V191" i="14" s="1"/>
  <c r="V201" i="14" s="1"/>
  <c r="U151" i="14"/>
  <c r="U161" i="14" s="1"/>
  <c r="U171" i="14" s="1"/>
  <c r="U181" i="14" s="1"/>
  <c r="U191" i="14" s="1"/>
  <c r="U201" i="14" s="1"/>
  <c r="T151" i="14"/>
  <c r="T161" i="14" s="1"/>
  <c r="T171" i="14" s="1"/>
  <c r="T181" i="14" s="1"/>
  <c r="T191" i="14" s="1"/>
  <c r="T201" i="14" s="1"/>
  <c r="S151" i="14"/>
  <c r="S161" i="14" s="1"/>
  <c r="S171" i="14" s="1"/>
  <c r="S181" i="14" s="1"/>
  <c r="S191" i="14" s="1"/>
  <c r="S201" i="14" s="1"/>
  <c r="R151" i="14"/>
  <c r="R161" i="14" s="1"/>
  <c r="R171" i="14" s="1"/>
  <c r="R181" i="14" s="1"/>
  <c r="R191" i="14" s="1"/>
  <c r="R201" i="14" s="1"/>
  <c r="Q151" i="14"/>
  <c r="Q161" i="14" s="1"/>
  <c r="Q171" i="14" s="1"/>
  <c r="Q181" i="14" s="1"/>
  <c r="Q191" i="14" s="1"/>
  <c r="Q201" i="14" s="1"/>
  <c r="P151" i="14"/>
  <c r="P161" i="14" s="1"/>
  <c r="P171" i="14" s="1"/>
  <c r="P181" i="14" s="1"/>
  <c r="P191" i="14" s="1"/>
  <c r="P201" i="14" s="1"/>
  <c r="O151" i="14"/>
  <c r="O161" i="14" s="1"/>
  <c r="O171" i="14" s="1"/>
  <c r="O181" i="14" s="1"/>
  <c r="O191" i="14" s="1"/>
  <c r="O201" i="14" s="1"/>
  <c r="N151" i="14"/>
  <c r="N161" i="14" s="1"/>
  <c r="N171" i="14" s="1"/>
  <c r="N181" i="14" s="1"/>
  <c r="N191" i="14" s="1"/>
  <c r="N201" i="14" s="1"/>
  <c r="M151" i="14"/>
  <c r="M161" i="14" s="1"/>
  <c r="M171" i="14" s="1"/>
  <c r="M181" i="14" s="1"/>
  <c r="M191" i="14" s="1"/>
  <c r="M201" i="14" s="1"/>
  <c r="L151" i="14"/>
  <c r="L161" i="14" s="1"/>
  <c r="L171" i="14" s="1"/>
  <c r="L181" i="14" s="1"/>
  <c r="L191" i="14" s="1"/>
  <c r="L201" i="14" s="1"/>
  <c r="K151" i="14"/>
  <c r="K161" i="14" s="1"/>
  <c r="K171" i="14" s="1"/>
  <c r="K181" i="14" s="1"/>
  <c r="K191" i="14" s="1"/>
  <c r="K201" i="14" s="1"/>
  <c r="J151" i="14"/>
  <c r="J161" i="14" s="1"/>
  <c r="J171" i="14" s="1"/>
  <c r="J181" i="14" s="1"/>
  <c r="J191" i="14" s="1"/>
  <c r="J201" i="14" s="1"/>
  <c r="J221" i="14" s="1"/>
  <c r="J231" i="14" s="1"/>
  <c r="I151" i="14"/>
  <c r="I161" i="14" s="1"/>
  <c r="I171" i="14" s="1"/>
  <c r="I181" i="14" s="1"/>
  <c r="I191" i="14" s="1"/>
  <c r="I201" i="14" s="1"/>
  <c r="H151" i="14"/>
  <c r="H161" i="14" s="1"/>
  <c r="H171" i="14" s="1"/>
  <c r="H181" i="14" s="1"/>
  <c r="H191" i="14" s="1"/>
  <c r="H201" i="14" s="1"/>
  <c r="G151" i="14"/>
  <c r="G161" i="14" s="1"/>
  <c r="G171" i="14" s="1"/>
  <c r="G181" i="14" s="1"/>
  <c r="G191" i="14" s="1"/>
  <c r="G201" i="14" s="1"/>
  <c r="F151" i="14"/>
  <c r="F161" i="14" s="1"/>
  <c r="F171" i="14" s="1"/>
  <c r="F181" i="14" s="1"/>
  <c r="F191" i="14" s="1"/>
  <c r="F201" i="14" s="1"/>
  <c r="E151" i="14"/>
  <c r="E161" i="14" s="1"/>
  <c r="E171" i="14" s="1"/>
  <c r="E181" i="14" s="1"/>
  <c r="E191" i="14" s="1"/>
  <c r="E201" i="14" s="1"/>
  <c r="D151" i="14"/>
  <c r="D161" i="14" s="1"/>
  <c r="D171" i="14" s="1"/>
  <c r="D181" i="14" s="1"/>
  <c r="D191" i="14" s="1"/>
  <c r="D201" i="14" s="1"/>
  <c r="B151" i="14"/>
  <c r="A151" i="14"/>
  <c r="D142" i="14"/>
  <c r="B140" i="14"/>
  <c r="C128" i="14"/>
  <c r="D127" i="14"/>
  <c r="D126" i="14"/>
  <c r="C134" i="14" s="1"/>
  <c r="C123" i="14"/>
  <c r="C124" i="14" s="1"/>
  <c r="C125" i="14" s="1"/>
  <c r="E118" i="14"/>
  <c r="F118" i="14" s="1"/>
  <c r="G118" i="14" s="1"/>
  <c r="H118" i="14" s="1"/>
  <c r="I117" i="14"/>
  <c r="K116" i="14"/>
  <c r="I114" i="14"/>
  <c r="I115" i="14" s="1"/>
  <c r="H114" i="14"/>
  <c r="H115" i="14" s="1"/>
  <c r="G114" i="14"/>
  <c r="G115" i="14" s="1"/>
  <c r="F114" i="14"/>
  <c r="F115" i="14" s="1"/>
  <c r="E114" i="14"/>
  <c r="E115" i="14" s="1"/>
  <c r="D114" i="14"/>
  <c r="D115" i="14" s="1"/>
  <c r="C83" i="14"/>
  <c r="B83" i="14"/>
  <c r="C82" i="14"/>
  <c r="B82" i="14"/>
  <c r="C81" i="14"/>
  <c r="B81" i="14"/>
  <c r="C80" i="14"/>
  <c r="B80" i="14"/>
  <c r="C79" i="14"/>
  <c r="B79" i="14"/>
  <c r="C78" i="14"/>
  <c r="B78" i="14"/>
  <c r="C77" i="14"/>
  <c r="B77" i="14"/>
  <c r="H65" i="14"/>
  <c r="F26" i="14"/>
  <c r="F25" i="14"/>
  <c r="I24" i="14"/>
  <c r="J24" i="14" s="1"/>
  <c r="J25" i="14" s="1"/>
  <c r="AJ234" i="14"/>
  <c r="AL214" i="14"/>
  <c r="V204" i="14"/>
  <c r="AX185" i="14"/>
  <c r="AZ143" i="14"/>
  <c r="D11" i="21" l="1"/>
  <c r="B12" i="21" s="1"/>
  <c r="AA27" i="14"/>
  <c r="P27" i="14"/>
  <c r="AK27" i="14"/>
  <c r="K27" i="14"/>
  <c r="AF27" i="14"/>
  <c r="U27" i="14"/>
  <c r="J27" i="14"/>
  <c r="N27" i="14"/>
  <c r="R27" i="14"/>
  <c r="V27" i="14"/>
  <c r="Z27" i="14"/>
  <c r="AD27" i="14"/>
  <c r="AH27" i="14"/>
  <c r="AL27" i="14"/>
  <c r="AJ27" i="14"/>
  <c r="AE27" i="14"/>
  <c r="Y27" i="14"/>
  <c r="T27" i="14"/>
  <c r="O27" i="14"/>
  <c r="I27" i="14"/>
  <c r="E27" i="14"/>
  <c r="AI27" i="14"/>
  <c r="AC27" i="14"/>
  <c r="X27" i="14"/>
  <c r="S27" i="14"/>
  <c r="M27" i="14"/>
  <c r="H27" i="14"/>
  <c r="F27" i="14"/>
  <c r="AG27" i="14"/>
  <c r="AB27" i="14"/>
  <c r="W27" i="14"/>
  <c r="Q27" i="14"/>
  <c r="L27" i="14"/>
  <c r="G27" i="14"/>
  <c r="AZ174" i="14"/>
  <c r="AP174" i="14"/>
  <c r="T174" i="14"/>
  <c r="I118" i="14"/>
  <c r="I11" i="14" s="1"/>
  <c r="AP204" i="14"/>
  <c r="H143" i="14"/>
  <c r="AJ143" i="14"/>
  <c r="AZ144" i="14"/>
  <c r="AZ142" i="14" s="1"/>
  <c r="AO184" i="14"/>
  <c r="K24" i="14"/>
  <c r="C135" i="14"/>
  <c r="O143" i="14"/>
  <c r="AD143" i="14"/>
  <c r="AR143" i="14"/>
  <c r="AP144" i="14"/>
  <c r="J174" i="14"/>
  <c r="AU175" i="14"/>
  <c r="R143" i="14"/>
  <c r="AE143" i="14"/>
  <c r="AT143" i="14"/>
  <c r="AR144" i="14"/>
  <c r="W143" i="14"/>
  <c r="AY143" i="14"/>
  <c r="J143" i="14"/>
  <c r="X143" i="14"/>
  <c r="AM143" i="14"/>
  <c r="AX221" i="14"/>
  <c r="AX231" i="14" s="1"/>
  <c r="AX211" i="14"/>
  <c r="W221" i="14"/>
  <c r="W231" i="14" s="1"/>
  <c r="W211" i="14"/>
  <c r="S221" i="14"/>
  <c r="S231" i="14" s="1"/>
  <c r="S211" i="14"/>
  <c r="AE211" i="14"/>
  <c r="AE221" i="14"/>
  <c r="AE231" i="14" s="1"/>
  <c r="E211" i="14"/>
  <c r="E221" i="14"/>
  <c r="E231" i="14" s="1"/>
  <c r="M221" i="14"/>
  <c r="M231" i="14" s="1"/>
  <c r="M211" i="14"/>
  <c r="Q221" i="14"/>
  <c r="Q231" i="14" s="1"/>
  <c r="Q211" i="14"/>
  <c r="AG221" i="14"/>
  <c r="AG231" i="14" s="1"/>
  <c r="AG211" i="14"/>
  <c r="AS211" i="14"/>
  <c r="AS221" i="14"/>
  <c r="AS231" i="14" s="1"/>
  <c r="BA221" i="14"/>
  <c r="BA231" i="14" s="1"/>
  <c r="BA211" i="14"/>
  <c r="AY165" i="14"/>
  <c r="AU165" i="14"/>
  <c r="AQ165" i="14"/>
  <c r="AM165" i="14"/>
  <c r="AY164" i="14"/>
  <c r="AY163" i="14" s="1"/>
  <c r="AU164" i="14"/>
  <c r="AU163" i="14" s="1"/>
  <c r="AQ164" i="14"/>
  <c r="AQ163" i="14" s="1"/>
  <c r="AM164" i="14"/>
  <c r="AM163" i="14" s="1"/>
  <c r="AI164" i="14"/>
  <c r="AE164" i="14"/>
  <c r="AA164" i="14"/>
  <c r="W164" i="14"/>
  <c r="S164" i="14"/>
  <c r="O164" i="14"/>
  <c r="K164" i="14"/>
  <c r="G164" i="14"/>
  <c r="AZ165" i="14"/>
  <c r="AT165" i="14"/>
  <c r="AO165" i="14"/>
  <c r="AZ164" i="14"/>
  <c r="AT164" i="14"/>
  <c r="AO164" i="14"/>
  <c r="AJ164" i="14"/>
  <c r="AD164" i="14"/>
  <c r="Y164" i="14"/>
  <c r="T164" i="14"/>
  <c r="N164" i="14"/>
  <c r="I164" i="14"/>
  <c r="AW165" i="14"/>
  <c r="AP165" i="14"/>
  <c r="AV164" i="14"/>
  <c r="AN164" i="14"/>
  <c r="AG164" i="14"/>
  <c r="Z164" i="14"/>
  <c r="R164" i="14"/>
  <c r="L164" i="14"/>
  <c r="E164" i="14"/>
  <c r="E163" i="14" s="1"/>
  <c r="BA165" i="14"/>
  <c r="AS165" i="14"/>
  <c r="AX164" i="14"/>
  <c r="AR164" i="14"/>
  <c r="AK164" i="14"/>
  <c r="AC164" i="14"/>
  <c r="V164" i="14"/>
  <c r="P164" i="14"/>
  <c r="H164" i="14"/>
  <c r="AX165" i="14"/>
  <c r="AR165" i="14"/>
  <c r="AW164" i="14"/>
  <c r="AW163" i="14" s="1"/>
  <c r="AP164" i="14"/>
  <c r="AP163" i="14" s="1"/>
  <c r="AH164" i="14"/>
  <c r="AB164" i="14"/>
  <c r="U164" i="14"/>
  <c r="M164" i="14"/>
  <c r="F164" i="14"/>
  <c r="F235" i="14"/>
  <c r="F225" i="14"/>
  <c r="F215" i="14"/>
  <c r="F205" i="14"/>
  <c r="F195" i="14"/>
  <c r="G26" i="14"/>
  <c r="F175" i="14"/>
  <c r="F165" i="14"/>
  <c r="F185" i="14"/>
  <c r="F144" i="14"/>
  <c r="F155" i="14"/>
  <c r="BA155" i="14"/>
  <c r="AW155" i="14"/>
  <c r="AS155" i="14"/>
  <c r="AO155" i="14"/>
  <c r="BA154" i="14"/>
  <c r="BA153" i="14" s="1"/>
  <c r="AW154" i="14"/>
  <c r="AW153" i="14" s="1"/>
  <c r="AS154" i="14"/>
  <c r="AS153" i="14" s="1"/>
  <c r="AO154" i="14"/>
  <c r="AO153" i="14" s="1"/>
  <c r="AK154" i="14"/>
  <c r="AG154" i="14"/>
  <c r="AC154" i="14"/>
  <c r="Y154" i="14"/>
  <c r="U154" i="14"/>
  <c r="Q154" i="14"/>
  <c r="M154" i="14"/>
  <c r="I154" i="14"/>
  <c r="AX155" i="14"/>
  <c r="AR155" i="14"/>
  <c r="AM155" i="14"/>
  <c r="AX154" i="14"/>
  <c r="AR154" i="14"/>
  <c r="AM154" i="14"/>
  <c r="AH154" i="14"/>
  <c r="AB154" i="14"/>
  <c r="W154" i="14"/>
  <c r="R154" i="14"/>
  <c r="L154" i="14"/>
  <c r="G154" i="14"/>
  <c r="AU155" i="14"/>
  <c r="AN155" i="14"/>
  <c r="AZ154" i="14"/>
  <c r="AT154" i="14"/>
  <c r="AL154" i="14"/>
  <c r="AE154" i="14"/>
  <c r="X154" i="14"/>
  <c r="P154" i="14"/>
  <c r="J154" i="14"/>
  <c r="AY155" i="14"/>
  <c r="AQ155" i="14"/>
  <c r="AV154" i="14"/>
  <c r="AP154" i="14"/>
  <c r="AI154" i="14"/>
  <c r="AA154" i="14"/>
  <c r="T154" i="14"/>
  <c r="N154" i="14"/>
  <c r="F154" i="14"/>
  <c r="AV155" i="14"/>
  <c r="AP155" i="14"/>
  <c r="AU154" i="14"/>
  <c r="AU153" i="14" s="1"/>
  <c r="AN154" i="14"/>
  <c r="AN153" i="14" s="1"/>
  <c r="AF154" i="14"/>
  <c r="Z154" i="14"/>
  <c r="S154" i="14"/>
  <c r="K154" i="14"/>
  <c r="E154" i="14"/>
  <c r="E153" i="14" s="1"/>
  <c r="AY195" i="14"/>
  <c r="AU195" i="14"/>
  <c r="AQ195" i="14"/>
  <c r="AM195" i="14"/>
  <c r="AY194" i="14"/>
  <c r="AU194" i="14"/>
  <c r="AU193" i="14" s="1"/>
  <c r="AQ194" i="14"/>
  <c r="AQ193" i="14" s="1"/>
  <c r="AM194" i="14"/>
  <c r="AM193" i="14" s="1"/>
  <c r="AI194" i="14"/>
  <c r="AE194" i="14"/>
  <c r="AA194" i="14"/>
  <c r="W194" i="14"/>
  <c r="S194" i="14"/>
  <c r="O194" i="14"/>
  <c r="K194" i="14"/>
  <c r="G194" i="14"/>
  <c r="BA195" i="14"/>
  <c r="AV195" i="14"/>
  <c r="AP195" i="14"/>
  <c r="BA194" i="14"/>
  <c r="AV194" i="14"/>
  <c r="AP194" i="14"/>
  <c r="AK194" i="14"/>
  <c r="AF194" i="14"/>
  <c r="Z194" i="14"/>
  <c r="U194" i="14"/>
  <c r="P194" i="14"/>
  <c r="J194" i="14"/>
  <c r="E194" i="14"/>
  <c r="E193" i="14" s="1"/>
  <c r="AT195" i="14"/>
  <c r="AN195" i="14"/>
  <c r="AZ194" i="14"/>
  <c r="AS194" i="14"/>
  <c r="AL194" i="14"/>
  <c r="AD194" i="14"/>
  <c r="X194" i="14"/>
  <c r="Q194" i="14"/>
  <c r="I194" i="14"/>
  <c r="AX195" i="14"/>
  <c r="AR195" i="14"/>
  <c r="AW194" i="14"/>
  <c r="AO194" i="14"/>
  <c r="AH194" i="14"/>
  <c r="AB194" i="14"/>
  <c r="T194" i="14"/>
  <c r="M194" i="14"/>
  <c r="F194" i="14"/>
  <c r="F193" i="14" s="1"/>
  <c r="AZ195" i="14"/>
  <c r="AR194" i="14"/>
  <c r="AC194" i="14"/>
  <c r="N194" i="14"/>
  <c r="AW195" i="14"/>
  <c r="AN194" i="14"/>
  <c r="Y194" i="14"/>
  <c r="L194" i="14"/>
  <c r="AS195" i="14"/>
  <c r="AJ194" i="14"/>
  <c r="H194" i="14"/>
  <c r="AX194" i="14"/>
  <c r="AX193" i="14" s="1"/>
  <c r="V194" i="14"/>
  <c r="AT194" i="14"/>
  <c r="R194" i="14"/>
  <c r="AY225" i="14"/>
  <c r="AW225" i="14"/>
  <c r="AS225" i="14"/>
  <c r="AO225" i="14"/>
  <c r="BA224" i="14"/>
  <c r="AW224" i="14"/>
  <c r="AW223" i="14" s="1"/>
  <c r="AS224" i="14"/>
  <c r="AS223" i="14" s="1"/>
  <c r="AO224" i="14"/>
  <c r="AO223" i="14" s="1"/>
  <c r="AK224" i="14"/>
  <c r="AG224" i="14"/>
  <c r="AC224" i="14"/>
  <c r="Y224" i="14"/>
  <c r="U224" i="14"/>
  <c r="Q224" i="14"/>
  <c r="M224" i="14"/>
  <c r="I224" i="14"/>
  <c r="E224" i="14"/>
  <c r="E223" i="14" s="1"/>
  <c r="BA225" i="14"/>
  <c r="AU225" i="14"/>
  <c r="AP225" i="14"/>
  <c r="AZ224" i="14"/>
  <c r="AU224" i="14"/>
  <c r="AP224" i="14"/>
  <c r="AJ224" i="14"/>
  <c r="AE224" i="14"/>
  <c r="Z224" i="14"/>
  <c r="T224" i="14"/>
  <c r="O224" i="14"/>
  <c r="J224" i="14"/>
  <c r="AV225" i="14"/>
  <c r="AN225" i="14"/>
  <c r="AT224" i="14"/>
  <c r="AM224" i="14"/>
  <c r="AF224" i="14"/>
  <c r="X224" i="14"/>
  <c r="R224" i="14"/>
  <c r="K224" i="14"/>
  <c r="AZ225" i="14"/>
  <c r="AR225" i="14"/>
  <c r="AX224" i="14"/>
  <c r="AQ224" i="14"/>
  <c r="AI224" i="14"/>
  <c r="AB224" i="14"/>
  <c r="V224" i="14"/>
  <c r="N224" i="14"/>
  <c r="G224" i="14"/>
  <c r="AQ225" i="14"/>
  <c r="AV224" i="14"/>
  <c r="AH224" i="14"/>
  <c r="S224" i="14"/>
  <c r="F224" i="14"/>
  <c r="AR224" i="14"/>
  <c r="AA224" i="14"/>
  <c r="H224" i="14"/>
  <c r="AM225" i="14"/>
  <c r="AL224" i="14"/>
  <c r="L224" i="14"/>
  <c r="AY224" i="14"/>
  <c r="P224" i="14"/>
  <c r="AX225" i="14"/>
  <c r="AD224" i="14"/>
  <c r="AT225" i="14"/>
  <c r="W224" i="14"/>
  <c r="AN224" i="14"/>
  <c r="V221" i="14"/>
  <c r="V231" i="14" s="1"/>
  <c r="V211" i="14"/>
  <c r="AT221" i="14"/>
  <c r="AT231" i="14" s="1"/>
  <c r="AT211" i="14"/>
  <c r="O154" i="14"/>
  <c r="AQ154" i="14"/>
  <c r="AZ155" i="14"/>
  <c r="AP221" i="14"/>
  <c r="AP231" i="14" s="1"/>
  <c r="AP211" i="14"/>
  <c r="Q164" i="14"/>
  <c r="AS164" i="14"/>
  <c r="L221" i="14"/>
  <c r="L231" i="14" s="1"/>
  <c r="L211" i="14"/>
  <c r="AA221" i="14"/>
  <c r="AA231" i="14" s="1"/>
  <c r="AA211" i="14"/>
  <c r="BA144" i="14"/>
  <c r="AW144" i="14"/>
  <c r="AS144" i="14"/>
  <c r="AO144" i="14"/>
  <c r="BA143" i="14"/>
  <c r="BA142" i="14" s="1"/>
  <c r="AW143" i="14"/>
  <c r="AW142" i="14" s="1"/>
  <c r="AS143" i="14"/>
  <c r="AO143" i="14"/>
  <c r="AO142" i="14" s="1"/>
  <c r="AK143" i="14"/>
  <c r="AG143" i="14"/>
  <c r="AC143" i="14"/>
  <c r="Y143" i="14"/>
  <c r="U143" i="14"/>
  <c r="Q143" i="14"/>
  <c r="M143" i="14"/>
  <c r="I143" i="14"/>
  <c r="E143" i="14"/>
  <c r="E142" i="14" s="1"/>
  <c r="AY144" i="14"/>
  <c r="AT144" i="14"/>
  <c r="AN144" i="14"/>
  <c r="AV144" i="14"/>
  <c r="AQ144" i="14"/>
  <c r="AV143" i="14"/>
  <c r="AQ143" i="14"/>
  <c r="AL143" i="14"/>
  <c r="AF143" i="14"/>
  <c r="AA143" i="14"/>
  <c r="V143" i="14"/>
  <c r="P143" i="14"/>
  <c r="K143" i="14"/>
  <c r="F143" i="14"/>
  <c r="AY185" i="14"/>
  <c r="AU185" i="14"/>
  <c r="AQ185" i="14"/>
  <c r="AM185" i="14"/>
  <c r="AY184" i="14"/>
  <c r="AY183" i="14" s="1"/>
  <c r="AU184" i="14"/>
  <c r="AQ184" i="14"/>
  <c r="AQ183" i="14" s="1"/>
  <c r="AM184" i="14"/>
  <c r="AM183" i="14" s="1"/>
  <c r="AI184" i="14"/>
  <c r="AE184" i="14"/>
  <c r="AA184" i="14"/>
  <c r="W184" i="14"/>
  <c r="S184" i="14"/>
  <c r="O184" i="14"/>
  <c r="BA185" i="14"/>
  <c r="AV185" i="14"/>
  <c r="AP185" i="14"/>
  <c r="BA184" i="14"/>
  <c r="AV184" i="14"/>
  <c r="AP184" i="14"/>
  <c r="AK184" i="14"/>
  <c r="AF184" i="14"/>
  <c r="Z184" i="14"/>
  <c r="U184" i="14"/>
  <c r="P184" i="14"/>
  <c r="K184" i="14"/>
  <c r="G184" i="14"/>
  <c r="AT185" i="14"/>
  <c r="AN185" i="14"/>
  <c r="AZ184" i="14"/>
  <c r="AS184" i="14"/>
  <c r="AL184" i="14"/>
  <c r="AD184" i="14"/>
  <c r="X184" i="14"/>
  <c r="Q184" i="14"/>
  <c r="J184" i="14"/>
  <c r="E184" i="14"/>
  <c r="E183" i="14" s="1"/>
  <c r="AZ185" i="14"/>
  <c r="AS185" i="14"/>
  <c r="AX184" i="14"/>
  <c r="AX183" i="14" s="1"/>
  <c r="AR184" i="14"/>
  <c r="AJ184" i="14"/>
  <c r="AC184" i="14"/>
  <c r="V184" i="14"/>
  <c r="N184" i="14"/>
  <c r="I184" i="14"/>
  <c r="AO185" i="14"/>
  <c r="AT184" i="14"/>
  <c r="AT183" i="14" s="1"/>
  <c r="AG184" i="14"/>
  <c r="R184" i="14"/>
  <c r="F184" i="14"/>
  <c r="F183" i="14" s="1"/>
  <c r="AW185" i="14"/>
  <c r="AN184" i="14"/>
  <c r="AN183" i="14" s="1"/>
  <c r="Y184" i="14"/>
  <c r="L184" i="14"/>
  <c r="AR185" i="14"/>
  <c r="AW184" i="14"/>
  <c r="AH184" i="14"/>
  <c r="T184" i="14"/>
  <c r="H184" i="14"/>
  <c r="L143" i="14"/>
  <c r="S143" i="14"/>
  <c r="Z143" i="14"/>
  <c r="AH143" i="14"/>
  <c r="AN143" i="14"/>
  <c r="AN142" i="14" s="1"/>
  <c r="AU143" i="14"/>
  <c r="AU144" i="14"/>
  <c r="G221" i="14"/>
  <c r="G231" i="14" s="1"/>
  <c r="G211" i="14"/>
  <c r="K221" i="14"/>
  <c r="K231" i="14" s="1"/>
  <c r="K211" i="14"/>
  <c r="O221" i="14"/>
  <c r="O231" i="14" s="1"/>
  <c r="O211" i="14"/>
  <c r="AI221" i="14"/>
  <c r="AI231" i="14" s="1"/>
  <c r="AI211" i="14"/>
  <c r="AM221" i="14"/>
  <c r="AM231" i="14" s="1"/>
  <c r="AM211" i="14"/>
  <c r="AQ221" i="14"/>
  <c r="AQ231" i="14" s="1"/>
  <c r="AQ211" i="14"/>
  <c r="AU221" i="14"/>
  <c r="AU231" i="14" s="1"/>
  <c r="AU211" i="14"/>
  <c r="V154" i="14"/>
  <c r="AY154" i="14"/>
  <c r="X164" i="14"/>
  <c r="BA164" i="14"/>
  <c r="AR221" i="14"/>
  <c r="AR231" i="14" s="1"/>
  <c r="AR211" i="14"/>
  <c r="AO195" i="14"/>
  <c r="J211" i="14"/>
  <c r="BA175" i="14"/>
  <c r="AW175" i="14"/>
  <c r="AS175" i="14"/>
  <c r="AO175" i="14"/>
  <c r="BA174" i="14"/>
  <c r="BA173" i="14" s="1"/>
  <c r="AW174" i="14"/>
  <c r="AW173" i="14" s="1"/>
  <c r="AS174" i="14"/>
  <c r="AS173" i="14" s="1"/>
  <c r="AO174" i="14"/>
  <c r="AO173" i="14" s="1"/>
  <c r="AK174" i="14"/>
  <c r="AG174" i="14"/>
  <c r="AC174" i="14"/>
  <c r="Y174" i="14"/>
  <c r="U174" i="14"/>
  <c r="Q174" i="14"/>
  <c r="M174" i="14"/>
  <c r="I174" i="14"/>
  <c r="E174" i="14"/>
  <c r="E173" i="14" s="1"/>
  <c r="AY175" i="14"/>
  <c r="AT175" i="14"/>
  <c r="AN175" i="14"/>
  <c r="AY174" i="14"/>
  <c r="AT174" i="14"/>
  <c r="AN174" i="14"/>
  <c r="AI174" i="14"/>
  <c r="AD174" i="14"/>
  <c r="X174" i="14"/>
  <c r="S174" i="14"/>
  <c r="N174" i="14"/>
  <c r="H174" i="14"/>
  <c r="AX175" i="14"/>
  <c r="AR175" i="14"/>
  <c r="AM175" i="14"/>
  <c r="AX174" i="14"/>
  <c r="AR174" i="14"/>
  <c r="AM174" i="14"/>
  <c r="AH174" i="14"/>
  <c r="AB174" i="14"/>
  <c r="W174" i="14"/>
  <c r="R174" i="14"/>
  <c r="L174" i="14"/>
  <c r="G174" i="14"/>
  <c r="AV175" i="14"/>
  <c r="AQ174" i="14"/>
  <c r="AF174" i="14"/>
  <c r="V174" i="14"/>
  <c r="K174" i="14"/>
  <c r="AQ175" i="14"/>
  <c r="AV174" i="14"/>
  <c r="AL174" i="14"/>
  <c r="AA174" i="14"/>
  <c r="P174" i="14"/>
  <c r="F174" i="14"/>
  <c r="AZ175" i="14"/>
  <c r="AZ173" i="14" s="1"/>
  <c r="AP175" i="14"/>
  <c r="AU174" i="14"/>
  <c r="AJ174" i="14"/>
  <c r="Z174" i="14"/>
  <c r="O174" i="14"/>
  <c r="BA215" i="14"/>
  <c r="AW215" i="14"/>
  <c r="AS215" i="14"/>
  <c r="AO215" i="14"/>
  <c r="BA214" i="14"/>
  <c r="BA213" i="14" s="1"/>
  <c r="AW214" i="14"/>
  <c r="AW213" i="14" s="1"/>
  <c r="AS214" i="14"/>
  <c r="AS213" i="14" s="1"/>
  <c r="AO214" i="14"/>
  <c r="AK214" i="14"/>
  <c r="AG214" i="14"/>
  <c r="AC214" i="14"/>
  <c r="Y214" i="14"/>
  <c r="U214" i="14"/>
  <c r="Q214" i="14"/>
  <c r="M214" i="14"/>
  <c r="I214" i="14"/>
  <c r="E214" i="14"/>
  <c r="E213" i="14" s="1"/>
  <c r="AZ215" i="14"/>
  <c r="AU215" i="14"/>
  <c r="AP215" i="14"/>
  <c r="AZ214" i="14"/>
  <c r="AU214" i="14"/>
  <c r="AP214" i="14"/>
  <c r="AJ214" i="14"/>
  <c r="AX215" i="14"/>
  <c r="AR215" i="14"/>
  <c r="AM215" i="14"/>
  <c r="AX214" i="14"/>
  <c r="AR214" i="14"/>
  <c r="AM214" i="14"/>
  <c r="AH214" i="14"/>
  <c r="AB214" i="14"/>
  <c r="W214" i="14"/>
  <c r="R214" i="14"/>
  <c r="L214" i="14"/>
  <c r="G214" i="14"/>
  <c r="AY215" i="14"/>
  <c r="AN215" i="14"/>
  <c r="AT214" i="14"/>
  <c r="AI214" i="14"/>
  <c r="AA214" i="14"/>
  <c r="T214" i="14"/>
  <c r="N214" i="14"/>
  <c r="F214" i="14"/>
  <c r="AV215" i="14"/>
  <c r="AN214" i="14"/>
  <c r="AN213" i="14" s="1"/>
  <c r="AD214" i="14"/>
  <c r="S214" i="14"/>
  <c r="J214" i="14"/>
  <c r="AV214" i="14"/>
  <c r="AE214" i="14"/>
  <c r="P214" i="14"/>
  <c r="AF214" i="14"/>
  <c r="O214" i="14"/>
  <c r="AT215" i="14"/>
  <c r="AQ214" i="14"/>
  <c r="X214" i="14"/>
  <c r="H214" i="14"/>
  <c r="V214" i="14"/>
  <c r="AY214" i="14"/>
  <c r="K214" i="14"/>
  <c r="Z214" i="14"/>
  <c r="AQ215" i="14"/>
  <c r="AY235" i="14"/>
  <c r="AU235" i="14"/>
  <c r="AQ235" i="14"/>
  <c r="AM235" i="14"/>
  <c r="AY234" i="14"/>
  <c r="AU234" i="14"/>
  <c r="AU233" i="14" s="1"/>
  <c r="AQ234" i="14"/>
  <c r="AQ233" i="14" s="1"/>
  <c r="AM234" i="14"/>
  <c r="AI234" i="14"/>
  <c r="AE234" i="14"/>
  <c r="AA234" i="14"/>
  <c r="W234" i="14"/>
  <c r="S234" i="14"/>
  <c r="O234" i="14"/>
  <c r="K234" i="14"/>
  <c r="G234" i="14"/>
  <c r="AW235" i="14"/>
  <c r="AR235" i="14"/>
  <c r="AW234" i="14"/>
  <c r="AR234" i="14"/>
  <c r="AL234" i="14"/>
  <c r="AG234" i="14"/>
  <c r="AB234" i="14"/>
  <c r="V234" i="14"/>
  <c r="Q234" i="14"/>
  <c r="L234" i="14"/>
  <c r="F234" i="14"/>
  <c r="BA235" i="14"/>
  <c r="AV235" i="14"/>
  <c r="AP235" i="14"/>
  <c r="BA234" i="14"/>
  <c r="AV234" i="14"/>
  <c r="AP234" i="14"/>
  <c r="AK234" i="14"/>
  <c r="AF234" i="14"/>
  <c r="Z234" i="14"/>
  <c r="U234" i="14"/>
  <c r="P234" i="14"/>
  <c r="J234" i="14"/>
  <c r="E234" i="14"/>
  <c r="E233" i="14" s="1"/>
  <c r="AT235" i="14"/>
  <c r="AZ234" i="14"/>
  <c r="AO234" i="14"/>
  <c r="AD234" i="14"/>
  <c r="T234" i="14"/>
  <c r="I234" i="14"/>
  <c r="AX235" i="14"/>
  <c r="AN234" i="14"/>
  <c r="Y234" i="14"/>
  <c r="M234" i="14"/>
  <c r="AO235" i="14"/>
  <c r="AT234" i="14"/>
  <c r="AH234" i="14"/>
  <c r="R234" i="14"/>
  <c r="AN235" i="14"/>
  <c r="AC234" i="14"/>
  <c r="AZ235" i="14"/>
  <c r="X234" i="14"/>
  <c r="N234" i="14"/>
  <c r="H234" i="14"/>
  <c r="AS234" i="14"/>
  <c r="AS235" i="14"/>
  <c r="AX234" i="14"/>
  <c r="AX233" i="14" s="1"/>
  <c r="G143" i="14"/>
  <c r="N143" i="14"/>
  <c r="T143" i="14"/>
  <c r="AB143" i="14"/>
  <c r="AI143" i="14"/>
  <c r="AP143" i="14"/>
  <c r="AX143" i="14"/>
  <c r="AM144" i="14"/>
  <c r="AX144" i="14"/>
  <c r="T211" i="14"/>
  <c r="T221" i="14"/>
  <c r="T231" i="14" s="1"/>
  <c r="AD154" i="14"/>
  <c r="R221" i="14"/>
  <c r="R231" i="14" s="1"/>
  <c r="R211" i="14"/>
  <c r="AF164" i="14"/>
  <c r="AN165" i="14"/>
  <c r="AE174" i="14"/>
  <c r="M184" i="14"/>
  <c r="I211" i="14"/>
  <c r="I221" i="14"/>
  <c r="I231" i="14" s="1"/>
  <c r="U221" i="14"/>
  <c r="U231" i="14" s="1"/>
  <c r="U211" i="14"/>
  <c r="Y221" i="14"/>
  <c r="Y231" i="14" s="1"/>
  <c r="Y211" i="14"/>
  <c r="AC221" i="14"/>
  <c r="AC231" i="14" s="1"/>
  <c r="AC211" i="14"/>
  <c r="AK211" i="14"/>
  <c r="AK221" i="14"/>
  <c r="AK231" i="14" s="1"/>
  <c r="AO221" i="14"/>
  <c r="AO231" i="14" s="1"/>
  <c r="AO211" i="14"/>
  <c r="AW221" i="14"/>
  <c r="AW231" i="14" s="1"/>
  <c r="AW211" i="14"/>
  <c r="H154" i="14"/>
  <c r="AJ154" i="14"/>
  <c r="AT155" i="14"/>
  <c r="F221" i="14"/>
  <c r="F231" i="14" s="1"/>
  <c r="F211" i="14"/>
  <c r="AL221" i="14"/>
  <c r="AL231" i="14" s="1"/>
  <c r="AL211" i="14"/>
  <c r="J164" i="14"/>
  <c r="AL164" i="14"/>
  <c r="AV165" i="14"/>
  <c r="AY221" i="14"/>
  <c r="AY231" i="14" s="1"/>
  <c r="AY211" i="14"/>
  <c r="AH221" i="14"/>
  <c r="AH231" i="14" s="1"/>
  <c r="AH211" i="14"/>
  <c r="AB184" i="14"/>
  <c r="AG194" i="14"/>
  <c r="H221" i="14"/>
  <c r="H231" i="14" s="1"/>
  <c r="H211" i="14"/>
  <c r="P211" i="14"/>
  <c r="P221" i="14"/>
  <c r="P231" i="14" s="1"/>
  <c r="AY205" i="14"/>
  <c r="AU205" i="14"/>
  <c r="AQ205" i="14"/>
  <c r="AM205" i="14"/>
  <c r="AY204" i="14"/>
  <c r="AU204" i="14"/>
  <c r="AQ204" i="14"/>
  <c r="AQ203" i="14" s="1"/>
  <c r="AM204" i="14"/>
  <c r="AM203" i="14" s="1"/>
  <c r="AI204" i="14"/>
  <c r="AE204" i="14"/>
  <c r="AA204" i="14"/>
  <c r="W204" i="14"/>
  <c r="S204" i="14"/>
  <c r="O204" i="14"/>
  <c r="K204" i="14"/>
  <c r="G204" i="14"/>
  <c r="AX205" i="14"/>
  <c r="AS205" i="14"/>
  <c r="AN205" i="14"/>
  <c r="AV205" i="14"/>
  <c r="AO205" i="14"/>
  <c r="AX204" i="14"/>
  <c r="AS204" i="14"/>
  <c r="AN204" i="14"/>
  <c r="AH204" i="14"/>
  <c r="AC204" i="14"/>
  <c r="X204" i="14"/>
  <c r="R204" i="14"/>
  <c r="M204" i="14"/>
  <c r="H204" i="14"/>
  <c r="AZ205" i="14"/>
  <c r="AP205" i="14"/>
  <c r="AV204" i="14"/>
  <c r="AO204" i="14"/>
  <c r="AG204" i="14"/>
  <c r="Z204" i="14"/>
  <c r="T204" i="14"/>
  <c r="L204" i="14"/>
  <c r="E204" i="14"/>
  <c r="E203" i="14" s="1"/>
  <c r="BA205" i="14"/>
  <c r="BA204" i="14"/>
  <c r="AR204" i="14"/>
  <c r="AJ204" i="14"/>
  <c r="Y204" i="14"/>
  <c r="P204" i="14"/>
  <c r="F204" i="14"/>
  <c r="AT205" i="14"/>
  <c r="AW204" i="14"/>
  <c r="AL204" i="14"/>
  <c r="AD204" i="14"/>
  <c r="U204" i="14"/>
  <c r="J204" i="14"/>
  <c r="AK204" i="14"/>
  <c r="Q204" i="14"/>
  <c r="AW205" i="14"/>
  <c r="AZ204" i="14"/>
  <c r="AF204" i="14"/>
  <c r="N204" i="14"/>
  <c r="N221" i="14"/>
  <c r="N231" i="14" s="1"/>
  <c r="N211" i="14"/>
  <c r="AD221" i="14"/>
  <c r="AD231" i="14" s="1"/>
  <c r="AD211" i="14"/>
  <c r="X211" i="14"/>
  <c r="X221" i="14"/>
  <c r="X231" i="14" s="1"/>
  <c r="AN221" i="14"/>
  <c r="AN231" i="14" s="1"/>
  <c r="AN211" i="14"/>
  <c r="I204" i="14"/>
  <c r="AT204" i="14"/>
  <c r="AR205" i="14"/>
  <c r="D221" i="14"/>
  <c r="D231" i="14" s="1"/>
  <c r="D211" i="14"/>
  <c r="AJ221" i="14"/>
  <c r="AJ231" i="14" s="1"/>
  <c r="AJ211" i="14"/>
  <c r="AZ211" i="14"/>
  <c r="AZ221" i="14"/>
  <c r="AZ231" i="14" s="1"/>
  <c r="Z221" i="14"/>
  <c r="Z231" i="14" s="1"/>
  <c r="Z211" i="14"/>
  <c r="AB221" i="14"/>
  <c r="AB231" i="14" s="1"/>
  <c r="AB211" i="14"/>
  <c r="AB204" i="14"/>
  <c r="AF221" i="14"/>
  <c r="AF231" i="14" s="1"/>
  <c r="AF211" i="14"/>
  <c r="AV211" i="14"/>
  <c r="AV221" i="14"/>
  <c r="AV231" i="14" s="1"/>
  <c r="D213" i="13"/>
  <c r="I212" i="13"/>
  <c r="H212" i="13"/>
  <c r="G212" i="13"/>
  <c r="E212" i="13"/>
  <c r="D212" i="13"/>
  <c r="BA204" i="13"/>
  <c r="AP204" i="13"/>
  <c r="AC204" i="13"/>
  <c r="S204" i="13"/>
  <c r="I204" i="13"/>
  <c r="D203" i="13"/>
  <c r="I202" i="13"/>
  <c r="H202" i="13"/>
  <c r="G202" i="13"/>
  <c r="E202" i="13"/>
  <c r="D202" i="13"/>
  <c r="BA194" i="13"/>
  <c r="X194" i="13"/>
  <c r="D193" i="13"/>
  <c r="I192" i="13"/>
  <c r="H192" i="13"/>
  <c r="G192" i="13"/>
  <c r="E192" i="13"/>
  <c r="D192" i="13"/>
  <c r="D183" i="13"/>
  <c r="I182" i="13"/>
  <c r="H182" i="13"/>
  <c r="G182" i="13"/>
  <c r="E182" i="13"/>
  <c r="D182" i="13"/>
  <c r="D187" i="13" s="1"/>
  <c r="AX174" i="13"/>
  <c r="AK174" i="13"/>
  <c r="V174" i="13"/>
  <c r="H174" i="13"/>
  <c r="D173" i="13"/>
  <c r="I172" i="13"/>
  <c r="H172" i="13"/>
  <c r="G172" i="13"/>
  <c r="E172" i="13"/>
  <c r="D172" i="13"/>
  <c r="B171" i="13"/>
  <c r="A171" i="13"/>
  <c r="AV164" i="13"/>
  <c r="AP164" i="13"/>
  <c r="AH164" i="13"/>
  <c r="AA164" i="13"/>
  <c r="T164" i="13"/>
  <c r="L164" i="13"/>
  <c r="F164" i="13"/>
  <c r="D163" i="13"/>
  <c r="I162" i="13"/>
  <c r="H162" i="13"/>
  <c r="G162" i="13"/>
  <c r="E162" i="13"/>
  <c r="D162" i="13"/>
  <c r="D167" i="13" s="1"/>
  <c r="B161" i="13"/>
  <c r="A161" i="13"/>
  <c r="D153" i="13"/>
  <c r="I152" i="13"/>
  <c r="H152" i="13"/>
  <c r="G152" i="13"/>
  <c r="E152" i="13"/>
  <c r="D152" i="13"/>
  <c r="N151" i="13"/>
  <c r="N161" i="13" s="1"/>
  <c r="N171" i="13" s="1"/>
  <c r="N181" i="13" s="1"/>
  <c r="B151" i="13"/>
  <c r="A151" i="13"/>
  <c r="D143" i="13"/>
  <c r="D147" i="13" s="1"/>
  <c r="I142" i="13"/>
  <c r="H142" i="13"/>
  <c r="G142" i="13"/>
  <c r="E142" i="13"/>
  <c r="D142" i="13"/>
  <c r="AV141" i="13"/>
  <c r="AV151" i="13" s="1"/>
  <c r="AV161" i="13" s="1"/>
  <c r="AV171" i="13" s="1"/>
  <c r="AV181" i="13" s="1"/>
  <c r="AN141" i="13"/>
  <c r="AN151" i="13" s="1"/>
  <c r="AN161" i="13" s="1"/>
  <c r="AN171" i="13" s="1"/>
  <c r="AN181" i="13" s="1"/>
  <c r="AB141" i="13"/>
  <c r="AB151" i="13" s="1"/>
  <c r="AB161" i="13" s="1"/>
  <c r="AB171" i="13" s="1"/>
  <c r="AB181" i="13" s="1"/>
  <c r="P141" i="13"/>
  <c r="P151" i="13" s="1"/>
  <c r="P161" i="13" s="1"/>
  <c r="P171" i="13" s="1"/>
  <c r="P181" i="13" s="1"/>
  <c r="H141" i="13"/>
  <c r="H151" i="13" s="1"/>
  <c r="H161" i="13" s="1"/>
  <c r="H171" i="13" s="1"/>
  <c r="H181" i="13" s="1"/>
  <c r="B141" i="13"/>
  <c r="A141" i="13"/>
  <c r="D133" i="13"/>
  <c r="I132" i="13"/>
  <c r="H132" i="13"/>
  <c r="G132" i="13"/>
  <c r="E132" i="13"/>
  <c r="D132" i="13"/>
  <c r="BA131" i="13"/>
  <c r="BA141" i="13" s="1"/>
  <c r="BA151" i="13" s="1"/>
  <c r="BA161" i="13" s="1"/>
  <c r="BA171" i="13" s="1"/>
  <c r="BA181" i="13" s="1"/>
  <c r="AZ131" i="13"/>
  <c r="AZ141" i="13" s="1"/>
  <c r="AZ151" i="13" s="1"/>
  <c r="AZ161" i="13" s="1"/>
  <c r="AZ171" i="13" s="1"/>
  <c r="AZ181" i="13" s="1"/>
  <c r="AY131" i="13"/>
  <c r="AY141" i="13" s="1"/>
  <c r="AY151" i="13" s="1"/>
  <c r="AY161" i="13" s="1"/>
  <c r="AY171" i="13" s="1"/>
  <c r="AY181" i="13" s="1"/>
  <c r="AX131" i="13"/>
  <c r="AX141" i="13" s="1"/>
  <c r="AX151" i="13" s="1"/>
  <c r="AX161" i="13" s="1"/>
  <c r="AX171" i="13" s="1"/>
  <c r="AX181" i="13" s="1"/>
  <c r="AW131" i="13"/>
  <c r="AW141" i="13" s="1"/>
  <c r="AW151" i="13" s="1"/>
  <c r="AW161" i="13" s="1"/>
  <c r="AW171" i="13" s="1"/>
  <c r="AW181" i="13" s="1"/>
  <c r="AV131" i="13"/>
  <c r="AU131" i="13"/>
  <c r="AU141" i="13" s="1"/>
  <c r="AU151" i="13" s="1"/>
  <c r="AU161" i="13" s="1"/>
  <c r="AU171" i="13" s="1"/>
  <c r="AU181" i="13" s="1"/>
  <c r="AT131" i="13"/>
  <c r="AT141" i="13" s="1"/>
  <c r="AT151" i="13" s="1"/>
  <c r="AT161" i="13" s="1"/>
  <c r="AT171" i="13" s="1"/>
  <c r="AT181" i="13" s="1"/>
  <c r="AS131" i="13"/>
  <c r="AS141" i="13" s="1"/>
  <c r="AS151" i="13" s="1"/>
  <c r="AS161" i="13" s="1"/>
  <c r="AS171" i="13" s="1"/>
  <c r="AS181" i="13" s="1"/>
  <c r="AR131" i="13"/>
  <c r="AR141" i="13" s="1"/>
  <c r="AR151" i="13" s="1"/>
  <c r="AR161" i="13" s="1"/>
  <c r="AR171" i="13" s="1"/>
  <c r="AR181" i="13" s="1"/>
  <c r="AQ131" i="13"/>
  <c r="AQ141" i="13" s="1"/>
  <c r="AQ151" i="13" s="1"/>
  <c r="AQ161" i="13" s="1"/>
  <c r="AQ171" i="13" s="1"/>
  <c r="AQ181" i="13" s="1"/>
  <c r="AP131" i="13"/>
  <c r="AP141" i="13" s="1"/>
  <c r="AP151" i="13" s="1"/>
  <c r="AP161" i="13" s="1"/>
  <c r="AP171" i="13" s="1"/>
  <c r="AP181" i="13" s="1"/>
  <c r="AO131" i="13"/>
  <c r="AO141" i="13" s="1"/>
  <c r="AO151" i="13" s="1"/>
  <c r="AO161" i="13" s="1"/>
  <c r="AO171" i="13" s="1"/>
  <c r="AO181" i="13" s="1"/>
  <c r="AN131" i="13"/>
  <c r="AM131" i="13"/>
  <c r="AM141" i="13" s="1"/>
  <c r="AM151" i="13" s="1"/>
  <c r="AM161" i="13" s="1"/>
  <c r="AM171" i="13" s="1"/>
  <c r="AM181" i="13" s="1"/>
  <c r="AL131" i="13"/>
  <c r="AL141" i="13" s="1"/>
  <c r="AL151" i="13" s="1"/>
  <c r="AL161" i="13" s="1"/>
  <c r="AL171" i="13" s="1"/>
  <c r="AL181" i="13" s="1"/>
  <c r="AK131" i="13"/>
  <c r="AK141" i="13" s="1"/>
  <c r="AK151" i="13" s="1"/>
  <c r="AK161" i="13" s="1"/>
  <c r="AK171" i="13" s="1"/>
  <c r="AK181" i="13" s="1"/>
  <c r="AJ131" i="13"/>
  <c r="AJ141" i="13" s="1"/>
  <c r="AJ151" i="13" s="1"/>
  <c r="AJ161" i="13" s="1"/>
  <c r="AJ171" i="13" s="1"/>
  <c r="AJ181" i="13" s="1"/>
  <c r="AI131" i="13"/>
  <c r="AI141" i="13" s="1"/>
  <c r="AI151" i="13" s="1"/>
  <c r="AI161" i="13" s="1"/>
  <c r="AI171" i="13" s="1"/>
  <c r="AI181" i="13" s="1"/>
  <c r="AH131" i="13"/>
  <c r="AH141" i="13" s="1"/>
  <c r="AH151" i="13" s="1"/>
  <c r="AH161" i="13" s="1"/>
  <c r="AH171" i="13" s="1"/>
  <c r="AH181" i="13" s="1"/>
  <c r="AG131" i="13"/>
  <c r="AG141" i="13" s="1"/>
  <c r="AG151" i="13" s="1"/>
  <c r="AG161" i="13" s="1"/>
  <c r="AG171" i="13" s="1"/>
  <c r="AG181" i="13" s="1"/>
  <c r="AF131" i="13"/>
  <c r="AF141" i="13" s="1"/>
  <c r="AF151" i="13" s="1"/>
  <c r="AF161" i="13" s="1"/>
  <c r="AF171" i="13" s="1"/>
  <c r="AF181" i="13" s="1"/>
  <c r="AE131" i="13"/>
  <c r="AE141" i="13" s="1"/>
  <c r="AE151" i="13" s="1"/>
  <c r="AE161" i="13" s="1"/>
  <c r="AE171" i="13" s="1"/>
  <c r="AE181" i="13" s="1"/>
  <c r="AD131" i="13"/>
  <c r="AD141" i="13" s="1"/>
  <c r="AD151" i="13" s="1"/>
  <c r="AD161" i="13" s="1"/>
  <c r="AD171" i="13" s="1"/>
  <c r="AD181" i="13" s="1"/>
  <c r="AC131" i="13"/>
  <c r="AC141" i="13" s="1"/>
  <c r="AC151" i="13" s="1"/>
  <c r="AC161" i="13" s="1"/>
  <c r="AC171" i="13" s="1"/>
  <c r="AC181" i="13" s="1"/>
  <c r="AB131" i="13"/>
  <c r="AA131" i="13"/>
  <c r="AA141" i="13" s="1"/>
  <c r="AA151" i="13" s="1"/>
  <c r="AA161" i="13" s="1"/>
  <c r="AA171" i="13" s="1"/>
  <c r="AA181" i="13" s="1"/>
  <c r="Z131" i="13"/>
  <c r="Z141" i="13" s="1"/>
  <c r="Z151" i="13" s="1"/>
  <c r="Z161" i="13" s="1"/>
  <c r="Z171" i="13" s="1"/>
  <c r="Z181" i="13" s="1"/>
  <c r="Y131" i="13"/>
  <c r="Y141" i="13" s="1"/>
  <c r="Y151" i="13" s="1"/>
  <c r="Y161" i="13" s="1"/>
  <c r="Y171" i="13" s="1"/>
  <c r="Y181" i="13" s="1"/>
  <c r="X131" i="13"/>
  <c r="X141" i="13" s="1"/>
  <c r="X151" i="13" s="1"/>
  <c r="X161" i="13" s="1"/>
  <c r="X171" i="13" s="1"/>
  <c r="X181" i="13" s="1"/>
  <c r="W131" i="13"/>
  <c r="W141" i="13" s="1"/>
  <c r="W151" i="13" s="1"/>
  <c r="W161" i="13" s="1"/>
  <c r="W171" i="13" s="1"/>
  <c r="W181" i="13" s="1"/>
  <c r="V131" i="13"/>
  <c r="V141" i="13" s="1"/>
  <c r="V151" i="13" s="1"/>
  <c r="V161" i="13" s="1"/>
  <c r="V171" i="13" s="1"/>
  <c r="V181" i="13" s="1"/>
  <c r="U131" i="13"/>
  <c r="U141" i="13" s="1"/>
  <c r="U151" i="13" s="1"/>
  <c r="U161" i="13" s="1"/>
  <c r="U171" i="13" s="1"/>
  <c r="U181" i="13" s="1"/>
  <c r="T131" i="13"/>
  <c r="T141" i="13" s="1"/>
  <c r="T151" i="13" s="1"/>
  <c r="T161" i="13" s="1"/>
  <c r="T171" i="13" s="1"/>
  <c r="T181" i="13" s="1"/>
  <c r="S131" i="13"/>
  <c r="S141" i="13" s="1"/>
  <c r="S151" i="13" s="1"/>
  <c r="S161" i="13" s="1"/>
  <c r="S171" i="13" s="1"/>
  <c r="S181" i="13" s="1"/>
  <c r="R131" i="13"/>
  <c r="R141" i="13" s="1"/>
  <c r="R151" i="13" s="1"/>
  <c r="R161" i="13" s="1"/>
  <c r="R171" i="13" s="1"/>
  <c r="R181" i="13" s="1"/>
  <c r="Q131" i="13"/>
  <c r="Q141" i="13" s="1"/>
  <c r="Q151" i="13" s="1"/>
  <c r="Q161" i="13" s="1"/>
  <c r="Q171" i="13" s="1"/>
  <c r="Q181" i="13" s="1"/>
  <c r="P131" i="13"/>
  <c r="O131" i="13"/>
  <c r="O141" i="13" s="1"/>
  <c r="O151" i="13" s="1"/>
  <c r="O161" i="13" s="1"/>
  <c r="O171" i="13" s="1"/>
  <c r="O181" i="13" s="1"/>
  <c r="N131" i="13"/>
  <c r="N141" i="13" s="1"/>
  <c r="M131" i="13"/>
  <c r="M141" i="13" s="1"/>
  <c r="M151" i="13" s="1"/>
  <c r="M161" i="13" s="1"/>
  <c r="M171" i="13" s="1"/>
  <c r="M181" i="13" s="1"/>
  <c r="L131" i="13"/>
  <c r="L141" i="13" s="1"/>
  <c r="L151" i="13" s="1"/>
  <c r="L161" i="13" s="1"/>
  <c r="L171" i="13" s="1"/>
  <c r="L181" i="13" s="1"/>
  <c r="K131" i="13"/>
  <c r="K141" i="13" s="1"/>
  <c r="K151" i="13" s="1"/>
  <c r="K161" i="13" s="1"/>
  <c r="K171" i="13" s="1"/>
  <c r="K181" i="13" s="1"/>
  <c r="J131" i="13"/>
  <c r="J141" i="13" s="1"/>
  <c r="J151" i="13" s="1"/>
  <c r="J161" i="13" s="1"/>
  <c r="J171" i="13" s="1"/>
  <c r="J181" i="13" s="1"/>
  <c r="I131" i="13"/>
  <c r="I141" i="13" s="1"/>
  <c r="I151" i="13" s="1"/>
  <c r="I161" i="13" s="1"/>
  <c r="I171" i="13" s="1"/>
  <c r="I181" i="13" s="1"/>
  <c r="H131" i="13"/>
  <c r="G131" i="13"/>
  <c r="G141" i="13" s="1"/>
  <c r="G151" i="13" s="1"/>
  <c r="G161" i="13" s="1"/>
  <c r="G171" i="13" s="1"/>
  <c r="G181" i="13" s="1"/>
  <c r="F131" i="13"/>
  <c r="F141" i="13" s="1"/>
  <c r="F151" i="13" s="1"/>
  <c r="F161" i="13" s="1"/>
  <c r="F171" i="13" s="1"/>
  <c r="F181" i="13" s="1"/>
  <c r="E131" i="13"/>
  <c r="E141" i="13" s="1"/>
  <c r="E151" i="13" s="1"/>
  <c r="E161" i="13" s="1"/>
  <c r="E171" i="13" s="1"/>
  <c r="E181" i="13" s="1"/>
  <c r="D131" i="13"/>
  <c r="D141" i="13" s="1"/>
  <c r="D151" i="13" s="1"/>
  <c r="D161" i="13" s="1"/>
  <c r="D171" i="13" s="1"/>
  <c r="D181" i="13" s="1"/>
  <c r="B131" i="13"/>
  <c r="A131" i="13"/>
  <c r="AY123" i="13"/>
  <c r="AT123" i="13"/>
  <c r="AN123" i="13"/>
  <c r="AI123" i="13"/>
  <c r="AD123" i="13"/>
  <c r="X123" i="13"/>
  <c r="S123" i="13"/>
  <c r="N123" i="13"/>
  <c r="H123" i="13"/>
  <c r="D122" i="13"/>
  <c r="I121" i="13"/>
  <c r="H121" i="13"/>
  <c r="G121" i="13"/>
  <c r="E121" i="13"/>
  <c r="D121" i="13"/>
  <c r="D126" i="13" s="1"/>
  <c r="B120" i="13"/>
  <c r="C108" i="13"/>
  <c r="D107" i="13"/>
  <c r="D106" i="13"/>
  <c r="C114" i="13" s="1"/>
  <c r="C115" i="13" s="1"/>
  <c r="C103" i="13"/>
  <c r="C104" i="13" s="1"/>
  <c r="C105" i="13" s="1"/>
  <c r="E98" i="13"/>
  <c r="F98" i="13" s="1"/>
  <c r="G98" i="13" s="1"/>
  <c r="H98" i="13" s="1"/>
  <c r="I97" i="13"/>
  <c r="K96" i="13"/>
  <c r="I94" i="13"/>
  <c r="I95" i="13" s="1"/>
  <c r="H94" i="13"/>
  <c r="H95" i="13" s="1"/>
  <c r="G94" i="13"/>
  <c r="G95" i="13" s="1"/>
  <c r="F94" i="13"/>
  <c r="F95" i="13" s="1"/>
  <c r="E94" i="13"/>
  <c r="E95" i="13" s="1"/>
  <c r="D94" i="13"/>
  <c r="D95" i="13" s="1"/>
  <c r="C60" i="13"/>
  <c r="B60" i="13"/>
  <c r="C59" i="13"/>
  <c r="B59" i="13"/>
  <c r="C58" i="13"/>
  <c r="B58" i="13"/>
  <c r="C57" i="13"/>
  <c r="B57" i="13"/>
  <c r="C56" i="13"/>
  <c r="B56" i="13"/>
  <c r="C55" i="13"/>
  <c r="B55" i="13"/>
  <c r="C54" i="13"/>
  <c r="B54" i="13"/>
  <c r="H42" i="13"/>
  <c r="F18" i="13"/>
  <c r="G18" i="13" s="1"/>
  <c r="F17" i="13"/>
  <c r="I16" i="13"/>
  <c r="J16" i="13" s="1"/>
  <c r="F12" i="13"/>
  <c r="F11" i="13"/>
  <c r="AX204" i="13" s="1"/>
  <c r="F10" i="13"/>
  <c r="AR194" i="13" s="1"/>
  <c r="F9" i="13"/>
  <c r="F8" i="13"/>
  <c r="AS174" i="13" s="1"/>
  <c r="F7" i="13"/>
  <c r="AU164" i="13" s="1"/>
  <c r="F6" i="13"/>
  <c r="F5" i="13"/>
  <c r="AT144" i="13" s="1"/>
  <c r="F4" i="13"/>
  <c r="F3" i="13"/>
  <c r="BA123" i="13" s="1"/>
  <c r="D12" i="21" l="1"/>
  <c r="B13" i="21" s="1"/>
  <c r="I98" i="13"/>
  <c r="J123" i="13"/>
  <c r="O123" i="13"/>
  <c r="T123" i="13"/>
  <c r="Z123" i="13"/>
  <c r="AE123" i="13"/>
  <c r="AJ123" i="13"/>
  <c r="AP123" i="13"/>
  <c r="AU123" i="13"/>
  <c r="AZ123" i="13"/>
  <c r="H144" i="13"/>
  <c r="S144" i="13"/>
  <c r="AD144" i="13"/>
  <c r="AN144" i="13"/>
  <c r="AY144" i="13"/>
  <c r="G164" i="13"/>
  <c r="O164" i="13"/>
  <c r="V164" i="13"/>
  <c r="AB164" i="13"/>
  <c r="AJ164" i="13"/>
  <c r="AQ164" i="13"/>
  <c r="AX164" i="13"/>
  <c r="J174" i="13"/>
  <c r="X174" i="13"/>
  <c r="AL174" i="13"/>
  <c r="BA174" i="13"/>
  <c r="AC194" i="13"/>
  <c r="L204" i="13"/>
  <c r="W204" i="13"/>
  <c r="AF204" i="13"/>
  <c r="AR204" i="13"/>
  <c r="G144" i="13"/>
  <c r="AB144" i="13"/>
  <c r="AM144" i="13"/>
  <c r="AX144" i="13"/>
  <c r="F123" i="13"/>
  <c r="K123" i="13"/>
  <c r="P123" i="13"/>
  <c r="V123" i="13"/>
  <c r="AA123" i="13"/>
  <c r="AF123" i="13"/>
  <c r="AL123" i="13"/>
  <c r="AQ123" i="13"/>
  <c r="AV123" i="13"/>
  <c r="L144" i="13"/>
  <c r="W144" i="13"/>
  <c r="AH144" i="13"/>
  <c r="AR144" i="13"/>
  <c r="J164" i="13"/>
  <c r="P164" i="13"/>
  <c r="W164" i="13"/>
  <c r="AE164" i="13"/>
  <c r="AL164" i="13"/>
  <c r="AR164" i="13"/>
  <c r="AZ164" i="13"/>
  <c r="P174" i="13"/>
  <c r="AC174" i="13"/>
  <c r="AR174" i="13"/>
  <c r="K194" i="13"/>
  <c r="AM194" i="13"/>
  <c r="O204" i="13"/>
  <c r="X204" i="13"/>
  <c r="AH204" i="13"/>
  <c r="AW204" i="13"/>
  <c r="R144" i="13"/>
  <c r="AS142" i="14"/>
  <c r="G123" i="13"/>
  <c r="L123" i="13"/>
  <c r="R123" i="13"/>
  <c r="W123" i="13"/>
  <c r="AB123" i="13"/>
  <c r="AH123" i="13"/>
  <c r="AM123" i="13"/>
  <c r="AR123" i="13"/>
  <c r="AX123" i="13"/>
  <c r="D137" i="13"/>
  <c r="N144" i="13"/>
  <c r="X144" i="13"/>
  <c r="AI144" i="13"/>
  <c r="D157" i="13"/>
  <c r="K164" i="13"/>
  <c r="R164" i="13"/>
  <c r="Z164" i="13"/>
  <c r="AF164" i="13"/>
  <c r="AM164" i="13"/>
  <c r="Q174" i="13"/>
  <c r="AF174" i="13"/>
  <c r="P194" i="13"/>
  <c r="H204" i="13"/>
  <c r="Q204" i="13"/>
  <c r="Y204" i="13"/>
  <c r="AL204" i="13"/>
  <c r="Q37" i="14"/>
  <c r="U37" i="14"/>
  <c r="Y37" i="14"/>
  <c r="AC37" i="14"/>
  <c r="AG37" i="14"/>
  <c r="AK37" i="14"/>
  <c r="Q38" i="14"/>
  <c r="U38" i="14"/>
  <c r="Y38" i="14"/>
  <c r="AC38" i="14"/>
  <c r="AG38" i="14"/>
  <c r="AK38" i="14"/>
  <c r="Q41" i="14"/>
  <c r="U41" i="14"/>
  <c r="Y41" i="14"/>
  <c r="AC41" i="14"/>
  <c r="AG41" i="14"/>
  <c r="AK41" i="14"/>
  <c r="Q42" i="14"/>
  <c r="U42" i="14"/>
  <c r="Y42" i="14"/>
  <c r="AC42" i="14"/>
  <c r="AG42" i="14"/>
  <c r="AK42" i="14"/>
  <c r="H37" i="14"/>
  <c r="L37" i="14"/>
  <c r="G38" i="14"/>
  <c r="K38" i="14"/>
  <c r="F41" i="14"/>
  <c r="J41" i="14"/>
  <c r="N41" i="14"/>
  <c r="I42" i="14"/>
  <c r="M42" i="14"/>
  <c r="E41" i="14"/>
  <c r="D41" i="14"/>
  <c r="C38" i="14"/>
  <c r="S37" i="14"/>
  <c r="AA37" i="14"/>
  <c r="AI37" i="14"/>
  <c r="S38" i="14"/>
  <c r="W38" i="14"/>
  <c r="AI38" i="14"/>
  <c r="O41" i="14"/>
  <c r="W41" i="14"/>
  <c r="AE41" i="14"/>
  <c r="O42" i="14"/>
  <c r="W42" i="14"/>
  <c r="AE42" i="14"/>
  <c r="F37" i="14"/>
  <c r="N37" i="14"/>
  <c r="H41" i="14"/>
  <c r="G42" i="14"/>
  <c r="K42" i="14"/>
  <c r="C42" i="14"/>
  <c r="C34" i="14"/>
  <c r="D34" i="14" s="1"/>
  <c r="E34" i="14" s="1"/>
  <c r="F34" i="14" s="1"/>
  <c r="G34" i="14" s="1"/>
  <c r="H34" i="14" s="1"/>
  <c r="I34" i="14" s="1"/>
  <c r="J34" i="14" s="1"/>
  <c r="K34" i="14" s="1"/>
  <c r="L34" i="14" s="1"/>
  <c r="M34" i="14" s="1"/>
  <c r="N34" i="14" s="1"/>
  <c r="O34" i="14" s="1"/>
  <c r="P34" i="14" s="1"/>
  <c r="Q34" i="14" s="1"/>
  <c r="R34" i="14" s="1"/>
  <c r="S34" i="14" s="1"/>
  <c r="T34" i="14" s="1"/>
  <c r="U34" i="14" s="1"/>
  <c r="V34" i="14" s="1"/>
  <c r="W34" i="14" s="1"/>
  <c r="X34" i="14" s="1"/>
  <c r="Y34" i="14" s="1"/>
  <c r="Z34" i="14" s="1"/>
  <c r="AA34" i="14" s="1"/>
  <c r="AB34" i="14" s="1"/>
  <c r="AC34" i="14" s="1"/>
  <c r="AD34" i="14" s="1"/>
  <c r="AE34" i="14" s="1"/>
  <c r="AF34" i="14" s="1"/>
  <c r="AG34" i="14" s="1"/>
  <c r="AH34" i="14" s="1"/>
  <c r="AI34" i="14" s="1"/>
  <c r="AJ34" i="14" s="1"/>
  <c r="AK34" i="14" s="1"/>
  <c r="AL34" i="14" s="1"/>
  <c r="P37" i="14"/>
  <c r="X37" i="14"/>
  <c r="AF37" i="14"/>
  <c r="P38" i="14"/>
  <c r="X38" i="14"/>
  <c r="AF38" i="14"/>
  <c r="AJ38" i="14"/>
  <c r="T41" i="14"/>
  <c r="AB41" i="14"/>
  <c r="P42" i="14"/>
  <c r="X42" i="14"/>
  <c r="AF42" i="14"/>
  <c r="G37" i="14"/>
  <c r="F38" i="14"/>
  <c r="N38" i="14"/>
  <c r="M41" i="14"/>
  <c r="L42" i="14"/>
  <c r="D38" i="14"/>
  <c r="C33" i="14"/>
  <c r="D33" i="14" s="1"/>
  <c r="E33" i="14" s="1"/>
  <c r="F33" i="14" s="1"/>
  <c r="G33" i="14" s="1"/>
  <c r="H33" i="14" s="1"/>
  <c r="I33" i="14" s="1"/>
  <c r="J33" i="14" s="1"/>
  <c r="K33" i="14" s="1"/>
  <c r="L33" i="14" s="1"/>
  <c r="M33" i="14" s="1"/>
  <c r="N33" i="14" s="1"/>
  <c r="O33" i="14" s="1"/>
  <c r="P33" i="14" s="1"/>
  <c r="Q33" i="14" s="1"/>
  <c r="R33" i="14" s="1"/>
  <c r="S33" i="14" s="1"/>
  <c r="T33" i="14" s="1"/>
  <c r="U33" i="14" s="1"/>
  <c r="V33" i="14" s="1"/>
  <c r="W33" i="14" s="1"/>
  <c r="X33" i="14" s="1"/>
  <c r="Y33" i="14" s="1"/>
  <c r="Z33" i="14" s="1"/>
  <c r="AA33" i="14" s="1"/>
  <c r="AB33" i="14" s="1"/>
  <c r="AC33" i="14" s="1"/>
  <c r="AD33" i="14" s="1"/>
  <c r="AE33" i="14" s="1"/>
  <c r="AF33" i="14" s="1"/>
  <c r="AG33" i="14" s="1"/>
  <c r="AH33" i="14" s="1"/>
  <c r="AI33" i="14" s="1"/>
  <c r="AJ33" i="14" s="1"/>
  <c r="AK33" i="14" s="1"/>
  <c r="AL33" i="14" s="1"/>
  <c r="R37" i="14"/>
  <c r="V37" i="14"/>
  <c r="Z37" i="14"/>
  <c r="AD37" i="14"/>
  <c r="AH37" i="14"/>
  <c r="AL37" i="14"/>
  <c r="R38" i="14"/>
  <c r="V38" i="14"/>
  <c r="Z38" i="14"/>
  <c r="AD38" i="14"/>
  <c r="AH38" i="14"/>
  <c r="AL38" i="14"/>
  <c r="R41" i="14"/>
  <c r="V41" i="14"/>
  <c r="Z41" i="14"/>
  <c r="AD41" i="14"/>
  <c r="AH41" i="14"/>
  <c r="AL41" i="14"/>
  <c r="R42" i="14"/>
  <c r="V42" i="14"/>
  <c r="Z42" i="14"/>
  <c r="AD42" i="14"/>
  <c r="AH42" i="14"/>
  <c r="AL42" i="14"/>
  <c r="I37" i="14"/>
  <c r="M37" i="14"/>
  <c r="H38" i="14"/>
  <c r="L38" i="14"/>
  <c r="G41" i="14"/>
  <c r="K41" i="14"/>
  <c r="F42" i="14"/>
  <c r="J42" i="14"/>
  <c r="N42" i="14"/>
  <c r="E42" i="14"/>
  <c r="D42" i="14"/>
  <c r="C37" i="14"/>
  <c r="O37" i="14"/>
  <c r="W37" i="14"/>
  <c r="AE37" i="14"/>
  <c r="O38" i="14"/>
  <c r="AA38" i="14"/>
  <c r="AE38" i="14"/>
  <c r="S41" i="14"/>
  <c r="AA41" i="14"/>
  <c r="AI41" i="14"/>
  <c r="S42" i="14"/>
  <c r="AA42" i="14"/>
  <c r="AI42" i="14"/>
  <c r="J37" i="14"/>
  <c r="I38" i="14"/>
  <c r="M38" i="14"/>
  <c r="L41" i="14"/>
  <c r="E37" i="14"/>
  <c r="D37" i="14"/>
  <c r="T37" i="14"/>
  <c r="AB37" i="14"/>
  <c r="AJ37" i="14"/>
  <c r="T38" i="14"/>
  <c r="AB38" i="14"/>
  <c r="P41" i="14"/>
  <c r="X41" i="14"/>
  <c r="AF41" i="14"/>
  <c r="AJ41" i="14"/>
  <c r="T42" i="14"/>
  <c r="AB42" i="14"/>
  <c r="AJ42" i="14"/>
  <c r="K37" i="14"/>
  <c r="J38" i="14"/>
  <c r="I41" i="14"/>
  <c r="H42" i="14"/>
  <c r="E38" i="14"/>
  <c r="C41" i="14"/>
  <c r="AY233" i="14"/>
  <c r="AU203" i="14"/>
  <c r="AO213" i="14"/>
  <c r="AY193" i="14"/>
  <c r="BA203" i="14"/>
  <c r="AV203" i="14"/>
  <c r="AY203" i="14"/>
  <c r="AM233" i="14"/>
  <c r="AU183" i="14"/>
  <c r="AV213" i="14"/>
  <c r="AO183" i="14"/>
  <c r="AX163" i="14"/>
  <c r="AN163" i="14"/>
  <c r="AY142" i="14"/>
  <c r="AR142" i="14"/>
  <c r="AY173" i="14"/>
  <c r="AM142" i="14"/>
  <c r="F233" i="14"/>
  <c r="AW233" i="14"/>
  <c r="AV173" i="14"/>
  <c r="AX173" i="14"/>
  <c r="F203" i="14"/>
  <c r="AO203" i="14"/>
  <c r="AX203" i="14"/>
  <c r="AX142" i="14"/>
  <c r="AU173" i="14"/>
  <c r="AY223" i="14"/>
  <c r="AZ153" i="14"/>
  <c r="AV183" i="14"/>
  <c r="AT233" i="14"/>
  <c r="AV233" i="14"/>
  <c r="AR233" i="14"/>
  <c r="AP213" i="14"/>
  <c r="BA163" i="14"/>
  <c r="AT163" i="14"/>
  <c r="AP173" i="14"/>
  <c r="AR173" i="14"/>
  <c r="AT173" i="14"/>
  <c r="AT142" i="14"/>
  <c r="AX153" i="14"/>
  <c r="H19" i="14"/>
  <c r="D222" i="14" s="1"/>
  <c r="H16" i="14"/>
  <c r="D192" i="14" s="1"/>
  <c r="H12" i="14"/>
  <c r="G152" i="14" s="1"/>
  <c r="H20" i="14"/>
  <c r="E232" i="14" s="1"/>
  <c r="H17" i="14"/>
  <c r="H11" i="14"/>
  <c r="D141" i="14" s="1"/>
  <c r="H14" i="14"/>
  <c r="D172" i="14" s="1"/>
  <c r="H18" i="14"/>
  <c r="F212" i="14" s="1"/>
  <c r="H15" i="14"/>
  <c r="H13" i="14"/>
  <c r="D162" i="14" s="1"/>
  <c r="AT203" i="14"/>
  <c r="AR203" i="14"/>
  <c r="AP203" i="14"/>
  <c r="AP233" i="14"/>
  <c r="AY213" i="14"/>
  <c r="AX213" i="14"/>
  <c r="AP183" i="14"/>
  <c r="AP223" i="14"/>
  <c r="AT193" i="14"/>
  <c r="AV193" i="14"/>
  <c r="F173" i="14"/>
  <c r="BA183" i="14"/>
  <c r="AZ163" i="14"/>
  <c r="AP142" i="14"/>
  <c r="AQ223" i="14"/>
  <c r="AM223" i="14"/>
  <c r="F153" i="14"/>
  <c r="F163" i="14"/>
  <c r="K25" i="14"/>
  <c r="L24" i="14"/>
  <c r="BA233" i="14"/>
  <c r="AM213" i="14"/>
  <c r="AU213" i="14"/>
  <c r="AU223" i="14"/>
  <c r="BA193" i="14"/>
  <c r="AS233" i="14"/>
  <c r="F213" i="14"/>
  <c r="AQ153" i="14"/>
  <c r="AN233" i="14"/>
  <c r="AT213" i="14"/>
  <c r="AS183" i="14"/>
  <c r="AZ193" i="14"/>
  <c r="G235" i="14"/>
  <c r="G233" i="14" s="1"/>
  <c r="G215" i="14"/>
  <c r="G213" i="14" s="1"/>
  <c r="G205" i="14"/>
  <c r="G203" i="14" s="1"/>
  <c r="G195" i="14"/>
  <c r="G193" i="14" s="1"/>
  <c r="G185" i="14"/>
  <c r="G183" i="14" s="1"/>
  <c r="G165" i="14"/>
  <c r="G163" i="14" s="1"/>
  <c r="G175" i="14"/>
  <c r="G173" i="14" s="1"/>
  <c r="G155" i="14"/>
  <c r="G153" i="14" s="1"/>
  <c r="G225" i="14"/>
  <c r="G223" i="14" s="1"/>
  <c r="G144" i="14"/>
  <c r="G142" i="14" s="1"/>
  <c r="H26" i="14"/>
  <c r="AZ223" i="14"/>
  <c r="BA223" i="14"/>
  <c r="AM153" i="14"/>
  <c r="AV163" i="14"/>
  <c r="AO233" i="14"/>
  <c r="AZ183" i="14"/>
  <c r="AZ203" i="14"/>
  <c r="AW203" i="14"/>
  <c r="AN203" i="14"/>
  <c r="AZ233" i="14"/>
  <c r="AR213" i="14"/>
  <c r="AZ213" i="14"/>
  <c r="AQ173" i="14"/>
  <c r="AM173" i="14"/>
  <c r="AN173" i="14"/>
  <c r="AU142" i="14"/>
  <c r="AW183" i="14"/>
  <c r="AR183" i="14"/>
  <c r="AQ142" i="14"/>
  <c r="AN223" i="14"/>
  <c r="AR223" i="14"/>
  <c r="AV223" i="14"/>
  <c r="AX223" i="14"/>
  <c r="AT223" i="14"/>
  <c r="AO193" i="14"/>
  <c r="AP193" i="14"/>
  <c r="AP153" i="14"/>
  <c r="AR153" i="14"/>
  <c r="AO163" i="14"/>
  <c r="AS203" i="14"/>
  <c r="AQ213" i="14"/>
  <c r="AY153" i="14"/>
  <c r="F142" i="14"/>
  <c r="AV142" i="14"/>
  <c r="AS163" i="14"/>
  <c r="F223" i="14"/>
  <c r="AN193" i="14"/>
  <c r="AR193" i="14"/>
  <c r="AW193" i="14"/>
  <c r="AS193" i="14"/>
  <c r="AV153" i="14"/>
  <c r="AT153" i="14"/>
  <c r="AR163" i="14"/>
  <c r="F124" i="13"/>
  <c r="F122" i="13" s="1"/>
  <c r="F165" i="13"/>
  <c r="G145" i="13"/>
  <c r="G143" i="13" s="1"/>
  <c r="G147" i="13" s="1"/>
  <c r="G124" i="13"/>
  <c r="G122" i="13" s="1"/>
  <c r="H18" i="13"/>
  <c r="H205" i="13" s="1"/>
  <c r="H203" i="13" s="1"/>
  <c r="H207" i="13" s="1"/>
  <c r="G201" i="13"/>
  <c r="G211" i="13" s="1"/>
  <c r="G191" i="13"/>
  <c r="S201" i="13"/>
  <c r="S211" i="13" s="1"/>
  <c r="S191" i="13"/>
  <c r="W201" i="13"/>
  <c r="W211" i="13" s="1"/>
  <c r="W191" i="13"/>
  <c r="AI201" i="13"/>
  <c r="AI211" i="13" s="1"/>
  <c r="AI191" i="13"/>
  <c r="AM201" i="13"/>
  <c r="AM211" i="13" s="1"/>
  <c r="AM191" i="13"/>
  <c r="AY201" i="13"/>
  <c r="AY211" i="13" s="1"/>
  <c r="AY191" i="13"/>
  <c r="K201" i="13"/>
  <c r="K211" i="13" s="1"/>
  <c r="K191" i="13"/>
  <c r="T191" i="13"/>
  <c r="T201" i="13"/>
  <c r="T211" i="13" s="1"/>
  <c r="AE201" i="13"/>
  <c r="AE211" i="13" s="1"/>
  <c r="AE191" i="13"/>
  <c r="AQ201" i="13"/>
  <c r="AQ211" i="13" s="1"/>
  <c r="AQ191" i="13"/>
  <c r="AZ191" i="13"/>
  <c r="AZ201" i="13"/>
  <c r="AZ211" i="13" s="1"/>
  <c r="N191" i="13"/>
  <c r="N201" i="13"/>
  <c r="N211" i="13" s="1"/>
  <c r="AY154" i="13"/>
  <c r="AU154" i="13"/>
  <c r="AQ154" i="13"/>
  <c r="AM154" i="13"/>
  <c r="AI154" i="13"/>
  <c r="AE154" i="13"/>
  <c r="AA154" i="13"/>
  <c r="W154" i="13"/>
  <c r="S154" i="13"/>
  <c r="O154" i="13"/>
  <c r="K154" i="13"/>
  <c r="G154" i="13"/>
  <c r="AX154" i="13"/>
  <c r="AN154" i="13"/>
  <c r="X154" i="13"/>
  <c r="M154" i="13"/>
  <c r="F155" i="13"/>
  <c r="AW154" i="13"/>
  <c r="AR154" i="13"/>
  <c r="AL154" i="13"/>
  <c r="AG154" i="13"/>
  <c r="AB154" i="13"/>
  <c r="V154" i="13"/>
  <c r="Q154" i="13"/>
  <c r="L154" i="13"/>
  <c r="F154" i="13"/>
  <c r="F153" i="13" s="1"/>
  <c r="BA154" i="13"/>
  <c r="AV154" i="13"/>
  <c r="AP154" i="13"/>
  <c r="AK154" i="13"/>
  <c r="AF154" i="13"/>
  <c r="Z154" i="13"/>
  <c r="U154" i="13"/>
  <c r="P154" i="13"/>
  <c r="J154" i="13"/>
  <c r="E154" i="13"/>
  <c r="E153" i="13" s="1"/>
  <c r="AZ154" i="13"/>
  <c r="AT154" i="13"/>
  <c r="AO154" i="13"/>
  <c r="AJ154" i="13"/>
  <c r="AD154" i="13"/>
  <c r="Y154" i="13"/>
  <c r="T154" i="13"/>
  <c r="N154" i="13"/>
  <c r="I154" i="13"/>
  <c r="AS154" i="13"/>
  <c r="AH154" i="13"/>
  <c r="AC154" i="13"/>
  <c r="R154" i="13"/>
  <c r="H154" i="13"/>
  <c r="AY184" i="13"/>
  <c r="AU184" i="13"/>
  <c r="AQ184" i="13"/>
  <c r="AM184" i="13"/>
  <c r="AI184" i="13"/>
  <c r="AE184" i="13"/>
  <c r="AA184" i="13"/>
  <c r="W184" i="13"/>
  <c r="S184" i="13"/>
  <c r="O184" i="13"/>
  <c r="K184" i="13"/>
  <c r="G184" i="13"/>
  <c r="AW184" i="13"/>
  <c r="AR184" i="13"/>
  <c r="AL184" i="13"/>
  <c r="AG184" i="13"/>
  <c r="AB184" i="13"/>
  <c r="V184" i="13"/>
  <c r="Q184" i="13"/>
  <c r="L184" i="13"/>
  <c r="F184" i="13"/>
  <c r="BA184" i="13"/>
  <c r="AF184" i="13"/>
  <c r="R184" i="13"/>
  <c r="AZ184" i="13"/>
  <c r="AS184" i="13"/>
  <c r="AK184" i="13"/>
  <c r="AD184" i="13"/>
  <c r="X184" i="13"/>
  <c r="P184" i="13"/>
  <c r="I184" i="13"/>
  <c r="AX184" i="13"/>
  <c r="AP184" i="13"/>
  <c r="AJ184" i="13"/>
  <c r="AC184" i="13"/>
  <c r="U184" i="13"/>
  <c r="N184" i="13"/>
  <c r="H184" i="13"/>
  <c r="AV184" i="13"/>
  <c r="AO184" i="13"/>
  <c r="AH184" i="13"/>
  <c r="Z184" i="13"/>
  <c r="T184" i="13"/>
  <c r="M184" i="13"/>
  <c r="E184" i="13"/>
  <c r="E183" i="13" s="1"/>
  <c r="AT184" i="13"/>
  <c r="AN184" i="13"/>
  <c r="Y184" i="13"/>
  <c r="J184" i="13"/>
  <c r="AX214" i="13"/>
  <c r="AT214" i="13"/>
  <c r="AP214" i="13"/>
  <c r="AL214" i="13"/>
  <c r="AH214" i="13"/>
  <c r="AD214" i="13"/>
  <c r="Z214" i="13"/>
  <c r="V214" i="13"/>
  <c r="R214" i="13"/>
  <c r="N214" i="13"/>
  <c r="J214" i="13"/>
  <c r="F214" i="13"/>
  <c r="AW214" i="13"/>
  <c r="AR214" i="13"/>
  <c r="AM214" i="13"/>
  <c r="AG214" i="13"/>
  <c r="AB214" i="13"/>
  <c r="W214" i="13"/>
  <c r="Q214" i="13"/>
  <c r="L214" i="13"/>
  <c r="G214" i="13"/>
  <c r="AY214" i="13"/>
  <c r="AQ214" i="13"/>
  <c r="AJ214" i="13"/>
  <c r="AC214" i="13"/>
  <c r="U214" i="13"/>
  <c r="O214" i="13"/>
  <c r="H214" i="13"/>
  <c r="BA214" i="13"/>
  <c r="AS214" i="13"/>
  <c r="AI214" i="13"/>
  <c r="Y214" i="13"/>
  <c r="P214" i="13"/>
  <c r="E214" i="13"/>
  <c r="E213" i="13" s="1"/>
  <c r="E217" i="13" s="1"/>
  <c r="AU214" i="13"/>
  <c r="AF214" i="13"/>
  <c r="T214" i="13"/>
  <c r="I214" i="13"/>
  <c r="AO214" i="13"/>
  <c r="AE214" i="13"/>
  <c r="S214" i="13"/>
  <c r="AN214" i="13"/>
  <c r="M214" i="13"/>
  <c r="AK214" i="13"/>
  <c r="K214" i="13"/>
  <c r="AZ214" i="13"/>
  <c r="AA214" i="13"/>
  <c r="AV214" i="13"/>
  <c r="X214" i="13"/>
  <c r="L191" i="13"/>
  <c r="L201" i="13"/>
  <c r="L211" i="13" s="1"/>
  <c r="AF191" i="13"/>
  <c r="AF201" i="13"/>
  <c r="AF211" i="13" s="1"/>
  <c r="AR191" i="13"/>
  <c r="AR201" i="13"/>
  <c r="AR211" i="13" s="1"/>
  <c r="AD191" i="13"/>
  <c r="AD201" i="13"/>
  <c r="AD211" i="13" s="1"/>
  <c r="J17" i="13"/>
  <c r="K16" i="13"/>
  <c r="H165" i="13"/>
  <c r="H215" i="13"/>
  <c r="H175" i="13"/>
  <c r="H173" i="13" s="1"/>
  <c r="H177" i="13" s="1"/>
  <c r="H124" i="13"/>
  <c r="H122" i="13" s="1"/>
  <c r="H126" i="13" s="1"/>
  <c r="H145" i="13"/>
  <c r="H143" i="13" s="1"/>
  <c r="H147" i="13" s="1"/>
  <c r="H155" i="13"/>
  <c r="E201" i="13"/>
  <c r="E211" i="13" s="1"/>
  <c r="E191" i="13"/>
  <c r="I191" i="13"/>
  <c r="I201" i="13"/>
  <c r="I211" i="13" s="1"/>
  <c r="M201" i="13"/>
  <c r="M211" i="13" s="1"/>
  <c r="M191" i="13"/>
  <c r="Q201" i="13"/>
  <c r="Q211" i="13" s="1"/>
  <c r="Q191" i="13"/>
  <c r="U191" i="13"/>
  <c r="U201" i="13"/>
  <c r="U211" i="13" s="1"/>
  <c r="Y201" i="13"/>
  <c r="Y211" i="13" s="1"/>
  <c r="Y191" i="13"/>
  <c r="AC201" i="13"/>
  <c r="AC211" i="13" s="1"/>
  <c r="AC191" i="13"/>
  <c r="AG201" i="13"/>
  <c r="AG211" i="13" s="1"/>
  <c r="AG191" i="13"/>
  <c r="AK191" i="13"/>
  <c r="AK201" i="13"/>
  <c r="AK211" i="13" s="1"/>
  <c r="AO201" i="13"/>
  <c r="AO211" i="13" s="1"/>
  <c r="AO191" i="13"/>
  <c r="AS201" i="13"/>
  <c r="AS211" i="13" s="1"/>
  <c r="AS191" i="13"/>
  <c r="AW191" i="13"/>
  <c r="AW201" i="13"/>
  <c r="AW211" i="13" s="1"/>
  <c r="BA201" i="13"/>
  <c r="BA211" i="13" s="1"/>
  <c r="BA191" i="13"/>
  <c r="D191" i="13"/>
  <c r="D201" i="13"/>
  <c r="D211" i="13" s="1"/>
  <c r="O201" i="13"/>
  <c r="O211" i="13" s="1"/>
  <c r="O191" i="13"/>
  <c r="AA201" i="13"/>
  <c r="AA211" i="13" s="1"/>
  <c r="AA191" i="13"/>
  <c r="AJ191" i="13"/>
  <c r="AJ201" i="13"/>
  <c r="AJ211" i="13" s="1"/>
  <c r="AU201" i="13"/>
  <c r="AU211" i="13" s="1"/>
  <c r="AU191" i="13"/>
  <c r="AT201" i="13"/>
  <c r="AT211" i="13" s="1"/>
  <c r="AT191" i="13"/>
  <c r="AY134" i="13"/>
  <c r="AU134" i="13"/>
  <c r="AQ134" i="13"/>
  <c r="AM134" i="13"/>
  <c r="AI134" i="13"/>
  <c r="AE134" i="13"/>
  <c r="AA134" i="13"/>
  <c r="W134" i="13"/>
  <c r="S134" i="13"/>
  <c r="O134" i="13"/>
  <c r="K134" i="13"/>
  <c r="G134" i="13"/>
  <c r="BA134" i="13"/>
  <c r="AK134" i="13"/>
  <c r="Z134" i="13"/>
  <c r="P134" i="13"/>
  <c r="AZ134" i="13"/>
  <c r="AO134" i="13"/>
  <c r="AD134" i="13"/>
  <c r="T134" i="13"/>
  <c r="AX134" i="13"/>
  <c r="AS134" i="13"/>
  <c r="AN134" i="13"/>
  <c r="AH134" i="13"/>
  <c r="AC134" i="13"/>
  <c r="X134" i="13"/>
  <c r="R134" i="13"/>
  <c r="M134" i="13"/>
  <c r="H134" i="13"/>
  <c r="F135" i="13"/>
  <c r="AW134" i="13"/>
  <c r="AR134" i="13"/>
  <c r="AL134" i="13"/>
  <c r="AG134" i="13"/>
  <c r="AB134" i="13"/>
  <c r="V134" i="13"/>
  <c r="Q134" i="13"/>
  <c r="L134" i="13"/>
  <c r="F134" i="13"/>
  <c r="AV134" i="13"/>
  <c r="AP134" i="13"/>
  <c r="AF134" i="13"/>
  <c r="U134" i="13"/>
  <c r="J134" i="13"/>
  <c r="E134" i="13"/>
  <c r="E133" i="13" s="1"/>
  <c r="E137" i="13" s="1"/>
  <c r="AT134" i="13"/>
  <c r="AJ134" i="13"/>
  <c r="Y134" i="13"/>
  <c r="N134" i="13"/>
  <c r="F212" i="13"/>
  <c r="F182" i="13"/>
  <c r="F172" i="13"/>
  <c r="F152" i="13"/>
  <c r="F132" i="13"/>
  <c r="F192" i="13"/>
  <c r="F121" i="13"/>
  <c r="F202" i="13"/>
  <c r="F162" i="13"/>
  <c r="F142" i="13"/>
  <c r="F191" i="13"/>
  <c r="F201" i="13"/>
  <c r="F211" i="13" s="1"/>
  <c r="J191" i="13"/>
  <c r="J201" i="13"/>
  <c r="J211" i="13" s="1"/>
  <c r="R201" i="13"/>
  <c r="R211" i="13" s="1"/>
  <c r="R191" i="13"/>
  <c r="V201" i="13"/>
  <c r="V211" i="13" s="1"/>
  <c r="V191" i="13"/>
  <c r="Z201" i="13"/>
  <c r="Z211" i="13" s="1"/>
  <c r="Z191" i="13"/>
  <c r="AH201" i="13"/>
  <c r="AH211" i="13" s="1"/>
  <c r="AH191" i="13"/>
  <c r="AL201" i="13"/>
  <c r="AL211" i="13" s="1"/>
  <c r="AL191" i="13"/>
  <c r="AP191" i="13"/>
  <c r="AP201" i="13"/>
  <c r="AP211" i="13" s="1"/>
  <c r="AX201" i="13"/>
  <c r="AX211" i="13" s="1"/>
  <c r="AX191" i="13"/>
  <c r="I134" i="13"/>
  <c r="P191" i="13"/>
  <c r="P201" i="13"/>
  <c r="P211" i="13" s="1"/>
  <c r="AB191" i="13"/>
  <c r="AB201" i="13"/>
  <c r="AB211" i="13" s="1"/>
  <c r="AV201" i="13"/>
  <c r="AV211" i="13" s="1"/>
  <c r="AV191" i="13"/>
  <c r="AN201" i="13"/>
  <c r="AN211" i="13" s="1"/>
  <c r="AN191" i="13"/>
  <c r="D177" i="13"/>
  <c r="D217" i="13"/>
  <c r="BA144" i="13"/>
  <c r="AW144" i="13"/>
  <c r="AS144" i="13"/>
  <c r="AO144" i="13"/>
  <c r="AK144" i="13"/>
  <c r="AG144" i="13"/>
  <c r="AC144" i="13"/>
  <c r="Y144" i="13"/>
  <c r="U144" i="13"/>
  <c r="Q144" i="13"/>
  <c r="M144" i="13"/>
  <c r="I144" i="13"/>
  <c r="E144" i="13"/>
  <c r="E143" i="13" s="1"/>
  <c r="E147" i="13" s="1"/>
  <c r="AY174" i="13"/>
  <c r="AU174" i="13"/>
  <c r="AQ174" i="13"/>
  <c r="AM174" i="13"/>
  <c r="AI174" i="13"/>
  <c r="AE174" i="13"/>
  <c r="AA174" i="13"/>
  <c r="W174" i="13"/>
  <c r="S174" i="13"/>
  <c r="O174" i="13"/>
  <c r="K174" i="13"/>
  <c r="G174" i="13"/>
  <c r="AZ174" i="13"/>
  <c r="AT174" i="13"/>
  <c r="AO174" i="13"/>
  <c r="AJ174" i="13"/>
  <c r="AD174" i="13"/>
  <c r="Y174" i="13"/>
  <c r="T174" i="13"/>
  <c r="N174" i="13"/>
  <c r="I174" i="13"/>
  <c r="AX194" i="13"/>
  <c r="AT194" i="13"/>
  <c r="AP194" i="13"/>
  <c r="AL194" i="13"/>
  <c r="AH194" i="13"/>
  <c r="AD194" i="13"/>
  <c r="Z194" i="13"/>
  <c r="V194" i="13"/>
  <c r="R194" i="13"/>
  <c r="N194" i="13"/>
  <c r="J194" i="13"/>
  <c r="F194" i="13"/>
  <c r="AZ194" i="13"/>
  <c r="AU194" i="13"/>
  <c r="AO194" i="13"/>
  <c r="AJ194" i="13"/>
  <c r="AE194" i="13"/>
  <c r="Y194" i="13"/>
  <c r="T194" i="13"/>
  <c r="O194" i="13"/>
  <c r="I194" i="13"/>
  <c r="AW194" i="13"/>
  <c r="AQ194" i="13"/>
  <c r="AI194" i="13"/>
  <c r="AB194" i="13"/>
  <c r="U194" i="13"/>
  <c r="M194" i="13"/>
  <c r="G194" i="13"/>
  <c r="AV194" i="13"/>
  <c r="AN194" i="13"/>
  <c r="AG194" i="13"/>
  <c r="AA194" i="13"/>
  <c r="S194" i="13"/>
  <c r="L194" i="13"/>
  <c r="E194" i="13"/>
  <c r="E193" i="13" s="1"/>
  <c r="E197" i="13" s="1"/>
  <c r="J144" i="13"/>
  <c r="O144" i="13"/>
  <c r="T144" i="13"/>
  <c r="Z144" i="13"/>
  <c r="AE144" i="13"/>
  <c r="AJ144" i="13"/>
  <c r="AP144" i="13"/>
  <c r="AU144" i="13"/>
  <c r="AZ144" i="13"/>
  <c r="E174" i="13"/>
  <c r="E173" i="13" s="1"/>
  <c r="E177" i="13" s="1"/>
  <c r="L174" i="13"/>
  <c r="R174" i="13"/>
  <c r="Z174" i="13"/>
  <c r="AG174" i="13"/>
  <c r="AN174" i="13"/>
  <c r="AV174" i="13"/>
  <c r="F175" i="13"/>
  <c r="Q194" i="13"/>
  <c r="AF194" i="13"/>
  <c r="AS194" i="13"/>
  <c r="G215" i="13"/>
  <c r="G205" i="13"/>
  <c r="G185" i="13"/>
  <c r="G175" i="13"/>
  <c r="G155" i="13"/>
  <c r="G135" i="13"/>
  <c r="G195" i="13"/>
  <c r="G126" i="13"/>
  <c r="F144" i="13"/>
  <c r="K144" i="13"/>
  <c r="P144" i="13"/>
  <c r="V144" i="13"/>
  <c r="AA144" i="13"/>
  <c r="AF144" i="13"/>
  <c r="AL144" i="13"/>
  <c r="AQ144" i="13"/>
  <c r="AV144" i="13"/>
  <c r="F145" i="13"/>
  <c r="E157" i="13"/>
  <c r="F163" i="13"/>
  <c r="G165" i="13"/>
  <c r="G163" i="13" s="1"/>
  <c r="G167" i="13" s="1"/>
  <c r="F174" i="13"/>
  <c r="M174" i="13"/>
  <c r="U174" i="13"/>
  <c r="AB174" i="13"/>
  <c r="AH174" i="13"/>
  <c r="AP174" i="13"/>
  <c r="AW174" i="13"/>
  <c r="H194" i="13"/>
  <c r="W194" i="13"/>
  <c r="AK194" i="13"/>
  <c r="AY194" i="13"/>
  <c r="H201" i="13"/>
  <c r="H211" i="13" s="1"/>
  <c r="H191" i="13"/>
  <c r="X201" i="13"/>
  <c r="X211" i="13" s="1"/>
  <c r="X191" i="13"/>
  <c r="BA164" i="13"/>
  <c r="AW164" i="13"/>
  <c r="AS164" i="13"/>
  <c r="AO164" i="13"/>
  <c r="AK164" i="13"/>
  <c r="AG164" i="13"/>
  <c r="AC164" i="13"/>
  <c r="Y164" i="13"/>
  <c r="U164" i="13"/>
  <c r="Q164" i="13"/>
  <c r="M164" i="13"/>
  <c r="I164" i="13"/>
  <c r="E164" i="13"/>
  <c r="E163" i="13" s="1"/>
  <c r="E167" i="13" s="1"/>
  <c r="AY204" i="13"/>
  <c r="AU204" i="13"/>
  <c r="AQ204" i="13"/>
  <c r="AM204" i="13"/>
  <c r="AI204" i="13"/>
  <c r="AE204" i="13"/>
  <c r="AZ204" i="13"/>
  <c r="AT204" i="13"/>
  <c r="AO204" i="13"/>
  <c r="AJ204" i="13"/>
  <c r="AD204" i="13"/>
  <c r="Z204" i="13"/>
  <c r="V204" i="13"/>
  <c r="R204" i="13"/>
  <c r="N204" i="13"/>
  <c r="J204" i="13"/>
  <c r="F204" i="13"/>
  <c r="AV204" i="13"/>
  <c r="AN204" i="13"/>
  <c r="AG204" i="13"/>
  <c r="AA204" i="13"/>
  <c r="U204" i="13"/>
  <c r="P204" i="13"/>
  <c r="K204" i="13"/>
  <c r="E204" i="13"/>
  <c r="E203" i="13" s="1"/>
  <c r="E207" i="13" s="1"/>
  <c r="F215" i="13"/>
  <c r="F195" i="13"/>
  <c r="F205" i="13"/>
  <c r="E123" i="13"/>
  <c r="E122" i="13" s="1"/>
  <c r="E126" i="13" s="1"/>
  <c r="I123" i="13"/>
  <c r="M123" i="13"/>
  <c r="Q123" i="13"/>
  <c r="U123" i="13"/>
  <c r="Y123" i="13"/>
  <c r="AC123" i="13"/>
  <c r="AG123" i="13"/>
  <c r="AK123" i="13"/>
  <c r="AO123" i="13"/>
  <c r="AS123" i="13"/>
  <c r="AW123" i="13"/>
  <c r="H164" i="13"/>
  <c r="N164" i="13"/>
  <c r="S164" i="13"/>
  <c r="X164" i="13"/>
  <c r="AD164" i="13"/>
  <c r="AI164" i="13"/>
  <c r="AN164" i="13"/>
  <c r="AT164" i="13"/>
  <c r="AY164" i="13"/>
  <c r="E187" i="13"/>
  <c r="F185" i="13"/>
  <c r="G204" i="13"/>
  <c r="M204" i="13"/>
  <c r="T204" i="13"/>
  <c r="AB204" i="13"/>
  <c r="AK204" i="13"/>
  <c r="AS204" i="13"/>
  <c r="D207" i="13"/>
  <c r="D197" i="13"/>
  <c r="M8" i="12"/>
  <c r="M10" i="12"/>
  <c r="M11" i="12"/>
  <c r="R8" i="12"/>
  <c r="R10" i="12"/>
  <c r="R14" i="12"/>
  <c r="S7" i="12"/>
  <c r="T8" i="12"/>
  <c r="P8" i="12"/>
  <c r="Q8" i="12"/>
  <c r="M9" i="12"/>
  <c r="H3" i="7"/>
  <c r="I6" i="7" s="1"/>
  <c r="H4" i="7"/>
  <c r="H5" i="7"/>
  <c r="I5" i="7" s="1"/>
  <c r="H6" i="7"/>
  <c r="H7" i="7"/>
  <c r="H8" i="7"/>
  <c r="I8" i="7" s="1"/>
  <c r="H9" i="7"/>
  <c r="I9" i="7" s="1"/>
  <c r="H10" i="7"/>
  <c r="I10" i="7"/>
  <c r="H11" i="7"/>
  <c r="I11" i="7" s="1"/>
  <c r="B12" i="7"/>
  <c r="B16" i="7" s="1"/>
  <c r="C12" i="7"/>
  <c r="D12" i="7"/>
  <c r="E12" i="7"/>
  <c r="E16" i="7" s="1"/>
  <c r="F12" i="7"/>
  <c r="F16" i="7" s="1"/>
  <c r="B15" i="7"/>
  <c r="C15" i="7"/>
  <c r="D15" i="7"/>
  <c r="E15" i="7"/>
  <c r="F15" i="7"/>
  <c r="C16" i="7"/>
  <c r="M46" i="8"/>
  <c r="N46" i="8"/>
  <c r="O46" i="8"/>
  <c r="P46" i="8"/>
  <c r="Q46" i="8"/>
  <c r="R46" i="8"/>
  <c r="S46" i="8"/>
  <c r="M47" i="8"/>
  <c r="N47" i="8"/>
  <c r="O47" i="8"/>
  <c r="P47" i="8"/>
  <c r="Q47" i="8"/>
  <c r="R47" i="8"/>
  <c r="S47" i="8"/>
  <c r="M48" i="8"/>
  <c r="N48" i="8"/>
  <c r="O48" i="8"/>
  <c r="P48" i="8"/>
  <c r="Q48" i="8"/>
  <c r="R48" i="8"/>
  <c r="S48" i="8"/>
  <c r="M49" i="8"/>
  <c r="N49" i="8"/>
  <c r="O49" i="8"/>
  <c r="P49" i="8"/>
  <c r="Q49" i="8"/>
  <c r="R49" i="8"/>
  <c r="S49" i="8"/>
  <c r="M50" i="8"/>
  <c r="N50" i="8"/>
  <c r="O50" i="8"/>
  <c r="P50" i="8"/>
  <c r="Q50" i="8"/>
  <c r="R50" i="8"/>
  <c r="S50" i="8"/>
  <c r="M51" i="8"/>
  <c r="N51" i="8"/>
  <c r="O51" i="8"/>
  <c r="P51" i="8"/>
  <c r="Q51" i="8"/>
  <c r="R51" i="8"/>
  <c r="S51" i="8"/>
  <c r="M52" i="8"/>
  <c r="N52" i="8"/>
  <c r="O52" i="8"/>
  <c r="P52" i="8"/>
  <c r="Q52" i="8"/>
  <c r="R52" i="8"/>
  <c r="S52" i="8"/>
  <c r="M53" i="8"/>
  <c r="N53" i="8"/>
  <c r="O53" i="8"/>
  <c r="P53" i="8"/>
  <c r="Q53" i="8"/>
  <c r="R53" i="8"/>
  <c r="S53" i="8"/>
  <c r="S45" i="8"/>
  <c r="R45" i="8"/>
  <c r="Q45" i="8"/>
  <c r="P45" i="8"/>
  <c r="O45" i="8"/>
  <c r="N45" i="8"/>
  <c r="M45" i="8"/>
  <c r="T46" i="8"/>
  <c r="K46" i="8" s="1"/>
  <c r="U46" i="8"/>
  <c r="T47" i="8"/>
  <c r="U47" i="8"/>
  <c r="T48" i="8"/>
  <c r="U48" i="8"/>
  <c r="T49" i="8"/>
  <c r="U49" i="8"/>
  <c r="T50" i="8"/>
  <c r="K50" i="8" s="1"/>
  <c r="U50" i="8"/>
  <c r="T51" i="8"/>
  <c r="U51" i="8"/>
  <c r="T52" i="8"/>
  <c r="U52" i="8"/>
  <c r="T53" i="8"/>
  <c r="U53" i="8"/>
  <c r="U45" i="8"/>
  <c r="T45" i="8"/>
  <c r="D13" i="21" l="1"/>
  <c r="B14" i="21" s="1"/>
  <c r="K52" i="8"/>
  <c r="K48" i="8"/>
  <c r="I7" i="7"/>
  <c r="I4" i="7"/>
  <c r="K53" i="8"/>
  <c r="K49" i="8"/>
  <c r="K152" i="14"/>
  <c r="K51" i="8"/>
  <c r="K47" i="8"/>
  <c r="D16" i="7"/>
  <c r="H152" i="14"/>
  <c r="H222" i="14"/>
  <c r="K222" i="14"/>
  <c r="I162" i="14"/>
  <c r="H162" i="14"/>
  <c r="J141" i="14"/>
  <c r="F222" i="14"/>
  <c r="F227" i="14" s="1"/>
  <c r="E162" i="14"/>
  <c r="G162" i="14"/>
  <c r="G167" i="14" s="1"/>
  <c r="F162" i="14"/>
  <c r="I141" i="14"/>
  <c r="G222" i="14"/>
  <c r="J222" i="14"/>
  <c r="E222" i="14"/>
  <c r="D232" i="14"/>
  <c r="D237" i="14" s="1"/>
  <c r="F232" i="14"/>
  <c r="J232" i="14"/>
  <c r="H232" i="14"/>
  <c r="G232" i="14"/>
  <c r="I232" i="14"/>
  <c r="K232" i="14"/>
  <c r="D152" i="14"/>
  <c r="F152" i="14"/>
  <c r="F157" i="14" s="1"/>
  <c r="J152" i="14"/>
  <c r="I152" i="14"/>
  <c r="E152" i="14"/>
  <c r="H141" i="14"/>
  <c r="K162" i="14"/>
  <c r="K141" i="14"/>
  <c r="I222" i="14"/>
  <c r="G141" i="14"/>
  <c r="G146" i="14" s="1"/>
  <c r="J162" i="14"/>
  <c r="F141" i="14"/>
  <c r="F146" i="14" s="1"/>
  <c r="E141" i="14"/>
  <c r="G172" i="14"/>
  <c r="G177" i="14" s="1"/>
  <c r="F182" i="14"/>
  <c r="F187" i="14" s="1"/>
  <c r="G192" i="14"/>
  <c r="G197" i="14" s="1"/>
  <c r="J212" i="14"/>
  <c r="J172" i="14"/>
  <c r="J192" i="14"/>
  <c r="E192" i="14"/>
  <c r="E197" i="14" s="1"/>
  <c r="H192" i="14"/>
  <c r="F192" i="14"/>
  <c r="F197" i="14" s="1"/>
  <c r="D182" i="14"/>
  <c r="D187" i="14" s="1"/>
  <c r="K182" i="14"/>
  <c r="J182" i="14"/>
  <c r="D202" i="14"/>
  <c r="D207" i="14" s="1"/>
  <c r="E202" i="14"/>
  <c r="E207" i="14" s="1"/>
  <c r="F202" i="14"/>
  <c r="F207" i="14" s="1"/>
  <c r="H202" i="14"/>
  <c r="K202" i="14"/>
  <c r="J202" i="14"/>
  <c r="G202" i="14"/>
  <c r="G207" i="14" s="1"/>
  <c r="I202" i="14"/>
  <c r="D212" i="14"/>
  <c r="D217" i="14" s="1"/>
  <c r="K212" i="14"/>
  <c r="H212" i="14"/>
  <c r="I212" i="14"/>
  <c r="G182" i="14"/>
  <c r="G187" i="14" s="1"/>
  <c r="H182" i="14"/>
  <c r="I182" i="14"/>
  <c r="G212" i="14"/>
  <c r="G217" i="14" s="1"/>
  <c r="E182" i="14"/>
  <c r="E187" i="14" s="1"/>
  <c r="E212" i="14"/>
  <c r="E217" i="14" s="1"/>
  <c r="I172" i="14"/>
  <c r="H172" i="14"/>
  <c r="F172" i="14"/>
  <c r="F177" i="14" s="1"/>
  <c r="K172" i="14"/>
  <c r="I192" i="14"/>
  <c r="E172" i="14"/>
  <c r="E177" i="14" s="1"/>
  <c r="K192" i="14"/>
  <c r="E146" i="14"/>
  <c r="BA182" i="14"/>
  <c r="BA187" i="14" s="1"/>
  <c r="AT182" i="14"/>
  <c r="AT187" i="14" s="1"/>
  <c r="AR182" i="14"/>
  <c r="AR187" i="14" s="1"/>
  <c r="AZ182" i="14"/>
  <c r="AZ187" i="14" s="1"/>
  <c r="AP182" i="14"/>
  <c r="AP187" i="14" s="1"/>
  <c r="AX182" i="14"/>
  <c r="AX187" i="14" s="1"/>
  <c r="AN182" i="14"/>
  <c r="AN187" i="14" s="1"/>
  <c r="AM182" i="14"/>
  <c r="AM187" i="14" s="1"/>
  <c r="AS182" i="14"/>
  <c r="AS187" i="14" s="1"/>
  <c r="AV182" i="14"/>
  <c r="AV187" i="14" s="1"/>
  <c r="AQ182" i="14"/>
  <c r="AQ187" i="14" s="1"/>
  <c r="AW182" i="14"/>
  <c r="AW187" i="14" s="1"/>
  <c r="AU182" i="14"/>
  <c r="AU187" i="14" s="1"/>
  <c r="AY182" i="14"/>
  <c r="AY187" i="14" s="1"/>
  <c r="AO182" i="14"/>
  <c r="AO187" i="14" s="1"/>
  <c r="AZ202" i="14"/>
  <c r="AZ207" i="14" s="1"/>
  <c r="AT202" i="14"/>
  <c r="AT207" i="14" s="1"/>
  <c r="AY202" i="14"/>
  <c r="AY207" i="14" s="1"/>
  <c r="AS202" i="14"/>
  <c r="AS207" i="14" s="1"/>
  <c r="AN202" i="14"/>
  <c r="AN207" i="14" s="1"/>
  <c r="AP202" i="14"/>
  <c r="AP207" i="14" s="1"/>
  <c r="AM202" i="14"/>
  <c r="AM207" i="14" s="1"/>
  <c r="AW202" i="14"/>
  <c r="AW207" i="14" s="1"/>
  <c r="AV202" i="14"/>
  <c r="AV207" i="14" s="1"/>
  <c r="AX202" i="14"/>
  <c r="AX207" i="14" s="1"/>
  <c r="AQ202" i="14"/>
  <c r="AQ207" i="14" s="1"/>
  <c r="BA202" i="14"/>
  <c r="BA207" i="14" s="1"/>
  <c r="AR202" i="14"/>
  <c r="AR207" i="14" s="1"/>
  <c r="AU202" i="14"/>
  <c r="AU207" i="14" s="1"/>
  <c r="AO202" i="14"/>
  <c r="AO207" i="14" s="1"/>
  <c r="AX222" i="14"/>
  <c r="AX227" i="14" s="1"/>
  <c r="AW222" i="14"/>
  <c r="AW227" i="14" s="1"/>
  <c r="AO222" i="14"/>
  <c r="AO227" i="14" s="1"/>
  <c r="AS222" i="14"/>
  <c r="AS227" i="14" s="1"/>
  <c r="AQ222" i="14"/>
  <c r="AQ227" i="14" s="1"/>
  <c r="AU222" i="14"/>
  <c r="AU227" i="14" s="1"/>
  <c r="AV222" i="14"/>
  <c r="AV227" i="14" s="1"/>
  <c r="AP222" i="14"/>
  <c r="AP227" i="14" s="1"/>
  <c r="BA222" i="14"/>
  <c r="BA227" i="14" s="1"/>
  <c r="AY222" i="14"/>
  <c r="AY227" i="14" s="1"/>
  <c r="G227" i="14"/>
  <c r="AZ222" i="14"/>
  <c r="AZ227" i="14" s="1"/>
  <c r="AT222" i="14"/>
  <c r="AT227" i="14" s="1"/>
  <c r="AN222" i="14"/>
  <c r="AN227" i="14" s="1"/>
  <c r="D227" i="14"/>
  <c r="E227" i="14"/>
  <c r="AM222" i="14"/>
  <c r="AM227" i="14" s="1"/>
  <c r="AR222" i="14"/>
  <c r="AR227" i="14" s="1"/>
  <c r="AX212" i="14"/>
  <c r="AX217" i="14" s="1"/>
  <c r="AT212" i="14"/>
  <c r="AT217" i="14" s="1"/>
  <c r="AP212" i="14"/>
  <c r="AP217" i="14" s="1"/>
  <c r="BA212" i="14"/>
  <c r="BA217" i="14" s="1"/>
  <c r="AW212" i="14"/>
  <c r="AW217" i="14" s="1"/>
  <c r="AS212" i="14"/>
  <c r="AS217" i="14" s="1"/>
  <c r="AO212" i="14"/>
  <c r="AO217" i="14" s="1"/>
  <c r="AZ212" i="14"/>
  <c r="AZ217" i="14" s="1"/>
  <c r="AV212" i="14"/>
  <c r="AV217" i="14" s="1"/>
  <c r="AR212" i="14"/>
  <c r="AR217" i="14" s="1"/>
  <c r="AN212" i="14"/>
  <c r="AN217" i="14" s="1"/>
  <c r="AY212" i="14"/>
  <c r="AY217" i="14" s="1"/>
  <c r="AQ212" i="14"/>
  <c r="AQ217" i="14" s="1"/>
  <c r="AM212" i="14"/>
  <c r="AM217" i="14" s="1"/>
  <c r="AU212" i="14"/>
  <c r="AU217" i="14" s="1"/>
  <c r="F217" i="14"/>
  <c r="BA232" i="14"/>
  <c r="BA237" i="14" s="1"/>
  <c r="AT232" i="14"/>
  <c r="AT237" i="14" s="1"/>
  <c r="AP232" i="14"/>
  <c r="AP237" i="14" s="1"/>
  <c r="AR232" i="14"/>
  <c r="AR237" i="14" s="1"/>
  <c r="AQ232" i="14"/>
  <c r="AQ237" i="14" s="1"/>
  <c r="AW232" i="14"/>
  <c r="AW237" i="14" s="1"/>
  <c r="AV232" i="14"/>
  <c r="AV237" i="14" s="1"/>
  <c r="AU232" i="14"/>
  <c r="AU237" i="14" s="1"/>
  <c r="AX232" i="14"/>
  <c r="AX237" i="14" s="1"/>
  <c r="G237" i="14"/>
  <c r="AZ232" i="14"/>
  <c r="AZ237" i="14" s="1"/>
  <c r="E237" i="14"/>
  <c r="AY232" i="14"/>
  <c r="AY237" i="14" s="1"/>
  <c r="AO232" i="14"/>
  <c r="AO237" i="14" s="1"/>
  <c r="AN232" i="14"/>
  <c r="AN237" i="14" s="1"/>
  <c r="AM232" i="14"/>
  <c r="AM237" i="14" s="1"/>
  <c r="AS232" i="14"/>
  <c r="AS237" i="14" s="1"/>
  <c r="F237" i="14"/>
  <c r="AZ172" i="14"/>
  <c r="AZ177" i="14" s="1"/>
  <c r="AV172" i="14"/>
  <c r="AV177" i="14" s="1"/>
  <c r="AR172" i="14"/>
  <c r="AR177" i="14" s="1"/>
  <c r="AN172" i="14"/>
  <c r="AN177" i="14" s="1"/>
  <c r="AY172" i="14"/>
  <c r="AY177" i="14" s="1"/>
  <c r="AU172" i="14"/>
  <c r="AU177" i="14" s="1"/>
  <c r="AQ172" i="14"/>
  <c r="AQ177" i="14" s="1"/>
  <c r="AM172" i="14"/>
  <c r="AM177" i="14" s="1"/>
  <c r="AX172" i="14"/>
  <c r="AX177" i="14" s="1"/>
  <c r="AT172" i="14"/>
  <c r="AT177" i="14" s="1"/>
  <c r="AP172" i="14"/>
  <c r="AP177" i="14" s="1"/>
  <c r="D177" i="14"/>
  <c r="BA172" i="14"/>
  <c r="BA177" i="14" s="1"/>
  <c r="AW172" i="14"/>
  <c r="AW177" i="14" s="1"/>
  <c r="AS172" i="14"/>
  <c r="AS177" i="14" s="1"/>
  <c r="AO172" i="14"/>
  <c r="AO177" i="14" s="1"/>
  <c r="AZ152" i="14"/>
  <c r="AZ157" i="14" s="1"/>
  <c r="AX152" i="14"/>
  <c r="AX157" i="14" s="1"/>
  <c r="AP152" i="14"/>
  <c r="AP157" i="14" s="1"/>
  <c r="D157" i="14"/>
  <c r="AW152" i="14"/>
  <c r="AW157" i="14" s="1"/>
  <c r="AO152" i="14"/>
  <c r="AO157" i="14" s="1"/>
  <c r="AT152" i="14"/>
  <c r="AT157" i="14" s="1"/>
  <c r="BA152" i="14"/>
  <c r="BA157" i="14" s="1"/>
  <c r="AS152" i="14"/>
  <c r="AS157" i="14" s="1"/>
  <c r="AU152" i="14"/>
  <c r="AU157" i="14" s="1"/>
  <c r="AR152" i="14"/>
  <c r="AR157" i="14" s="1"/>
  <c r="E157" i="14"/>
  <c r="AY152" i="14"/>
  <c r="AY157" i="14" s="1"/>
  <c r="AV152" i="14"/>
  <c r="AV157" i="14" s="1"/>
  <c r="AM152" i="14"/>
  <c r="AM157" i="14" s="1"/>
  <c r="G157" i="14"/>
  <c r="AQ152" i="14"/>
  <c r="AQ157" i="14" s="1"/>
  <c r="AN152" i="14"/>
  <c r="AN157" i="14" s="1"/>
  <c r="AY162" i="14"/>
  <c r="AY167" i="14" s="1"/>
  <c r="AU162" i="14"/>
  <c r="AU167" i="14" s="1"/>
  <c r="AS162" i="14"/>
  <c r="AS167" i="14" s="1"/>
  <c r="AM162" i="14"/>
  <c r="AM167" i="14" s="1"/>
  <c r="BA162" i="14"/>
  <c r="BA167" i="14" s="1"/>
  <c r="AO162" i="14"/>
  <c r="AO167" i="14" s="1"/>
  <c r="AQ162" i="14"/>
  <c r="AQ167" i="14" s="1"/>
  <c r="AP162" i="14"/>
  <c r="AP167" i="14" s="1"/>
  <c r="AR162" i="14"/>
  <c r="AR167" i="14" s="1"/>
  <c r="AW162" i="14"/>
  <c r="AW167" i="14" s="1"/>
  <c r="AT162" i="14"/>
  <c r="AT167" i="14" s="1"/>
  <c r="AV162" i="14"/>
  <c r="AV167" i="14" s="1"/>
  <c r="F167" i="14"/>
  <c r="AZ162" i="14"/>
  <c r="AZ167" i="14" s="1"/>
  <c r="D167" i="14"/>
  <c r="AX162" i="14"/>
  <c r="AX167" i="14" s="1"/>
  <c r="E167" i="14"/>
  <c r="AN162" i="14"/>
  <c r="AN167" i="14" s="1"/>
  <c r="AV141" i="14"/>
  <c r="AV146" i="14" s="1"/>
  <c r="AN141" i="14"/>
  <c r="AN146" i="14" s="1"/>
  <c r="AU141" i="14"/>
  <c r="AU146" i="14" s="1"/>
  <c r="AM141" i="14"/>
  <c r="AM146" i="14" s="1"/>
  <c r="AX141" i="14"/>
  <c r="AX146" i="14" s="1"/>
  <c r="AZ141" i="14"/>
  <c r="AZ146" i="14" s="1"/>
  <c r="AR141" i="14"/>
  <c r="AR146" i="14" s="1"/>
  <c r="AY141" i="14"/>
  <c r="AY146" i="14" s="1"/>
  <c r="AQ141" i="14"/>
  <c r="AQ146" i="14" s="1"/>
  <c r="AO141" i="14"/>
  <c r="AO146" i="14" s="1"/>
  <c r="AS141" i="14"/>
  <c r="AS146" i="14" s="1"/>
  <c r="D146" i="14"/>
  <c r="AW141" i="14"/>
  <c r="AW146" i="14" s="1"/>
  <c r="AP141" i="14"/>
  <c r="AP146" i="14" s="1"/>
  <c r="BA141" i="14"/>
  <c r="BA146" i="14" s="1"/>
  <c r="AT141" i="14"/>
  <c r="AT146" i="14" s="1"/>
  <c r="AZ192" i="14"/>
  <c r="AZ197" i="14" s="1"/>
  <c r="AT192" i="14"/>
  <c r="AT197" i="14" s="1"/>
  <c r="BA192" i="14"/>
  <c r="BA197" i="14" s="1"/>
  <c r="AS192" i="14"/>
  <c r="AS197" i="14" s="1"/>
  <c r="AX192" i="14"/>
  <c r="AX197" i="14" s="1"/>
  <c r="AP192" i="14"/>
  <c r="AP197" i="14" s="1"/>
  <c r="D197" i="14"/>
  <c r="AW192" i="14"/>
  <c r="AW197" i="14" s="1"/>
  <c r="AO192" i="14"/>
  <c r="AO197" i="14" s="1"/>
  <c r="AM192" i="14"/>
  <c r="AM197" i="14" s="1"/>
  <c r="AR192" i="14"/>
  <c r="AR197" i="14" s="1"/>
  <c r="AQ192" i="14"/>
  <c r="AQ197" i="14" s="1"/>
  <c r="AV192" i="14"/>
  <c r="AV197" i="14" s="1"/>
  <c r="AU192" i="14"/>
  <c r="AU197" i="14" s="1"/>
  <c r="AY192" i="14"/>
  <c r="AY197" i="14" s="1"/>
  <c r="AN192" i="14"/>
  <c r="AN197" i="14" s="1"/>
  <c r="L25" i="14"/>
  <c r="M24" i="14"/>
  <c r="H235" i="14"/>
  <c r="H233" i="14" s="1"/>
  <c r="H225" i="14"/>
  <c r="H223" i="14" s="1"/>
  <c r="H227" i="14" s="1"/>
  <c r="H215" i="14"/>
  <c r="H213" i="14" s="1"/>
  <c r="H205" i="14"/>
  <c r="H203" i="14" s="1"/>
  <c r="H195" i="14"/>
  <c r="H193" i="14" s="1"/>
  <c r="H175" i="14"/>
  <c r="H173" i="14" s="1"/>
  <c r="H155" i="14"/>
  <c r="H153" i="14" s="1"/>
  <c r="H165" i="14"/>
  <c r="H163" i="14" s="1"/>
  <c r="H144" i="14"/>
  <c r="H142" i="14" s="1"/>
  <c r="H185" i="14"/>
  <c r="H183" i="14" s="1"/>
  <c r="I26" i="14"/>
  <c r="H153" i="13"/>
  <c r="H157" i="13" s="1"/>
  <c r="G203" i="13"/>
  <c r="G207" i="13" s="1"/>
  <c r="H135" i="13"/>
  <c r="H133" i="13" s="1"/>
  <c r="H137" i="13" s="1"/>
  <c r="H195" i="13"/>
  <c r="H163" i="13"/>
  <c r="H167" i="13" s="1"/>
  <c r="F203" i="13"/>
  <c r="F207" i="13" s="1"/>
  <c r="F173" i="13"/>
  <c r="F177" i="13" s="1"/>
  <c r="H185" i="13"/>
  <c r="H183" i="13" s="1"/>
  <c r="H187" i="13" s="1"/>
  <c r="I18" i="13"/>
  <c r="I165" i="13" s="1"/>
  <c r="I163" i="13" s="1"/>
  <c r="I167" i="13" s="1"/>
  <c r="F157" i="13"/>
  <c r="H193" i="13"/>
  <c r="H197" i="13" s="1"/>
  <c r="F143" i="13"/>
  <c r="F147" i="13" s="1"/>
  <c r="K17" i="13"/>
  <c r="L16" i="13"/>
  <c r="F126" i="13"/>
  <c r="G183" i="13"/>
  <c r="G187" i="13" s="1"/>
  <c r="G133" i="13"/>
  <c r="G137" i="13" s="1"/>
  <c r="J212" i="13"/>
  <c r="J182" i="13"/>
  <c r="J172" i="13"/>
  <c r="J152" i="13"/>
  <c r="J132" i="13"/>
  <c r="J142" i="13"/>
  <c r="J192" i="13"/>
  <c r="J121" i="13"/>
  <c r="J202" i="13"/>
  <c r="J162" i="13"/>
  <c r="G193" i="13"/>
  <c r="G197" i="13" s="1"/>
  <c r="F193" i="13"/>
  <c r="F197" i="13" s="1"/>
  <c r="F133" i="13"/>
  <c r="F137" i="13" s="1"/>
  <c r="G213" i="13"/>
  <c r="G217" i="13" s="1"/>
  <c r="G153" i="13"/>
  <c r="G157" i="13" s="1"/>
  <c r="G173" i="13"/>
  <c r="G177" i="13" s="1"/>
  <c r="F167" i="13"/>
  <c r="H213" i="13"/>
  <c r="H217" i="13" s="1"/>
  <c r="F213" i="13"/>
  <c r="F217" i="13" s="1"/>
  <c r="F183" i="13"/>
  <c r="F187" i="13" s="1"/>
  <c r="O12" i="12"/>
  <c r="O7" i="12"/>
  <c r="S12" i="12"/>
  <c r="N12" i="12"/>
  <c r="N7" i="12"/>
  <c r="N10" i="12"/>
  <c r="S11" i="12"/>
  <c r="R12" i="12"/>
  <c r="R7" i="12"/>
  <c r="M12" i="12"/>
  <c r="O8" i="12"/>
  <c r="M7" i="12"/>
  <c r="T12" i="12"/>
  <c r="S8" i="12"/>
  <c r="R11" i="12"/>
  <c r="M14" i="12"/>
  <c r="N11" i="12"/>
  <c r="N8" i="12"/>
  <c r="U6" i="12"/>
  <c r="U11" i="12"/>
  <c r="U7" i="12"/>
  <c r="Q13" i="12"/>
  <c r="Q11" i="12"/>
  <c r="Q9" i="12"/>
  <c r="Q7" i="12"/>
  <c r="P6" i="12"/>
  <c r="U14" i="12"/>
  <c r="U10" i="12"/>
  <c r="T6" i="12"/>
  <c r="T11" i="12"/>
  <c r="T7" i="12"/>
  <c r="P13" i="12"/>
  <c r="P11" i="12"/>
  <c r="P9" i="12"/>
  <c r="P7" i="12"/>
  <c r="O13" i="12"/>
  <c r="O9" i="12"/>
  <c r="Q6" i="12"/>
  <c r="U13" i="12"/>
  <c r="U9" i="12"/>
  <c r="T14" i="12"/>
  <c r="T10" i="12"/>
  <c r="S14" i="12"/>
  <c r="S10" i="12"/>
  <c r="Q14" i="12"/>
  <c r="Q12" i="12"/>
  <c r="Q10" i="12"/>
  <c r="O14" i="12"/>
  <c r="N13" i="12"/>
  <c r="O10" i="12"/>
  <c r="N9" i="12"/>
  <c r="U12" i="12"/>
  <c r="U8" i="12"/>
  <c r="K8" i="12" s="1"/>
  <c r="T13" i="12"/>
  <c r="T9" i="12"/>
  <c r="S13" i="12"/>
  <c r="S9" i="12"/>
  <c r="R13" i="12"/>
  <c r="R9" i="12"/>
  <c r="P14" i="12"/>
  <c r="P12" i="12"/>
  <c r="P10" i="12"/>
  <c r="N14" i="12"/>
  <c r="M13" i="12"/>
  <c r="O11" i="12"/>
  <c r="M6" i="12"/>
  <c r="N6" i="12"/>
  <c r="R6" i="12"/>
  <c r="O6" i="12"/>
  <c r="S6" i="12"/>
  <c r="H16" i="7"/>
  <c r="K45" i="8"/>
  <c r="L48" i="8" s="1"/>
  <c r="C45" i="1"/>
  <c r="H42" i="1"/>
  <c r="A4" i="10"/>
  <c r="A5" i="10"/>
  <c r="A6" i="10"/>
  <c r="A7" i="10"/>
  <c r="A8" i="10"/>
  <c r="A3" i="10"/>
  <c r="H22" i="10"/>
  <c r="B4" i="10" s="1"/>
  <c r="H23" i="10"/>
  <c r="B5" i="10" s="1"/>
  <c r="C44" i="1" s="1"/>
  <c r="H24" i="10"/>
  <c r="B6" i="10" s="1"/>
  <c r="H25" i="10"/>
  <c r="B7" i="10" s="1"/>
  <c r="H26" i="10"/>
  <c r="B8" i="10" s="1"/>
  <c r="H21" i="10"/>
  <c r="B3" i="10" s="1"/>
  <c r="C42" i="1" s="1"/>
  <c r="D14" i="21" l="1"/>
  <c r="B15" i="21" s="1"/>
  <c r="C70" i="14"/>
  <c r="C47" i="13"/>
  <c r="C66" i="14"/>
  <c r="C43" i="13"/>
  <c r="I155" i="13"/>
  <c r="I153" i="13" s="1"/>
  <c r="I157" i="13" s="1"/>
  <c r="C67" i="14"/>
  <c r="C44" i="13"/>
  <c r="C69" i="14"/>
  <c r="C46" i="13"/>
  <c r="C47" i="1"/>
  <c r="C43" i="1"/>
  <c r="I175" i="13"/>
  <c r="I173" i="13" s="1"/>
  <c r="I177" i="13" s="1"/>
  <c r="C65" i="14"/>
  <c r="C42" i="13"/>
  <c r="C68" i="14"/>
  <c r="C45" i="13"/>
  <c r="C46" i="1"/>
  <c r="L50" i="8"/>
  <c r="H167" i="14"/>
  <c r="L141" i="14"/>
  <c r="L222" i="14"/>
  <c r="L162" i="14"/>
  <c r="L232" i="14"/>
  <c r="L152" i="14"/>
  <c r="L182" i="14"/>
  <c r="L202" i="14"/>
  <c r="L212" i="14"/>
  <c r="L192" i="14"/>
  <c r="L172" i="14"/>
  <c r="H146" i="14"/>
  <c r="H197" i="14"/>
  <c r="H237" i="14"/>
  <c r="H207" i="14"/>
  <c r="H157" i="14"/>
  <c r="H177" i="14"/>
  <c r="H217" i="14"/>
  <c r="H187" i="14"/>
  <c r="N24" i="14"/>
  <c r="M25" i="14"/>
  <c r="I225" i="14"/>
  <c r="I223" i="14" s="1"/>
  <c r="I227" i="14" s="1"/>
  <c r="I215" i="14"/>
  <c r="I213" i="14" s="1"/>
  <c r="I217" i="14" s="1"/>
  <c r="I235" i="14"/>
  <c r="I233" i="14" s="1"/>
  <c r="I237" i="14" s="1"/>
  <c r="I175" i="14"/>
  <c r="I173" i="14" s="1"/>
  <c r="I177" i="14" s="1"/>
  <c r="I155" i="14"/>
  <c r="I153" i="14" s="1"/>
  <c r="I157" i="14" s="1"/>
  <c r="I205" i="14"/>
  <c r="I203" i="14" s="1"/>
  <c r="I207" i="14" s="1"/>
  <c r="I195" i="14"/>
  <c r="I193" i="14" s="1"/>
  <c r="I197" i="14" s="1"/>
  <c r="I185" i="14"/>
  <c r="I183" i="14" s="1"/>
  <c r="I187" i="14" s="1"/>
  <c r="I165" i="14"/>
  <c r="I163" i="14" s="1"/>
  <c r="I167" i="14" s="1"/>
  <c r="I144" i="14"/>
  <c r="I142" i="14" s="1"/>
  <c r="I146" i="14" s="1"/>
  <c r="J26" i="14"/>
  <c r="I185" i="13"/>
  <c r="I183" i="13" s="1"/>
  <c r="I187" i="13" s="1"/>
  <c r="I195" i="13"/>
  <c r="I193" i="13" s="1"/>
  <c r="I197" i="13" s="1"/>
  <c r="I124" i="13"/>
  <c r="I122" i="13" s="1"/>
  <c r="I126" i="13" s="1"/>
  <c r="I205" i="13"/>
  <c r="I203" i="13" s="1"/>
  <c r="I207" i="13" s="1"/>
  <c r="I135" i="13"/>
  <c r="I133" i="13" s="1"/>
  <c r="I137" i="13" s="1"/>
  <c r="I145" i="13"/>
  <c r="I143" i="13" s="1"/>
  <c r="I147" i="13" s="1"/>
  <c r="I215" i="13"/>
  <c r="I213" i="13" s="1"/>
  <c r="I217" i="13" s="1"/>
  <c r="J18" i="13"/>
  <c r="J175" i="13" s="1"/>
  <c r="J173" i="13" s="1"/>
  <c r="J177" i="13" s="1"/>
  <c r="L17" i="13"/>
  <c r="M16" i="13"/>
  <c r="K212" i="13"/>
  <c r="K182" i="13"/>
  <c r="K202" i="13"/>
  <c r="K192" i="13"/>
  <c r="K152" i="13"/>
  <c r="K121" i="13"/>
  <c r="K162" i="13"/>
  <c r="K132" i="13"/>
  <c r="K172" i="13"/>
  <c r="K142" i="13"/>
  <c r="J215" i="13"/>
  <c r="J213" i="13" s="1"/>
  <c r="J217" i="13" s="1"/>
  <c r="J195" i="13"/>
  <c r="J193" i="13" s="1"/>
  <c r="J197" i="13" s="1"/>
  <c r="J165" i="13"/>
  <c r="J163" i="13" s="1"/>
  <c r="J167" i="13" s="1"/>
  <c r="J205" i="13"/>
  <c r="J203" i="13" s="1"/>
  <c r="J207" i="13" s="1"/>
  <c r="J185" i="13"/>
  <c r="J183" i="13" s="1"/>
  <c r="J187" i="13" s="1"/>
  <c r="J145" i="13"/>
  <c r="J143" i="13" s="1"/>
  <c r="J147" i="13" s="1"/>
  <c r="K18" i="13"/>
  <c r="J135" i="13"/>
  <c r="J133" i="13" s="1"/>
  <c r="J137" i="13" s="1"/>
  <c r="K10" i="12"/>
  <c r="K9" i="12"/>
  <c r="K7" i="12"/>
  <c r="K11" i="12"/>
  <c r="K13" i="12"/>
  <c r="K14" i="12"/>
  <c r="K12" i="12"/>
  <c r="K6" i="12"/>
  <c r="L52" i="8"/>
  <c r="L46" i="8"/>
  <c r="L49" i="8"/>
  <c r="L47" i="8"/>
  <c r="L53" i="8"/>
  <c r="L51" i="8"/>
  <c r="B55" i="1"/>
  <c r="C55" i="1"/>
  <c r="B56" i="1"/>
  <c r="C56" i="1"/>
  <c r="B57" i="1"/>
  <c r="C57" i="1"/>
  <c r="B58" i="1"/>
  <c r="C58" i="1"/>
  <c r="B59" i="1"/>
  <c r="C59" i="1"/>
  <c r="B60" i="1"/>
  <c r="C60" i="1"/>
  <c r="C54" i="1"/>
  <c r="B54" i="1"/>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J55" i="11"/>
  <c r="L55" i="11"/>
  <c r="S4" i="11" s="1"/>
  <c r="D56" i="1" s="1"/>
  <c r="O56" i="11"/>
  <c r="O57" i="11"/>
  <c r="O58" i="11"/>
  <c r="O59" i="11"/>
  <c r="O60" i="11"/>
  <c r="O61" i="11"/>
  <c r="O62" i="11"/>
  <c r="O63" i="11"/>
  <c r="O64" i="11"/>
  <c r="O65" i="11"/>
  <c r="O66" i="11"/>
  <c r="O67" i="11"/>
  <c r="L68" i="11"/>
  <c r="S6" i="11" s="1"/>
  <c r="O69" i="11"/>
  <c r="O70" i="11"/>
  <c r="O71" i="11"/>
  <c r="O72" i="11"/>
  <c r="O73" i="11"/>
  <c r="O74" i="11"/>
  <c r="O75" i="11"/>
  <c r="O76" i="11"/>
  <c r="O77" i="11"/>
  <c r="O78" i="11"/>
  <c r="O79" i="11"/>
  <c r="O80" i="11"/>
  <c r="O81" i="11"/>
  <c r="O82" i="11"/>
  <c r="O83" i="11"/>
  <c r="O84" i="11"/>
  <c r="L85" i="11"/>
  <c r="S5" i="11" s="1"/>
  <c r="O86" i="11"/>
  <c r="O87" i="11"/>
  <c r="O88" i="11"/>
  <c r="O89" i="11"/>
  <c r="O90" i="11"/>
  <c r="O91" i="11"/>
  <c r="O92" i="11"/>
  <c r="O93" i="11"/>
  <c r="O94" i="11"/>
  <c r="O95" i="11"/>
  <c r="O96" i="11"/>
  <c r="O97" i="11"/>
  <c r="O98" i="11"/>
  <c r="O99" i="11"/>
  <c r="L100" i="11"/>
  <c r="S7" i="11" s="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L137" i="11"/>
  <c r="S3" i="11" s="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L1352" i="11"/>
  <c r="S2" i="11" s="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D15" i="21" l="1"/>
  <c r="B16" i="21" s="1"/>
  <c r="D82" i="14"/>
  <c r="D59" i="13"/>
  <c r="D59" i="1"/>
  <c r="D78" i="14"/>
  <c r="D55" i="13"/>
  <c r="D80" i="14"/>
  <c r="D57" i="13"/>
  <c r="D55" i="1"/>
  <c r="D77" i="14"/>
  <c r="D54" i="13"/>
  <c r="D81" i="14"/>
  <c r="D58" i="13"/>
  <c r="D79" i="14"/>
  <c r="D56" i="13"/>
  <c r="D57" i="1"/>
  <c r="D54" i="1"/>
  <c r="D58" i="1"/>
  <c r="M232" i="14"/>
  <c r="M162" i="14"/>
  <c r="M141" i="14"/>
  <c r="M222" i="14"/>
  <c r="M152" i="14"/>
  <c r="M172" i="14"/>
  <c r="M192" i="14"/>
  <c r="M212" i="14"/>
  <c r="M182" i="14"/>
  <c r="M202" i="14"/>
  <c r="N25" i="14"/>
  <c r="O24" i="14"/>
  <c r="J235" i="14"/>
  <c r="J233" i="14" s="1"/>
  <c r="J237" i="14" s="1"/>
  <c r="J225" i="14"/>
  <c r="J223" i="14" s="1"/>
  <c r="J227" i="14" s="1"/>
  <c r="J215" i="14"/>
  <c r="J213" i="14" s="1"/>
  <c r="J217" i="14" s="1"/>
  <c r="J195" i="14"/>
  <c r="J193" i="14" s="1"/>
  <c r="J197" i="14" s="1"/>
  <c r="J205" i="14"/>
  <c r="J203" i="14" s="1"/>
  <c r="J207" i="14" s="1"/>
  <c r="J185" i="14"/>
  <c r="J183" i="14" s="1"/>
  <c r="J187" i="14" s="1"/>
  <c r="K26" i="14"/>
  <c r="J165" i="14"/>
  <c r="J163" i="14" s="1"/>
  <c r="J167" i="14" s="1"/>
  <c r="J175" i="14"/>
  <c r="J173" i="14" s="1"/>
  <c r="J177" i="14" s="1"/>
  <c r="J144" i="14"/>
  <c r="J142" i="14" s="1"/>
  <c r="J146" i="14" s="1"/>
  <c r="J155" i="14"/>
  <c r="J153" i="14" s="1"/>
  <c r="J157" i="14" s="1"/>
  <c r="J124" i="13"/>
  <c r="J122" i="13" s="1"/>
  <c r="J126" i="13" s="1"/>
  <c r="J155" i="13"/>
  <c r="J153" i="13" s="1"/>
  <c r="J157" i="13" s="1"/>
  <c r="K205" i="13"/>
  <c r="K203" i="13" s="1"/>
  <c r="K207" i="13" s="1"/>
  <c r="K185" i="13"/>
  <c r="K183" i="13" s="1"/>
  <c r="K187" i="13" s="1"/>
  <c r="K175" i="13"/>
  <c r="K173" i="13" s="1"/>
  <c r="K177" i="13" s="1"/>
  <c r="K215" i="13"/>
  <c r="K213" i="13" s="1"/>
  <c r="K155" i="13"/>
  <c r="K153" i="13" s="1"/>
  <c r="K157" i="13" s="1"/>
  <c r="K135" i="13"/>
  <c r="K133" i="13" s="1"/>
  <c r="K137" i="13" s="1"/>
  <c r="K124" i="13"/>
  <c r="K122" i="13" s="1"/>
  <c r="K145" i="13"/>
  <c r="K143" i="13" s="1"/>
  <c r="K147" i="13" s="1"/>
  <c r="L18" i="13"/>
  <c r="K195" i="13"/>
  <c r="K193" i="13" s="1"/>
  <c r="K197" i="13" s="1"/>
  <c r="K165" i="13"/>
  <c r="K163" i="13" s="1"/>
  <c r="K167" i="13" s="1"/>
  <c r="K217" i="13"/>
  <c r="L192" i="13"/>
  <c r="L202" i="13"/>
  <c r="L162" i="13"/>
  <c r="L142" i="13"/>
  <c r="L121" i="13"/>
  <c r="L182" i="13"/>
  <c r="L152" i="13"/>
  <c r="L132" i="13"/>
  <c r="L212" i="13"/>
  <c r="L172" i="13"/>
  <c r="K126" i="13"/>
  <c r="M17" i="13"/>
  <c r="N16" i="13"/>
  <c r="L10" i="12"/>
  <c r="L11" i="12"/>
  <c r="L12" i="12"/>
  <c r="L9" i="12"/>
  <c r="L14" i="12"/>
  <c r="L7" i="12"/>
  <c r="L8" i="12"/>
  <c r="L13" i="12"/>
  <c r="S8" i="11"/>
  <c r="J3" i="9"/>
  <c r="M3" i="9"/>
  <c r="N3" i="9"/>
  <c r="O3" i="9"/>
  <c r="P3" i="9"/>
  <c r="Q3" i="9"/>
  <c r="R3" i="9"/>
  <c r="S3" i="9"/>
  <c r="T3" i="9"/>
  <c r="U3" i="9"/>
  <c r="J4" i="9"/>
  <c r="M4" i="9"/>
  <c r="N4" i="9"/>
  <c r="O4" i="9"/>
  <c r="P4" i="9"/>
  <c r="Q4" i="9"/>
  <c r="R4" i="9"/>
  <c r="S4" i="9"/>
  <c r="T4" i="9"/>
  <c r="U4" i="9"/>
  <c r="J5" i="9"/>
  <c r="M5" i="9"/>
  <c r="N5" i="9"/>
  <c r="O5" i="9"/>
  <c r="P5" i="9"/>
  <c r="Q5" i="9"/>
  <c r="R5" i="9"/>
  <c r="S5" i="9"/>
  <c r="T5" i="9"/>
  <c r="U5" i="9"/>
  <c r="J6" i="9"/>
  <c r="M6" i="9"/>
  <c r="N6" i="9"/>
  <c r="O6" i="9"/>
  <c r="P6" i="9"/>
  <c r="Q6" i="9"/>
  <c r="R6" i="9"/>
  <c r="S6" i="9"/>
  <c r="T6" i="9"/>
  <c r="U6" i="9"/>
  <c r="J7" i="9"/>
  <c r="M7" i="9"/>
  <c r="N7" i="9"/>
  <c r="O7" i="9"/>
  <c r="P7" i="9"/>
  <c r="Q7" i="9"/>
  <c r="R7" i="9"/>
  <c r="S7" i="9"/>
  <c r="T7" i="9"/>
  <c r="U7" i="9"/>
  <c r="J8" i="9"/>
  <c r="M8" i="9"/>
  <c r="N8" i="9"/>
  <c r="O8" i="9"/>
  <c r="P8" i="9"/>
  <c r="Q8" i="9"/>
  <c r="R8" i="9"/>
  <c r="S8" i="9"/>
  <c r="T8" i="9"/>
  <c r="U8" i="9"/>
  <c r="J9" i="9"/>
  <c r="M9" i="9"/>
  <c r="N9" i="9"/>
  <c r="O9" i="9"/>
  <c r="P9" i="9"/>
  <c r="Q9" i="9"/>
  <c r="R9" i="9"/>
  <c r="S9" i="9"/>
  <c r="T9" i="9"/>
  <c r="U9" i="9"/>
  <c r="J10" i="9"/>
  <c r="M10" i="9"/>
  <c r="N10" i="9"/>
  <c r="O10" i="9"/>
  <c r="P10" i="9"/>
  <c r="Q10" i="9"/>
  <c r="R10" i="9"/>
  <c r="S10" i="9"/>
  <c r="T10" i="9"/>
  <c r="U10" i="9"/>
  <c r="J11" i="9"/>
  <c r="M11" i="9"/>
  <c r="N11" i="9"/>
  <c r="O11" i="9"/>
  <c r="P11" i="9"/>
  <c r="Q11" i="9"/>
  <c r="R11" i="9"/>
  <c r="S11" i="9"/>
  <c r="T11" i="9"/>
  <c r="U11" i="9"/>
  <c r="D12" i="9"/>
  <c r="E12" i="9"/>
  <c r="F12" i="9"/>
  <c r="S12" i="9" s="1"/>
  <c r="G12" i="9"/>
  <c r="P12" i="9" s="1"/>
  <c r="H12" i="9"/>
  <c r="O12" i="9"/>
  <c r="M13" i="9"/>
  <c r="N13" i="9"/>
  <c r="O13" i="9"/>
  <c r="P13" i="9"/>
  <c r="Q13" i="9"/>
  <c r="R13" i="9"/>
  <c r="S13" i="9"/>
  <c r="T13" i="9"/>
  <c r="U13" i="9"/>
  <c r="J14" i="9"/>
  <c r="M14" i="9"/>
  <c r="N14" i="9"/>
  <c r="O14" i="9"/>
  <c r="P14" i="9"/>
  <c r="Q14" i="9"/>
  <c r="R14" i="9"/>
  <c r="S14" i="9"/>
  <c r="T14" i="9"/>
  <c r="U14" i="9"/>
  <c r="J15" i="9"/>
  <c r="M15" i="9"/>
  <c r="N15" i="9"/>
  <c r="O15" i="9"/>
  <c r="P15" i="9"/>
  <c r="Q15" i="9"/>
  <c r="R15" i="9"/>
  <c r="S15" i="9"/>
  <c r="T15" i="9"/>
  <c r="U15" i="9"/>
  <c r="D16" i="9"/>
  <c r="M16" i="9" s="1"/>
  <c r="E16" i="9"/>
  <c r="N16" i="9" s="1"/>
  <c r="F16" i="9"/>
  <c r="G16" i="9"/>
  <c r="P16" i="9" s="1"/>
  <c r="H16" i="9"/>
  <c r="Q16" i="9" s="1"/>
  <c r="O16" i="9"/>
  <c r="S16" i="9"/>
  <c r="M17" i="9"/>
  <c r="N17" i="9"/>
  <c r="O17" i="9"/>
  <c r="P17" i="9"/>
  <c r="Q17" i="9"/>
  <c r="R17" i="9"/>
  <c r="S17" i="9"/>
  <c r="T17" i="9"/>
  <c r="U17" i="9"/>
  <c r="F18" i="9"/>
  <c r="O18" i="9" s="1"/>
  <c r="G18" i="9"/>
  <c r="P18" i="9" s="1"/>
  <c r="J3" i="8"/>
  <c r="M3" i="8"/>
  <c r="N3" i="8"/>
  <c r="O3" i="8"/>
  <c r="P3" i="8"/>
  <c r="Q3" i="8"/>
  <c r="R3" i="8"/>
  <c r="S3" i="8"/>
  <c r="T3" i="8"/>
  <c r="U3" i="8"/>
  <c r="J4" i="8"/>
  <c r="M4" i="8"/>
  <c r="N4" i="8"/>
  <c r="O4" i="8"/>
  <c r="P4" i="8"/>
  <c r="Q4" i="8"/>
  <c r="R4" i="8"/>
  <c r="S4" i="8"/>
  <c r="T4" i="8"/>
  <c r="U4" i="8"/>
  <c r="J5" i="8"/>
  <c r="M5" i="8"/>
  <c r="N5" i="8"/>
  <c r="O5" i="8"/>
  <c r="P5" i="8"/>
  <c r="Q5" i="8"/>
  <c r="R5" i="8"/>
  <c r="S5" i="8"/>
  <c r="T5" i="8"/>
  <c r="U5" i="8"/>
  <c r="J6" i="8"/>
  <c r="M6" i="8"/>
  <c r="N6" i="8"/>
  <c r="O6" i="8"/>
  <c r="P6" i="8"/>
  <c r="Q6" i="8"/>
  <c r="R6" i="8"/>
  <c r="S6" i="8"/>
  <c r="T6" i="8"/>
  <c r="U6" i="8"/>
  <c r="J7" i="8"/>
  <c r="M7" i="8"/>
  <c r="N7" i="8"/>
  <c r="O7" i="8"/>
  <c r="P7" i="8"/>
  <c r="Q7" i="8"/>
  <c r="R7" i="8"/>
  <c r="S7" i="8"/>
  <c r="T7" i="8"/>
  <c r="U7" i="8"/>
  <c r="J8" i="8"/>
  <c r="M8" i="8"/>
  <c r="N8" i="8"/>
  <c r="O8" i="8"/>
  <c r="P8" i="8"/>
  <c r="Q8" i="8"/>
  <c r="R8" i="8"/>
  <c r="S8" i="8"/>
  <c r="T8" i="8"/>
  <c r="U8" i="8"/>
  <c r="J9" i="8"/>
  <c r="M9" i="8"/>
  <c r="N9" i="8"/>
  <c r="O9" i="8"/>
  <c r="P9" i="8"/>
  <c r="Q9" i="8"/>
  <c r="R9" i="8"/>
  <c r="S9" i="8"/>
  <c r="T9" i="8"/>
  <c r="U9" i="8"/>
  <c r="J10" i="8"/>
  <c r="M10" i="8"/>
  <c r="N10" i="8"/>
  <c r="O10" i="8"/>
  <c r="P10" i="8"/>
  <c r="Q10" i="8"/>
  <c r="R10" i="8"/>
  <c r="S10" i="8"/>
  <c r="T10" i="8"/>
  <c r="U10" i="8"/>
  <c r="J11" i="8"/>
  <c r="M11" i="8"/>
  <c r="N11" i="8"/>
  <c r="O11" i="8"/>
  <c r="P11" i="8"/>
  <c r="Q11" i="8"/>
  <c r="R11" i="8"/>
  <c r="S11" i="8"/>
  <c r="T11" i="8"/>
  <c r="U11" i="8"/>
  <c r="D12" i="8"/>
  <c r="E12" i="8"/>
  <c r="F12" i="8"/>
  <c r="O12" i="8" s="1"/>
  <c r="G12" i="8"/>
  <c r="P12" i="8" s="1"/>
  <c r="H12" i="8"/>
  <c r="F28" i="8" s="1"/>
  <c r="N12" i="8"/>
  <c r="R12" i="8"/>
  <c r="J14" i="8"/>
  <c r="M14" i="8"/>
  <c r="N14" i="8"/>
  <c r="O14" i="8"/>
  <c r="P14" i="8"/>
  <c r="Q14" i="8"/>
  <c r="R14" i="8"/>
  <c r="S14" i="8"/>
  <c r="T14" i="8"/>
  <c r="U14" i="8"/>
  <c r="M15" i="8"/>
  <c r="N15" i="8"/>
  <c r="O15" i="8"/>
  <c r="P15" i="8"/>
  <c r="Q15" i="8"/>
  <c r="R15" i="8"/>
  <c r="S15" i="8"/>
  <c r="T15" i="8"/>
  <c r="U15" i="8"/>
  <c r="D16" i="8"/>
  <c r="E16" i="8"/>
  <c r="N16" i="8" s="1"/>
  <c r="F16" i="8"/>
  <c r="G16" i="8"/>
  <c r="G27" i="8" s="1"/>
  <c r="G35" i="8" s="1"/>
  <c r="H16" i="8"/>
  <c r="M16" i="8"/>
  <c r="Q16" i="8"/>
  <c r="U16" i="8"/>
  <c r="M17" i="8"/>
  <c r="N17" i="8"/>
  <c r="O17" i="8"/>
  <c r="P17" i="8"/>
  <c r="Q17" i="8"/>
  <c r="R17" i="8"/>
  <c r="S17" i="8"/>
  <c r="T17" i="8"/>
  <c r="U17" i="8"/>
  <c r="E18" i="8"/>
  <c r="H25" i="8" s="1"/>
  <c r="H33" i="8" s="1"/>
  <c r="D24" i="8"/>
  <c r="D32" i="8" s="1"/>
  <c r="E24" i="8"/>
  <c r="G24" i="8"/>
  <c r="D25" i="8"/>
  <c r="E25" i="8"/>
  <c r="E33" i="8" s="1"/>
  <c r="F25" i="8"/>
  <c r="D26" i="8"/>
  <c r="E26" i="8"/>
  <c r="F26" i="8"/>
  <c r="F34" i="8" s="1"/>
  <c r="G26" i="8"/>
  <c r="G34" i="8" s="1"/>
  <c r="D27" i="8"/>
  <c r="E27" i="8"/>
  <c r="F27" i="8"/>
  <c r="C27" i="8" s="1"/>
  <c r="C35" i="8" s="1"/>
  <c r="D28" i="8"/>
  <c r="D36" i="8" s="1"/>
  <c r="E28" i="8"/>
  <c r="G28" i="8"/>
  <c r="C31" i="8"/>
  <c r="D31" i="8"/>
  <c r="E31" i="8"/>
  <c r="F31" i="8"/>
  <c r="G31" i="8"/>
  <c r="H31" i="8"/>
  <c r="B32" i="8"/>
  <c r="E32" i="8"/>
  <c r="G32" i="8"/>
  <c r="B33" i="8"/>
  <c r="D33" i="8"/>
  <c r="B34" i="8"/>
  <c r="E34" i="8"/>
  <c r="B35" i="8"/>
  <c r="D35" i="8"/>
  <c r="E35" i="8"/>
  <c r="F35" i="8"/>
  <c r="B36" i="8"/>
  <c r="E36" i="8"/>
  <c r="G36" i="8"/>
  <c r="C108" i="1"/>
  <c r="D107" i="1"/>
  <c r="D106" i="1"/>
  <c r="C114" i="1" s="1"/>
  <c r="C103" i="1"/>
  <c r="C104" i="1" s="1"/>
  <c r="C105" i="1" s="1"/>
  <c r="D16" i="21" l="1"/>
  <c r="B17" i="21" s="1"/>
  <c r="C26" i="8"/>
  <c r="C34" i="8" s="1"/>
  <c r="K17" i="8"/>
  <c r="K9" i="8"/>
  <c r="K5" i="8"/>
  <c r="K15" i="9"/>
  <c r="K13" i="9"/>
  <c r="H18" i="9"/>
  <c r="D18" i="9"/>
  <c r="K8" i="9"/>
  <c r="K4" i="9"/>
  <c r="C25" i="8"/>
  <c r="C33" i="8" s="1"/>
  <c r="K15" i="8"/>
  <c r="K10" i="8"/>
  <c r="K8" i="8"/>
  <c r="K6" i="8"/>
  <c r="K4" i="8"/>
  <c r="K11" i="9"/>
  <c r="K9" i="9"/>
  <c r="K7" i="9"/>
  <c r="K5" i="9"/>
  <c r="K3" i="9"/>
  <c r="J16" i="8"/>
  <c r="K14" i="8"/>
  <c r="J12" i="8"/>
  <c r="J16" i="9"/>
  <c r="K14" i="9"/>
  <c r="K11" i="8"/>
  <c r="K7" i="8"/>
  <c r="K3" i="8"/>
  <c r="K17" i="9"/>
  <c r="J12" i="9"/>
  <c r="E18" i="9"/>
  <c r="K10" i="9"/>
  <c r="K6" i="9"/>
  <c r="D83" i="14"/>
  <c r="D60" i="13"/>
  <c r="D60" i="1"/>
  <c r="N222" i="14"/>
  <c r="N162" i="14"/>
  <c r="N232" i="14"/>
  <c r="N152" i="14"/>
  <c r="N141" i="14"/>
  <c r="N192" i="14"/>
  <c r="N172" i="14"/>
  <c r="N212" i="14"/>
  <c r="N182" i="14"/>
  <c r="N202" i="14"/>
  <c r="O25" i="14"/>
  <c r="P24" i="14"/>
  <c r="K235" i="14"/>
  <c r="K233" i="14" s="1"/>
  <c r="K237" i="14" s="1"/>
  <c r="K205" i="14"/>
  <c r="K203" i="14" s="1"/>
  <c r="K207" i="14" s="1"/>
  <c r="K195" i="14"/>
  <c r="K193" i="14" s="1"/>
  <c r="K197" i="14" s="1"/>
  <c r="K225" i="14"/>
  <c r="K223" i="14" s="1"/>
  <c r="K227" i="14" s="1"/>
  <c r="K185" i="14"/>
  <c r="K183" i="14" s="1"/>
  <c r="K187" i="14" s="1"/>
  <c r="K215" i="14"/>
  <c r="K213" i="14" s="1"/>
  <c r="K217" i="14" s="1"/>
  <c r="K165" i="14"/>
  <c r="K163" i="14" s="1"/>
  <c r="K167" i="14" s="1"/>
  <c r="K155" i="14"/>
  <c r="K153" i="14" s="1"/>
  <c r="K157" i="14" s="1"/>
  <c r="K175" i="14"/>
  <c r="K173" i="14" s="1"/>
  <c r="K177" i="14" s="1"/>
  <c r="K144" i="14"/>
  <c r="K142" i="14" s="1"/>
  <c r="K146" i="14" s="1"/>
  <c r="L26" i="14"/>
  <c r="N17" i="13"/>
  <c r="O16" i="13"/>
  <c r="M212" i="13"/>
  <c r="M202" i="13"/>
  <c r="M192" i="13"/>
  <c r="M172" i="13"/>
  <c r="M162" i="13"/>
  <c r="M142" i="13"/>
  <c r="M182" i="13"/>
  <c r="M152" i="13"/>
  <c r="M121" i="13"/>
  <c r="M132" i="13"/>
  <c r="L215" i="13"/>
  <c r="L213" i="13" s="1"/>
  <c r="L217" i="13" s="1"/>
  <c r="L185" i="13"/>
  <c r="L183" i="13" s="1"/>
  <c r="L187" i="13" s="1"/>
  <c r="L155" i="13"/>
  <c r="L153" i="13" s="1"/>
  <c r="L157" i="13" s="1"/>
  <c r="L195" i="13"/>
  <c r="L193" i="13" s="1"/>
  <c r="L197" i="13" s="1"/>
  <c r="L165" i="13"/>
  <c r="L163" i="13" s="1"/>
  <c r="L167" i="13" s="1"/>
  <c r="L135" i="13"/>
  <c r="L133" i="13" s="1"/>
  <c r="L137" i="13" s="1"/>
  <c r="L124" i="13"/>
  <c r="L122" i="13" s="1"/>
  <c r="L126" i="13" s="1"/>
  <c r="L175" i="13"/>
  <c r="L173" i="13" s="1"/>
  <c r="L205" i="13"/>
  <c r="L203" i="13" s="1"/>
  <c r="L145" i="13"/>
  <c r="L143" i="13" s="1"/>
  <c r="L147" i="13" s="1"/>
  <c r="M18" i="13"/>
  <c r="L177" i="13"/>
  <c r="L207" i="13"/>
  <c r="N18" i="9"/>
  <c r="R18" i="9"/>
  <c r="Q18" i="9"/>
  <c r="U18" i="9"/>
  <c r="J18" i="9"/>
  <c r="M18" i="9"/>
  <c r="T18" i="9"/>
  <c r="R16" i="9"/>
  <c r="R12" i="9"/>
  <c r="N12" i="9"/>
  <c r="S18" i="9"/>
  <c r="U16" i="9"/>
  <c r="U12" i="9"/>
  <c r="Q12" i="9"/>
  <c r="M12" i="9"/>
  <c r="K12" i="9" s="1"/>
  <c r="T16" i="9"/>
  <c r="T12" i="9"/>
  <c r="C28" i="8"/>
  <c r="C36" i="8" s="1"/>
  <c r="F36" i="8"/>
  <c r="D34" i="8"/>
  <c r="N18" i="8"/>
  <c r="H18" i="8"/>
  <c r="D18" i="8"/>
  <c r="R18" i="8" s="1"/>
  <c r="T16" i="8"/>
  <c r="P16" i="8"/>
  <c r="U12" i="8"/>
  <c r="Q12" i="8"/>
  <c r="M12" i="8"/>
  <c r="F33" i="8"/>
  <c r="F24" i="8"/>
  <c r="G18" i="8"/>
  <c r="S16" i="8"/>
  <c r="O16" i="8"/>
  <c r="T12" i="8"/>
  <c r="G25" i="8"/>
  <c r="G33" i="8" s="1"/>
  <c r="F18" i="8"/>
  <c r="R16" i="8"/>
  <c r="S12" i="8"/>
  <c r="C115" i="1"/>
  <c r="D17" i="21" l="1"/>
  <c r="B18" i="21" s="1"/>
  <c r="K16" i="8"/>
  <c r="K12" i="8"/>
  <c r="K16" i="9"/>
  <c r="O141" i="14"/>
  <c r="O152" i="14"/>
  <c r="O222" i="14"/>
  <c r="O162" i="14"/>
  <c r="O232" i="14"/>
  <c r="O202" i="14"/>
  <c r="O172" i="14"/>
  <c r="O182" i="14"/>
  <c r="O192" i="14"/>
  <c r="O212" i="14"/>
  <c r="P25" i="14"/>
  <c r="Q24" i="14"/>
  <c r="L235" i="14"/>
  <c r="L233" i="14" s="1"/>
  <c r="L237" i="14" s="1"/>
  <c r="L225" i="14"/>
  <c r="L223" i="14" s="1"/>
  <c r="L227" i="14" s="1"/>
  <c r="L215" i="14"/>
  <c r="L213" i="14" s="1"/>
  <c r="L217" i="14" s="1"/>
  <c r="L195" i="14"/>
  <c r="L193" i="14" s="1"/>
  <c r="L197" i="14" s="1"/>
  <c r="L185" i="14"/>
  <c r="L183" i="14" s="1"/>
  <c r="L187" i="14" s="1"/>
  <c r="L175" i="14"/>
  <c r="L173" i="14" s="1"/>
  <c r="L177" i="14" s="1"/>
  <c r="L155" i="14"/>
  <c r="L153" i="14" s="1"/>
  <c r="L157" i="14" s="1"/>
  <c r="L205" i="14"/>
  <c r="L203" i="14" s="1"/>
  <c r="L207" i="14" s="1"/>
  <c r="L165" i="14"/>
  <c r="L163" i="14" s="1"/>
  <c r="L167" i="14" s="1"/>
  <c r="L144" i="14"/>
  <c r="L142" i="14" s="1"/>
  <c r="L146" i="14" s="1"/>
  <c r="M26" i="14"/>
  <c r="M205" i="13"/>
  <c r="M203" i="13" s="1"/>
  <c r="M207" i="13" s="1"/>
  <c r="M165" i="13"/>
  <c r="M163" i="13" s="1"/>
  <c r="M167" i="13" s="1"/>
  <c r="M145" i="13"/>
  <c r="M143" i="13" s="1"/>
  <c r="M147" i="13" s="1"/>
  <c r="M124" i="13"/>
  <c r="M122" i="13" s="1"/>
  <c r="M126" i="13" s="1"/>
  <c r="N18" i="13"/>
  <c r="M195" i="13"/>
  <c r="M193" i="13" s="1"/>
  <c r="M197" i="13" s="1"/>
  <c r="M155" i="13"/>
  <c r="M153" i="13" s="1"/>
  <c r="M135" i="13"/>
  <c r="M133" i="13" s="1"/>
  <c r="M137" i="13" s="1"/>
  <c r="M215" i="13"/>
  <c r="M213" i="13" s="1"/>
  <c r="M217" i="13" s="1"/>
  <c r="M175" i="13"/>
  <c r="M173" i="13" s="1"/>
  <c r="M177" i="13" s="1"/>
  <c r="M185" i="13"/>
  <c r="M183" i="13" s="1"/>
  <c r="M187" i="13" s="1"/>
  <c r="M157" i="13"/>
  <c r="N212" i="13"/>
  <c r="N202" i="13"/>
  <c r="N182" i="13"/>
  <c r="N172" i="13"/>
  <c r="N192" i="13"/>
  <c r="N152" i="13"/>
  <c r="N132" i="13"/>
  <c r="N162" i="13"/>
  <c r="N142" i="13"/>
  <c r="N121" i="13"/>
  <c r="P16" i="13"/>
  <c r="O17" i="13"/>
  <c r="K18" i="9"/>
  <c r="P18" i="8"/>
  <c r="T18" i="8"/>
  <c r="H27" i="8"/>
  <c r="H35" i="8" s="1"/>
  <c r="M18" i="8"/>
  <c r="J18" i="8"/>
  <c r="H24" i="8"/>
  <c r="H32" i="8" s="1"/>
  <c r="O18" i="8"/>
  <c r="S18" i="8"/>
  <c r="H26" i="8"/>
  <c r="H34" i="8" s="1"/>
  <c r="C24" i="8"/>
  <c r="C32" i="8" s="1"/>
  <c r="F32" i="8"/>
  <c r="Q18" i="8"/>
  <c r="U18" i="8"/>
  <c r="H28" i="8"/>
  <c r="H36" i="8" s="1"/>
  <c r="I97" i="1"/>
  <c r="D18" i="21" l="1"/>
  <c r="B19" i="21" s="1"/>
  <c r="P222" i="14"/>
  <c r="P152" i="14"/>
  <c r="P141" i="14"/>
  <c r="P162" i="14"/>
  <c r="P232" i="14"/>
  <c r="P172" i="14"/>
  <c r="P212" i="14"/>
  <c r="P192" i="14"/>
  <c r="P202" i="14"/>
  <c r="P182" i="14"/>
  <c r="Q25" i="14"/>
  <c r="R24" i="14"/>
  <c r="M225" i="14"/>
  <c r="M223" i="14" s="1"/>
  <c r="M227" i="14" s="1"/>
  <c r="M215" i="14"/>
  <c r="M213" i="14" s="1"/>
  <c r="M217" i="14" s="1"/>
  <c r="M235" i="14"/>
  <c r="M233" i="14" s="1"/>
  <c r="M237" i="14" s="1"/>
  <c r="M205" i="14"/>
  <c r="M203" i="14" s="1"/>
  <c r="M207" i="14" s="1"/>
  <c r="M175" i="14"/>
  <c r="M173" i="14" s="1"/>
  <c r="M177" i="14" s="1"/>
  <c r="M155" i="14"/>
  <c r="M153" i="14" s="1"/>
  <c r="M157" i="14" s="1"/>
  <c r="M144" i="14"/>
  <c r="M142" i="14" s="1"/>
  <c r="M146" i="14" s="1"/>
  <c r="M185" i="14"/>
  <c r="M183" i="14" s="1"/>
  <c r="M187" i="14" s="1"/>
  <c r="M165" i="14"/>
  <c r="M163" i="14" s="1"/>
  <c r="M167" i="14" s="1"/>
  <c r="M195" i="14"/>
  <c r="M193" i="14" s="1"/>
  <c r="M197" i="14" s="1"/>
  <c r="N26" i="14"/>
  <c r="N215" i="13"/>
  <c r="N213" i="13" s="1"/>
  <c r="N217" i="13" s="1"/>
  <c r="N205" i="13"/>
  <c r="N203" i="13" s="1"/>
  <c r="N207" i="13" s="1"/>
  <c r="N195" i="13"/>
  <c r="N193" i="13" s="1"/>
  <c r="N175" i="13"/>
  <c r="N173" i="13" s="1"/>
  <c r="N177" i="13" s="1"/>
  <c r="N165" i="13"/>
  <c r="N163" i="13" s="1"/>
  <c r="N167" i="13" s="1"/>
  <c r="N145" i="13"/>
  <c r="N143" i="13" s="1"/>
  <c r="N147" i="13" s="1"/>
  <c r="N135" i="13"/>
  <c r="N133" i="13" s="1"/>
  <c r="N137" i="13" s="1"/>
  <c r="N124" i="13"/>
  <c r="N122" i="13" s="1"/>
  <c r="N126" i="13" s="1"/>
  <c r="N185" i="13"/>
  <c r="N183" i="13" s="1"/>
  <c r="N187" i="13" s="1"/>
  <c r="N155" i="13"/>
  <c r="N153" i="13" s="1"/>
  <c r="O18" i="13"/>
  <c r="P17" i="13"/>
  <c r="Q16" i="13"/>
  <c r="N157" i="13"/>
  <c r="N197" i="13"/>
  <c r="O212" i="13"/>
  <c r="O132" i="13"/>
  <c r="O172" i="13"/>
  <c r="O202" i="13"/>
  <c r="O182" i="13"/>
  <c r="O152" i="13"/>
  <c r="O121" i="13"/>
  <c r="O162" i="13"/>
  <c r="O192" i="13"/>
  <c r="O142" i="13"/>
  <c r="K18" i="8"/>
  <c r="D13" i="6"/>
  <c r="D19" i="21" l="1"/>
  <c r="B20" i="21" s="1"/>
  <c r="Q232" i="14"/>
  <c r="Q222" i="14"/>
  <c r="Q141" i="14"/>
  <c r="Q152" i="14"/>
  <c r="Q162" i="14"/>
  <c r="Q182" i="14"/>
  <c r="Q202" i="14"/>
  <c r="Q192" i="14"/>
  <c r="Q212" i="14"/>
  <c r="Q172" i="14"/>
  <c r="S24" i="14"/>
  <c r="R25" i="14"/>
  <c r="N235" i="14"/>
  <c r="N233" i="14" s="1"/>
  <c r="N237" i="14" s="1"/>
  <c r="N225" i="14"/>
  <c r="N223" i="14" s="1"/>
  <c r="N227" i="14" s="1"/>
  <c r="N205" i="14"/>
  <c r="N203" i="14" s="1"/>
  <c r="N207" i="14" s="1"/>
  <c r="N195" i="14"/>
  <c r="N193" i="14" s="1"/>
  <c r="N197" i="14" s="1"/>
  <c r="N215" i="14"/>
  <c r="N213" i="14" s="1"/>
  <c r="N217" i="14" s="1"/>
  <c r="N175" i="14"/>
  <c r="N173" i="14" s="1"/>
  <c r="N177" i="14" s="1"/>
  <c r="N165" i="14"/>
  <c r="N163" i="14" s="1"/>
  <c r="N167" i="14" s="1"/>
  <c r="O26" i="14"/>
  <c r="N185" i="14"/>
  <c r="N183" i="14" s="1"/>
  <c r="N187" i="14" s="1"/>
  <c r="N155" i="14"/>
  <c r="N153" i="14" s="1"/>
  <c r="N157" i="14" s="1"/>
  <c r="N144" i="14"/>
  <c r="N142" i="14" s="1"/>
  <c r="N146" i="14" s="1"/>
  <c r="Q17" i="13"/>
  <c r="R16" i="13"/>
  <c r="P182" i="13"/>
  <c r="P162" i="13"/>
  <c r="P142" i="13"/>
  <c r="P121" i="13"/>
  <c r="P212" i="13"/>
  <c r="P202" i="13"/>
  <c r="P152" i="13"/>
  <c r="P132" i="13"/>
  <c r="P192" i="13"/>
  <c r="P172" i="13"/>
  <c r="O205" i="13"/>
  <c r="O203" i="13" s="1"/>
  <c r="O207" i="13" s="1"/>
  <c r="O215" i="13"/>
  <c r="O213" i="13" s="1"/>
  <c r="O217" i="13" s="1"/>
  <c r="O195" i="13"/>
  <c r="O193" i="13" s="1"/>
  <c r="O197" i="13" s="1"/>
  <c r="O185" i="13"/>
  <c r="O183" i="13" s="1"/>
  <c r="O187" i="13" s="1"/>
  <c r="O175" i="13"/>
  <c r="O173" i="13" s="1"/>
  <c r="O177" i="13" s="1"/>
  <c r="O155" i="13"/>
  <c r="O153" i="13" s="1"/>
  <c r="O157" i="13" s="1"/>
  <c r="O135" i="13"/>
  <c r="O133" i="13" s="1"/>
  <c r="O137" i="13" s="1"/>
  <c r="O165" i="13"/>
  <c r="O163" i="13" s="1"/>
  <c r="O167" i="13" s="1"/>
  <c r="O145" i="13"/>
  <c r="O143" i="13" s="1"/>
  <c r="O147" i="13" s="1"/>
  <c r="P18" i="13"/>
  <c r="O124" i="13"/>
  <c r="O122" i="13" s="1"/>
  <c r="O126" i="13" s="1"/>
  <c r="E98" i="1"/>
  <c r="F98" i="1" s="1"/>
  <c r="G98" i="1" s="1"/>
  <c r="H98" i="1" s="1"/>
  <c r="I98" i="1" s="1"/>
  <c r="K96" i="1"/>
  <c r="I94" i="1"/>
  <c r="I95" i="1" s="1"/>
  <c r="H94" i="1"/>
  <c r="H95" i="1" s="1"/>
  <c r="G94" i="1"/>
  <c r="G95" i="1" s="1"/>
  <c r="F94" i="1"/>
  <c r="F95" i="1" s="1"/>
  <c r="E94" i="1"/>
  <c r="E95" i="1" s="1"/>
  <c r="D94" i="1"/>
  <c r="D95" i="1" s="1"/>
  <c r="D20" i="21" l="1"/>
  <c r="B21" i="21" s="1"/>
  <c r="R222" i="14"/>
  <c r="R162" i="14"/>
  <c r="R141" i="14"/>
  <c r="R232" i="14"/>
  <c r="R152" i="14"/>
  <c r="R172" i="14"/>
  <c r="R202" i="14"/>
  <c r="R212" i="14"/>
  <c r="R192" i="14"/>
  <c r="R182" i="14"/>
  <c r="T24" i="14"/>
  <c r="S25" i="14"/>
  <c r="O235" i="14"/>
  <c r="O233" i="14" s="1"/>
  <c r="O237" i="14" s="1"/>
  <c r="O225" i="14"/>
  <c r="O223" i="14" s="1"/>
  <c r="O227" i="14" s="1"/>
  <c r="O215" i="14"/>
  <c r="O213" i="14" s="1"/>
  <c r="O217" i="14" s="1"/>
  <c r="O205" i="14"/>
  <c r="O203" i="14" s="1"/>
  <c r="O207" i="14" s="1"/>
  <c r="O195" i="14"/>
  <c r="O193" i="14" s="1"/>
  <c r="O197" i="14" s="1"/>
  <c r="O185" i="14"/>
  <c r="O183" i="14" s="1"/>
  <c r="O187" i="14" s="1"/>
  <c r="O165" i="14"/>
  <c r="O163" i="14" s="1"/>
  <c r="O167" i="14" s="1"/>
  <c r="O155" i="14"/>
  <c r="O153" i="14" s="1"/>
  <c r="O157" i="14" s="1"/>
  <c r="P26" i="14"/>
  <c r="O144" i="14"/>
  <c r="O142" i="14" s="1"/>
  <c r="O146" i="14" s="1"/>
  <c r="O175" i="14"/>
  <c r="O173" i="14" s="1"/>
  <c r="O177" i="14" s="1"/>
  <c r="P215" i="13"/>
  <c r="P213" i="13" s="1"/>
  <c r="P217" i="13" s="1"/>
  <c r="P195" i="13"/>
  <c r="P193" i="13" s="1"/>
  <c r="P197" i="13" s="1"/>
  <c r="P205" i="13"/>
  <c r="P203" i="13" s="1"/>
  <c r="P207" i="13" s="1"/>
  <c r="P175" i="13"/>
  <c r="P173" i="13" s="1"/>
  <c r="P145" i="13"/>
  <c r="P143" i="13" s="1"/>
  <c r="P147" i="13" s="1"/>
  <c r="Q18" i="13"/>
  <c r="P185" i="13"/>
  <c r="P183" i="13" s="1"/>
  <c r="P155" i="13"/>
  <c r="P153" i="13" s="1"/>
  <c r="P157" i="13" s="1"/>
  <c r="P135" i="13"/>
  <c r="P133" i="13" s="1"/>
  <c r="P137" i="13" s="1"/>
  <c r="P124" i="13"/>
  <c r="P122" i="13" s="1"/>
  <c r="P126" i="13" s="1"/>
  <c r="P165" i="13"/>
  <c r="P163" i="13" s="1"/>
  <c r="P167" i="13" s="1"/>
  <c r="P177" i="13"/>
  <c r="Q212" i="13"/>
  <c r="Q202" i="13"/>
  <c r="Q192" i="13"/>
  <c r="Q182" i="13"/>
  <c r="Q132" i="13"/>
  <c r="Q121" i="13"/>
  <c r="Q162" i="13"/>
  <c r="Q172" i="13"/>
  <c r="Q142" i="13"/>
  <c r="Q152" i="13"/>
  <c r="P187" i="13"/>
  <c r="R17" i="13"/>
  <c r="S16" i="13"/>
  <c r="F18" i="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AK18" i="1" s="1"/>
  <c r="AL18" i="1" s="1"/>
  <c r="AM18" i="1" s="1"/>
  <c r="AN18" i="1" s="1"/>
  <c r="AO18" i="1" s="1"/>
  <c r="AP18" i="1" s="1"/>
  <c r="AQ18" i="1" s="1"/>
  <c r="AR18" i="1" s="1"/>
  <c r="AS18" i="1" s="1"/>
  <c r="AT18" i="1" s="1"/>
  <c r="AU18" i="1" s="1"/>
  <c r="AV18" i="1" s="1"/>
  <c r="AW18" i="1" s="1"/>
  <c r="AX18" i="1" s="1"/>
  <c r="AY18" i="1" s="1"/>
  <c r="AZ18" i="1" s="1"/>
  <c r="BA18" i="1" s="1"/>
  <c r="F7" i="1"/>
  <c r="E164" i="1" s="1"/>
  <c r="E163" i="1" s="1"/>
  <c r="F8" i="1"/>
  <c r="AV174" i="1" s="1"/>
  <c r="F9" i="1"/>
  <c r="F10" i="1"/>
  <c r="M194" i="1" s="1"/>
  <c r="F11" i="1"/>
  <c r="AI204" i="1" s="1"/>
  <c r="F12" i="1"/>
  <c r="AH214" i="1" s="1"/>
  <c r="F6" i="1"/>
  <c r="AL154" i="1" s="1"/>
  <c r="F5" i="1"/>
  <c r="AK144" i="1" s="1"/>
  <c r="F4" i="1"/>
  <c r="AM134" i="1" s="1"/>
  <c r="I16" i="1"/>
  <c r="J16" i="1" s="1"/>
  <c r="F3" i="1"/>
  <c r="O123" i="1" s="1"/>
  <c r="E131" i="1"/>
  <c r="E141" i="1" s="1"/>
  <c r="E151" i="1" s="1"/>
  <c r="E161" i="1" s="1"/>
  <c r="E171" i="1" s="1"/>
  <c r="E181" i="1" s="1"/>
  <c r="F131" i="1"/>
  <c r="F141" i="1" s="1"/>
  <c r="F151" i="1" s="1"/>
  <c r="F161" i="1" s="1"/>
  <c r="F171" i="1" s="1"/>
  <c r="F181" i="1" s="1"/>
  <c r="G131" i="1"/>
  <c r="G141" i="1" s="1"/>
  <c r="G151" i="1" s="1"/>
  <c r="G161" i="1" s="1"/>
  <c r="G171" i="1" s="1"/>
  <c r="G181" i="1" s="1"/>
  <c r="H131" i="1"/>
  <c r="H141" i="1" s="1"/>
  <c r="H151" i="1" s="1"/>
  <c r="H161" i="1" s="1"/>
  <c r="H171" i="1" s="1"/>
  <c r="H181" i="1" s="1"/>
  <c r="I131" i="1"/>
  <c r="I141" i="1" s="1"/>
  <c r="I151" i="1" s="1"/>
  <c r="I161" i="1" s="1"/>
  <c r="I171" i="1" s="1"/>
  <c r="I181" i="1" s="1"/>
  <c r="J131" i="1"/>
  <c r="J141" i="1" s="1"/>
  <c r="J151" i="1" s="1"/>
  <c r="J161" i="1" s="1"/>
  <c r="J171" i="1" s="1"/>
  <c r="J181" i="1" s="1"/>
  <c r="K131" i="1"/>
  <c r="K141" i="1" s="1"/>
  <c r="K151" i="1" s="1"/>
  <c r="K161" i="1" s="1"/>
  <c r="K171" i="1" s="1"/>
  <c r="K181" i="1" s="1"/>
  <c r="L131" i="1"/>
  <c r="L141" i="1" s="1"/>
  <c r="L151" i="1" s="1"/>
  <c r="L161" i="1" s="1"/>
  <c r="L171" i="1" s="1"/>
  <c r="L181" i="1" s="1"/>
  <c r="M131" i="1"/>
  <c r="M141" i="1" s="1"/>
  <c r="M151" i="1" s="1"/>
  <c r="M161" i="1" s="1"/>
  <c r="M171" i="1" s="1"/>
  <c r="M181" i="1" s="1"/>
  <c r="M201" i="1" s="1"/>
  <c r="M211" i="1" s="1"/>
  <c r="N131" i="1"/>
  <c r="N141" i="1" s="1"/>
  <c r="N151" i="1" s="1"/>
  <c r="N161" i="1" s="1"/>
  <c r="N171" i="1" s="1"/>
  <c r="N181" i="1" s="1"/>
  <c r="O131" i="1"/>
  <c r="O141" i="1" s="1"/>
  <c r="O151" i="1" s="1"/>
  <c r="O161" i="1" s="1"/>
  <c r="O171" i="1" s="1"/>
  <c r="O181" i="1" s="1"/>
  <c r="P131" i="1"/>
  <c r="P141" i="1" s="1"/>
  <c r="P151" i="1" s="1"/>
  <c r="P161" i="1" s="1"/>
  <c r="P171" i="1" s="1"/>
  <c r="P181" i="1" s="1"/>
  <c r="Q131" i="1"/>
  <c r="Q141" i="1" s="1"/>
  <c r="Q151" i="1" s="1"/>
  <c r="Q161" i="1" s="1"/>
  <c r="Q171" i="1" s="1"/>
  <c r="Q181" i="1" s="1"/>
  <c r="R131" i="1"/>
  <c r="R141" i="1" s="1"/>
  <c r="R151" i="1" s="1"/>
  <c r="R161" i="1" s="1"/>
  <c r="R171" i="1" s="1"/>
  <c r="R181" i="1" s="1"/>
  <c r="S131" i="1"/>
  <c r="S141" i="1" s="1"/>
  <c r="S151" i="1" s="1"/>
  <c r="S161" i="1" s="1"/>
  <c r="S171" i="1" s="1"/>
  <c r="S181" i="1" s="1"/>
  <c r="T131" i="1"/>
  <c r="T141" i="1" s="1"/>
  <c r="T151" i="1" s="1"/>
  <c r="T161" i="1" s="1"/>
  <c r="T171" i="1" s="1"/>
  <c r="T181" i="1" s="1"/>
  <c r="U131" i="1"/>
  <c r="U141" i="1" s="1"/>
  <c r="U151" i="1" s="1"/>
  <c r="U161" i="1" s="1"/>
  <c r="U171" i="1" s="1"/>
  <c r="U181" i="1" s="1"/>
  <c r="V131" i="1"/>
  <c r="V141" i="1" s="1"/>
  <c r="V151" i="1" s="1"/>
  <c r="V161" i="1" s="1"/>
  <c r="V171" i="1" s="1"/>
  <c r="V181" i="1" s="1"/>
  <c r="W131" i="1"/>
  <c r="W141" i="1" s="1"/>
  <c r="W151" i="1" s="1"/>
  <c r="W161" i="1" s="1"/>
  <c r="W171" i="1" s="1"/>
  <c r="W181" i="1" s="1"/>
  <c r="W201" i="1" s="1"/>
  <c r="W211" i="1" s="1"/>
  <c r="X131" i="1"/>
  <c r="X141" i="1" s="1"/>
  <c r="X151" i="1" s="1"/>
  <c r="X161" i="1" s="1"/>
  <c r="X171" i="1" s="1"/>
  <c r="X181" i="1" s="1"/>
  <c r="Y131" i="1"/>
  <c r="Y141" i="1" s="1"/>
  <c r="Y151" i="1" s="1"/>
  <c r="Y161" i="1" s="1"/>
  <c r="Y171" i="1" s="1"/>
  <c r="Y181" i="1" s="1"/>
  <c r="Z131" i="1"/>
  <c r="Z141" i="1" s="1"/>
  <c r="Z151" i="1" s="1"/>
  <c r="Z161" i="1" s="1"/>
  <c r="Z171" i="1" s="1"/>
  <c r="Z181" i="1" s="1"/>
  <c r="AA131" i="1"/>
  <c r="AA141" i="1" s="1"/>
  <c r="AA151" i="1" s="1"/>
  <c r="AA161" i="1" s="1"/>
  <c r="AA171" i="1" s="1"/>
  <c r="AA181" i="1" s="1"/>
  <c r="AA201" i="1" s="1"/>
  <c r="AA211" i="1" s="1"/>
  <c r="AB131" i="1"/>
  <c r="AB141" i="1" s="1"/>
  <c r="AB151" i="1" s="1"/>
  <c r="AB161" i="1" s="1"/>
  <c r="AB171" i="1" s="1"/>
  <c r="AB181" i="1" s="1"/>
  <c r="AC131" i="1"/>
  <c r="AC141" i="1" s="1"/>
  <c r="AC151" i="1" s="1"/>
  <c r="AC161" i="1" s="1"/>
  <c r="AC171" i="1" s="1"/>
  <c r="AC181" i="1" s="1"/>
  <c r="AC191" i="1" s="1"/>
  <c r="AD131" i="1"/>
  <c r="AD141" i="1" s="1"/>
  <c r="AD151" i="1" s="1"/>
  <c r="AD161" i="1" s="1"/>
  <c r="AD171" i="1" s="1"/>
  <c r="AD181" i="1" s="1"/>
  <c r="AE131" i="1"/>
  <c r="AE141" i="1" s="1"/>
  <c r="AE151" i="1" s="1"/>
  <c r="AE161" i="1" s="1"/>
  <c r="AE171" i="1" s="1"/>
  <c r="AE181" i="1" s="1"/>
  <c r="AF131" i="1"/>
  <c r="AF141" i="1" s="1"/>
  <c r="AF151" i="1" s="1"/>
  <c r="AF161" i="1" s="1"/>
  <c r="AF171" i="1" s="1"/>
  <c r="AF181" i="1" s="1"/>
  <c r="AG131" i="1"/>
  <c r="AG141" i="1" s="1"/>
  <c r="AG151" i="1" s="1"/>
  <c r="AG161" i="1" s="1"/>
  <c r="AG171" i="1" s="1"/>
  <c r="AG181" i="1" s="1"/>
  <c r="AH131" i="1"/>
  <c r="AH141" i="1" s="1"/>
  <c r="AH151" i="1" s="1"/>
  <c r="AH161" i="1" s="1"/>
  <c r="AH171" i="1" s="1"/>
  <c r="AH181" i="1" s="1"/>
  <c r="AI131" i="1"/>
  <c r="AI141" i="1" s="1"/>
  <c r="AI151" i="1" s="1"/>
  <c r="AI161" i="1" s="1"/>
  <c r="AI171" i="1" s="1"/>
  <c r="AI181" i="1" s="1"/>
  <c r="AJ131" i="1"/>
  <c r="AJ141" i="1" s="1"/>
  <c r="AJ151" i="1" s="1"/>
  <c r="AJ161" i="1" s="1"/>
  <c r="AJ171" i="1" s="1"/>
  <c r="AJ181" i="1" s="1"/>
  <c r="AK131" i="1"/>
  <c r="AK141" i="1" s="1"/>
  <c r="AK151" i="1" s="1"/>
  <c r="AK161" i="1" s="1"/>
  <c r="AK171" i="1" s="1"/>
  <c r="AK181" i="1" s="1"/>
  <c r="AL131" i="1"/>
  <c r="AL141" i="1" s="1"/>
  <c r="AL151" i="1" s="1"/>
  <c r="AL161" i="1" s="1"/>
  <c r="AL171" i="1" s="1"/>
  <c r="AL181" i="1" s="1"/>
  <c r="AM131" i="1"/>
  <c r="AM141" i="1" s="1"/>
  <c r="AM151" i="1" s="1"/>
  <c r="AM161" i="1" s="1"/>
  <c r="AM171" i="1" s="1"/>
  <c r="AM181" i="1" s="1"/>
  <c r="AN131" i="1"/>
  <c r="AN141" i="1" s="1"/>
  <c r="AN151" i="1" s="1"/>
  <c r="AN161" i="1" s="1"/>
  <c r="AN171" i="1" s="1"/>
  <c r="AN181" i="1" s="1"/>
  <c r="AO131" i="1"/>
  <c r="AO141" i="1" s="1"/>
  <c r="AO151" i="1" s="1"/>
  <c r="AO161" i="1" s="1"/>
  <c r="AO171" i="1" s="1"/>
  <c r="AO181" i="1" s="1"/>
  <c r="AP131" i="1"/>
  <c r="AP141" i="1" s="1"/>
  <c r="AP151" i="1" s="1"/>
  <c r="AP161" i="1" s="1"/>
  <c r="AP171" i="1" s="1"/>
  <c r="AP181" i="1" s="1"/>
  <c r="AQ131" i="1"/>
  <c r="AQ141" i="1" s="1"/>
  <c r="AQ151" i="1" s="1"/>
  <c r="AQ161" i="1" s="1"/>
  <c r="AQ171" i="1" s="1"/>
  <c r="AQ181" i="1" s="1"/>
  <c r="AQ201" i="1" s="1"/>
  <c r="AQ211" i="1" s="1"/>
  <c r="AR131" i="1"/>
  <c r="AR141" i="1" s="1"/>
  <c r="AR151" i="1" s="1"/>
  <c r="AR161" i="1" s="1"/>
  <c r="AR171" i="1" s="1"/>
  <c r="AR181" i="1" s="1"/>
  <c r="AS131" i="1"/>
  <c r="AS141" i="1" s="1"/>
  <c r="AS151" i="1" s="1"/>
  <c r="AS161" i="1" s="1"/>
  <c r="AS171" i="1" s="1"/>
  <c r="AS181" i="1" s="1"/>
  <c r="AT131" i="1"/>
  <c r="AT141" i="1" s="1"/>
  <c r="AT151" i="1" s="1"/>
  <c r="AT161" i="1" s="1"/>
  <c r="AT171" i="1" s="1"/>
  <c r="AT181" i="1" s="1"/>
  <c r="AU131" i="1"/>
  <c r="AU141" i="1" s="1"/>
  <c r="AU151" i="1" s="1"/>
  <c r="AU161" i="1" s="1"/>
  <c r="AU171" i="1" s="1"/>
  <c r="AU181" i="1" s="1"/>
  <c r="AU191" i="1" s="1"/>
  <c r="AV131" i="1"/>
  <c r="AV141" i="1" s="1"/>
  <c r="AV151" i="1" s="1"/>
  <c r="AV161" i="1" s="1"/>
  <c r="AV171" i="1" s="1"/>
  <c r="AV181" i="1" s="1"/>
  <c r="AW131" i="1"/>
  <c r="AW141" i="1" s="1"/>
  <c r="AW151" i="1" s="1"/>
  <c r="AW161" i="1" s="1"/>
  <c r="AW171" i="1" s="1"/>
  <c r="AW181" i="1" s="1"/>
  <c r="AX131" i="1"/>
  <c r="AX141" i="1" s="1"/>
  <c r="AX151" i="1" s="1"/>
  <c r="AX161" i="1" s="1"/>
  <c r="AX171" i="1" s="1"/>
  <c r="AX181" i="1" s="1"/>
  <c r="AY131" i="1"/>
  <c r="AY141" i="1" s="1"/>
  <c r="AY151" i="1" s="1"/>
  <c r="AY161" i="1" s="1"/>
  <c r="AY171" i="1" s="1"/>
  <c r="AY181" i="1" s="1"/>
  <c r="AZ131" i="1"/>
  <c r="AZ141" i="1" s="1"/>
  <c r="AZ151" i="1" s="1"/>
  <c r="AZ161" i="1" s="1"/>
  <c r="AZ171" i="1" s="1"/>
  <c r="AZ181" i="1" s="1"/>
  <c r="BA131" i="1"/>
  <c r="BA141" i="1" s="1"/>
  <c r="BA151" i="1" s="1"/>
  <c r="BA161" i="1" s="1"/>
  <c r="BA171" i="1" s="1"/>
  <c r="BA181" i="1" s="1"/>
  <c r="BA191" i="1" s="1"/>
  <c r="D131" i="1"/>
  <c r="D141" i="1" s="1"/>
  <c r="D151" i="1" s="1"/>
  <c r="D161" i="1" s="1"/>
  <c r="D171" i="1" s="1"/>
  <c r="D181" i="1" s="1"/>
  <c r="E121" i="1"/>
  <c r="D121" i="1"/>
  <c r="E132" i="1"/>
  <c r="D132" i="1"/>
  <c r="E142" i="1"/>
  <c r="D142" i="1"/>
  <c r="E152" i="1"/>
  <c r="D152" i="1"/>
  <c r="E162" i="1"/>
  <c r="D162" i="1"/>
  <c r="E172" i="1"/>
  <c r="D172" i="1"/>
  <c r="E182" i="1"/>
  <c r="D182" i="1"/>
  <c r="E192" i="1"/>
  <c r="D192" i="1"/>
  <c r="E202" i="1"/>
  <c r="D202" i="1"/>
  <c r="E212" i="1"/>
  <c r="D212" i="1"/>
  <c r="D213" i="1"/>
  <c r="D203" i="1"/>
  <c r="D207" i="1" s="1"/>
  <c r="D193" i="1"/>
  <c r="D183" i="1"/>
  <c r="D173" i="1"/>
  <c r="B171" i="1"/>
  <c r="A171" i="1"/>
  <c r="D163" i="1"/>
  <c r="B161" i="1"/>
  <c r="A161" i="1"/>
  <c r="D153" i="1"/>
  <c r="B151" i="1"/>
  <c r="A151" i="1"/>
  <c r="D143" i="1"/>
  <c r="B141" i="1"/>
  <c r="A141" i="1"/>
  <c r="B131" i="1"/>
  <c r="A131" i="1"/>
  <c r="D133" i="1"/>
  <c r="D122" i="1"/>
  <c r="F17" i="1"/>
  <c r="F142" i="1" s="1"/>
  <c r="B120" i="1"/>
  <c r="D21" i="21" l="1"/>
  <c r="B22" i="21" s="1"/>
  <c r="S232" i="14"/>
  <c r="S222" i="14"/>
  <c r="S162" i="14"/>
  <c r="S152" i="14"/>
  <c r="S141" i="14"/>
  <c r="S182" i="14"/>
  <c r="S192" i="14"/>
  <c r="S202" i="14"/>
  <c r="S172" i="14"/>
  <c r="S212" i="14"/>
  <c r="U24" i="14"/>
  <c r="T25" i="14"/>
  <c r="P235" i="14"/>
  <c r="P233" i="14" s="1"/>
  <c r="P237" i="14" s="1"/>
  <c r="P225" i="14"/>
  <c r="P223" i="14" s="1"/>
  <c r="P227" i="14" s="1"/>
  <c r="P215" i="14"/>
  <c r="P213" i="14" s="1"/>
  <c r="P217" i="14" s="1"/>
  <c r="P195" i="14"/>
  <c r="P193" i="14" s="1"/>
  <c r="P197" i="14" s="1"/>
  <c r="P205" i="14"/>
  <c r="P203" i="14" s="1"/>
  <c r="P207" i="14" s="1"/>
  <c r="P185" i="14"/>
  <c r="P183" i="14" s="1"/>
  <c r="P187" i="14" s="1"/>
  <c r="P175" i="14"/>
  <c r="P173" i="14" s="1"/>
  <c r="P177" i="14" s="1"/>
  <c r="P144" i="14"/>
  <c r="P142" i="14" s="1"/>
  <c r="P146" i="14" s="1"/>
  <c r="P165" i="14"/>
  <c r="P163" i="14" s="1"/>
  <c r="P167" i="14" s="1"/>
  <c r="P155" i="14"/>
  <c r="P153" i="14" s="1"/>
  <c r="P157" i="14" s="1"/>
  <c r="Q26" i="14"/>
  <c r="R192" i="13"/>
  <c r="R182" i="13"/>
  <c r="R172" i="13"/>
  <c r="R212" i="13"/>
  <c r="R152" i="13"/>
  <c r="R132" i="13"/>
  <c r="R202" i="13"/>
  <c r="R162" i="13"/>
  <c r="R142" i="13"/>
  <c r="R121" i="13"/>
  <c r="Q215" i="13"/>
  <c r="Q213" i="13" s="1"/>
  <c r="Q217" i="13" s="1"/>
  <c r="Q165" i="13"/>
  <c r="Q163" i="13" s="1"/>
  <c r="Q205" i="13"/>
  <c r="Q203" i="13" s="1"/>
  <c r="Q207" i="13" s="1"/>
  <c r="Q185" i="13"/>
  <c r="Q183" i="13" s="1"/>
  <c r="Q187" i="13" s="1"/>
  <c r="Q145" i="13"/>
  <c r="Q143" i="13" s="1"/>
  <c r="Q147" i="13" s="1"/>
  <c r="Q124" i="13"/>
  <c r="Q122" i="13" s="1"/>
  <c r="Q126" i="13" s="1"/>
  <c r="R18" i="13"/>
  <c r="Q195" i="13"/>
  <c r="Q193" i="13" s="1"/>
  <c r="Q197" i="13" s="1"/>
  <c r="Q155" i="13"/>
  <c r="Q153" i="13" s="1"/>
  <c r="Q157" i="13" s="1"/>
  <c r="Q135" i="13"/>
  <c r="Q133" i="13" s="1"/>
  <c r="Q137" i="13" s="1"/>
  <c r="Q175" i="13"/>
  <c r="Q173" i="13" s="1"/>
  <c r="Q177" i="13" s="1"/>
  <c r="S17" i="13"/>
  <c r="T16" i="13"/>
  <c r="Q167" i="13"/>
  <c r="H144" i="1"/>
  <c r="AI144" i="1"/>
  <c r="D167" i="1"/>
  <c r="D147" i="1"/>
  <c r="AG144" i="1"/>
  <c r="R191" i="1"/>
  <c r="R201" i="1"/>
  <c r="R211" i="1" s="1"/>
  <c r="AE201" i="1"/>
  <c r="AE211" i="1" s="1"/>
  <c r="AE191" i="1"/>
  <c r="AQ191" i="1"/>
  <c r="M191" i="1"/>
  <c r="N174" i="1"/>
  <c r="AK194" i="1"/>
  <c r="U194" i="1"/>
  <c r="P154" i="1"/>
  <c r="AC144" i="1"/>
  <c r="BA144" i="1"/>
  <c r="V144" i="1"/>
  <c r="AP144" i="1"/>
  <c r="M144" i="1"/>
  <c r="AO144" i="1"/>
  <c r="E144" i="1"/>
  <c r="E143" i="1" s="1"/>
  <c r="E147" i="1" s="1"/>
  <c r="R144" i="1"/>
  <c r="AY144" i="1"/>
  <c r="E204" i="1"/>
  <c r="E203" i="1" s="1"/>
  <c r="E207" i="1" s="1"/>
  <c r="AX134" i="1"/>
  <c r="W134" i="1"/>
  <c r="X144" i="1"/>
  <c r="L144" i="1"/>
  <c r="V174" i="1"/>
  <c r="R214" i="1"/>
  <c r="AU144" i="1"/>
  <c r="K154" i="1"/>
  <c r="AF154" i="1"/>
  <c r="F154" i="1"/>
  <c r="BA194" i="1"/>
  <c r="AA154" i="1"/>
  <c r="Z164" i="1"/>
  <c r="AC194" i="1"/>
  <c r="J214" i="1"/>
  <c r="AT154" i="1"/>
  <c r="AS164" i="1"/>
  <c r="AP174" i="1"/>
  <c r="AS194" i="1"/>
  <c r="R164" i="1"/>
  <c r="Z204" i="1"/>
  <c r="J164" i="1"/>
  <c r="R204" i="1"/>
  <c r="AP123" i="1"/>
  <c r="AH134" i="1"/>
  <c r="AY204" i="1"/>
  <c r="AC134" i="1"/>
  <c r="J204" i="1"/>
  <c r="AI123" i="1"/>
  <c r="AT123" i="1"/>
  <c r="G123" i="1"/>
  <c r="W123" i="1"/>
  <c r="AH123" i="1"/>
  <c r="AX123" i="1"/>
  <c r="K123" i="1"/>
  <c r="AA123" i="1"/>
  <c r="AL123" i="1"/>
  <c r="AH164" i="1"/>
  <c r="AL164" i="1"/>
  <c r="AP164" i="1"/>
  <c r="AT164" i="1"/>
  <c r="AX164" i="1"/>
  <c r="H164" i="1"/>
  <c r="L164" i="1"/>
  <c r="P164" i="1"/>
  <c r="T164" i="1"/>
  <c r="X164" i="1"/>
  <c r="AB164" i="1"/>
  <c r="AF164" i="1"/>
  <c r="AI164" i="1"/>
  <c r="AM164" i="1"/>
  <c r="AQ164" i="1"/>
  <c r="AU164" i="1"/>
  <c r="AY164" i="1"/>
  <c r="I164" i="1"/>
  <c r="M164" i="1"/>
  <c r="Q164" i="1"/>
  <c r="U164" i="1"/>
  <c r="Y164" i="1"/>
  <c r="AC164" i="1"/>
  <c r="AG164" i="1"/>
  <c r="AJ164" i="1"/>
  <c r="AN164" i="1"/>
  <c r="AR164" i="1"/>
  <c r="AV164" i="1"/>
  <c r="AZ164" i="1"/>
  <c r="AJ204" i="1"/>
  <c r="AN204" i="1"/>
  <c r="AR204" i="1"/>
  <c r="AV204" i="1"/>
  <c r="AZ204" i="1"/>
  <c r="H204" i="1"/>
  <c r="L204" i="1"/>
  <c r="P204" i="1"/>
  <c r="T204" i="1"/>
  <c r="X204" i="1"/>
  <c r="AB204" i="1"/>
  <c r="AF204" i="1"/>
  <c r="AK204" i="1"/>
  <c r="AO204" i="1"/>
  <c r="AS204" i="1"/>
  <c r="AW204" i="1"/>
  <c r="BA204" i="1"/>
  <c r="I204" i="1"/>
  <c r="M204" i="1"/>
  <c r="Q204" i="1"/>
  <c r="U204" i="1"/>
  <c r="Y204" i="1"/>
  <c r="AC204" i="1"/>
  <c r="AG204" i="1"/>
  <c r="AH204" i="1"/>
  <c r="AL204" i="1"/>
  <c r="AP204" i="1"/>
  <c r="AT204" i="1"/>
  <c r="AX204" i="1"/>
  <c r="F204" i="1"/>
  <c r="F165" i="1"/>
  <c r="AE164" i="1"/>
  <c r="W164" i="1"/>
  <c r="O164" i="1"/>
  <c r="G164" i="1"/>
  <c r="AE204" i="1"/>
  <c r="W204" i="1"/>
  <c r="O204" i="1"/>
  <c r="G204" i="1"/>
  <c r="AO164" i="1"/>
  <c r="AU204" i="1"/>
  <c r="AE123" i="1"/>
  <c r="AD164" i="1"/>
  <c r="V164" i="1"/>
  <c r="N164" i="1"/>
  <c r="F164" i="1"/>
  <c r="AD204" i="1"/>
  <c r="V204" i="1"/>
  <c r="N204" i="1"/>
  <c r="BA164" i="1"/>
  <c r="AK164" i="1"/>
  <c r="AQ204" i="1"/>
  <c r="S123" i="1"/>
  <c r="AA164" i="1"/>
  <c r="S164" i="1"/>
  <c r="K164" i="1"/>
  <c r="AA204" i="1"/>
  <c r="S204" i="1"/>
  <c r="K204" i="1"/>
  <c r="AW164" i="1"/>
  <c r="AM204" i="1"/>
  <c r="R134" i="1"/>
  <c r="G174" i="1"/>
  <c r="AE214" i="1"/>
  <c r="AR134" i="1"/>
  <c r="AS214" i="1"/>
  <c r="E134" i="1"/>
  <c r="E133" i="1" s="1"/>
  <c r="E137" i="1" s="1"/>
  <c r="M134" i="1"/>
  <c r="AB144" i="1"/>
  <c r="Q144" i="1"/>
  <c r="F144" i="1"/>
  <c r="AB174" i="1"/>
  <c r="X214" i="1"/>
  <c r="AT144" i="1"/>
  <c r="AK134" i="1"/>
  <c r="AO134" i="1"/>
  <c r="AS134" i="1"/>
  <c r="AW134" i="1"/>
  <c r="BA134" i="1"/>
  <c r="H134" i="1"/>
  <c r="L134" i="1"/>
  <c r="P134" i="1"/>
  <c r="T134" i="1"/>
  <c r="X134" i="1"/>
  <c r="AB134" i="1"/>
  <c r="AF134" i="1"/>
  <c r="G134" i="1"/>
  <c r="AI174" i="1"/>
  <c r="AN174" i="1"/>
  <c r="AT174" i="1"/>
  <c r="AY174" i="1"/>
  <c r="J174" i="1"/>
  <c r="O174" i="1"/>
  <c r="T174" i="1"/>
  <c r="Z174" i="1"/>
  <c r="AE174" i="1"/>
  <c r="AK174" i="1"/>
  <c r="AJ174" i="1"/>
  <c r="AK214" i="1"/>
  <c r="AP214" i="1"/>
  <c r="AV214" i="1"/>
  <c r="BA214" i="1"/>
  <c r="F214" i="1"/>
  <c r="K214" i="1"/>
  <c r="P214" i="1"/>
  <c r="V214" i="1"/>
  <c r="AA214" i="1"/>
  <c r="AF214" i="1"/>
  <c r="AL214" i="1"/>
  <c r="AR214" i="1"/>
  <c r="AW214" i="1"/>
  <c r="AG134" i="1"/>
  <c r="AA134" i="1"/>
  <c r="V134" i="1"/>
  <c r="Q134" i="1"/>
  <c r="K134" i="1"/>
  <c r="E174" i="1"/>
  <c r="E173" i="1" s="1"/>
  <c r="E177" i="1" s="1"/>
  <c r="AA174" i="1"/>
  <c r="S174" i="1"/>
  <c r="L174" i="1"/>
  <c r="F174" i="1"/>
  <c r="AD214" i="1"/>
  <c r="W214" i="1"/>
  <c r="O214" i="1"/>
  <c r="H214" i="1"/>
  <c r="AV134" i="1"/>
  <c r="AQ134" i="1"/>
  <c r="AL134" i="1"/>
  <c r="AU174" i="1"/>
  <c r="AM174" i="1"/>
  <c r="AZ214" i="1"/>
  <c r="AO214" i="1"/>
  <c r="AJ144" i="1"/>
  <c r="AN144" i="1"/>
  <c r="AR144" i="1"/>
  <c r="AV144" i="1"/>
  <c r="AZ144" i="1"/>
  <c r="G144" i="1"/>
  <c r="K144" i="1"/>
  <c r="O144" i="1"/>
  <c r="S144" i="1"/>
  <c r="W144" i="1"/>
  <c r="AA144" i="1"/>
  <c r="AE144" i="1"/>
  <c r="AS184" i="1"/>
  <c r="AE184" i="1"/>
  <c r="AN184" i="1"/>
  <c r="AE134" i="1"/>
  <c r="Z134" i="1"/>
  <c r="U134" i="1"/>
  <c r="O134" i="1"/>
  <c r="J134" i="1"/>
  <c r="AF144" i="1"/>
  <c r="Z144" i="1"/>
  <c r="U144" i="1"/>
  <c r="P144" i="1"/>
  <c r="J144" i="1"/>
  <c r="AF174" i="1"/>
  <c r="X174" i="1"/>
  <c r="R174" i="1"/>
  <c r="K174" i="1"/>
  <c r="T184" i="1"/>
  <c r="AB214" i="1"/>
  <c r="T214" i="1"/>
  <c r="N214" i="1"/>
  <c r="G214" i="1"/>
  <c r="AZ134" i="1"/>
  <c r="AU134" i="1"/>
  <c r="AP134" i="1"/>
  <c r="AJ134" i="1"/>
  <c r="AX144" i="1"/>
  <c r="AS144" i="1"/>
  <c r="AM144" i="1"/>
  <c r="AH144" i="1"/>
  <c r="AZ174" i="1"/>
  <c r="AR174" i="1"/>
  <c r="AL174" i="1"/>
  <c r="AX214" i="1"/>
  <c r="AN214" i="1"/>
  <c r="AI214" i="1"/>
  <c r="F134" i="1"/>
  <c r="AD134" i="1"/>
  <c r="Y134" i="1"/>
  <c r="S134" i="1"/>
  <c r="N134" i="1"/>
  <c r="I134" i="1"/>
  <c r="AD144" i="1"/>
  <c r="Y144" i="1"/>
  <c r="T144" i="1"/>
  <c r="N144" i="1"/>
  <c r="I144" i="1"/>
  <c r="AD174" i="1"/>
  <c r="W174" i="1"/>
  <c r="P174" i="1"/>
  <c r="H174" i="1"/>
  <c r="H184" i="1"/>
  <c r="E214" i="1"/>
  <c r="E213" i="1" s="1"/>
  <c r="E217" i="1" s="1"/>
  <c r="Z214" i="1"/>
  <c r="S214" i="1"/>
  <c r="L214" i="1"/>
  <c r="AY134" i="1"/>
  <c r="AT134" i="1"/>
  <c r="AN134" i="1"/>
  <c r="AI134" i="1"/>
  <c r="AW144" i="1"/>
  <c r="AQ144" i="1"/>
  <c r="AL144" i="1"/>
  <c r="AX174" i="1"/>
  <c r="AQ174" i="1"/>
  <c r="AH174" i="1"/>
  <c r="AT214" i="1"/>
  <c r="AJ214" i="1"/>
  <c r="V154" i="1"/>
  <c r="AC184" i="1"/>
  <c r="S184" i="1"/>
  <c r="BA184" i="1"/>
  <c r="AK184" i="1"/>
  <c r="Y184" i="1"/>
  <c r="O184" i="1"/>
  <c r="AV184" i="1"/>
  <c r="X184" i="1"/>
  <c r="M184" i="1"/>
  <c r="AI194" i="1"/>
  <c r="AM194" i="1"/>
  <c r="AQ194" i="1"/>
  <c r="AU194" i="1"/>
  <c r="AY194" i="1"/>
  <c r="G194" i="1"/>
  <c r="K194" i="1"/>
  <c r="O194" i="1"/>
  <c r="S194" i="1"/>
  <c r="W194" i="1"/>
  <c r="AA194" i="1"/>
  <c r="AE194" i="1"/>
  <c r="AJ194" i="1"/>
  <c r="AN194" i="1"/>
  <c r="AR194" i="1"/>
  <c r="AV194" i="1"/>
  <c r="AZ194" i="1"/>
  <c r="H194" i="1"/>
  <c r="L194" i="1"/>
  <c r="P194" i="1"/>
  <c r="T194" i="1"/>
  <c r="X194" i="1"/>
  <c r="AB194" i="1"/>
  <c r="AF194" i="1"/>
  <c r="AI154" i="1"/>
  <c r="AM154" i="1"/>
  <c r="AQ154" i="1"/>
  <c r="AU154" i="1"/>
  <c r="AY154" i="1"/>
  <c r="I154" i="1"/>
  <c r="M154" i="1"/>
  <c r="Q154" i="1"/>
  <c r="U154" i="1"/>
  <c r="Y154" i="1"/>
  <c r="AC154" i="1"/>
  <c r="AG154" i="1"/>
  <c r="AJ154" i="1"/>
  <c r="AN154" i="1"/>
  <c r="AR154" i="1"/>
  <c r="AV154" i="1"/>
  <c r="AZ154" i="1"/>
  <c r="AE154" i="1"/>
  <c r="Z154" i="1"/>
  <c r="T154" i="1"/>
  <c r="O154" i="1"/>
  <c r="J154" i="1"/>
  <c r="E194" i="1"/>
  <c r="E193" i="1" s="1"/>
  <c r="E197" i="1" s="1"/>
  <c r="Z194" i="1"/>
  <c r="R194" i="1"/>
  <c r="J194" i="1"/>
  <c r="BA154" i="1"/>
  <c r="AS154" i="1"/>
  <c r="AK154" i="1"/>
  <c r="AX194" i="1"/>
  <c r="AP194" i="1"/>
  <c r="AH194" i="1"/>
  <c r="AH184" i="1"/>
  <c r="AL184" i="1"/>
  <c r="AP184" i="1"/>
  <c r="AT184" i="1"/>
  <c r="AX184" i="1"/>
  <c r="F184" i="1"/>
  <c r="J184" i="1"/>
  <c r="N184" i="1"/>
  <c r="R184" i="1"/>
  <c r="V184" i="1"/>
  <c r="Z184" i="1"/>
  <c r="AD184" i="1"/>
  <c r="E184" i="1"/>
  <c r="E183" i="1" s="1"/>
  <c r="E187" i="1" s="1"/>
  <c r="AI184" i="1"/>
  <c r="AM184" i="1"/>
  <c r="AQ184" i="1"/>
  <c r="AU184" i="1"/>
  <c r="AY184" i="1"/>
  <c r="G184" i="1"/>
  <c r="K184" i="1"/>
  <c r="AD154" i="1"/>
  <c r="X154" i="1"/>
  <c r="S154" i="1"/>
  <c r="N154" i="1"/>
  <c r="H154" i="1"/>
  <c r="AG184" i="1"/>
  <c r="AB184" i="1"/>
  <c r="W184" i="1"/>
  <c r="Q184" i="1"/>
  <c r="L184" i="1"/>
  <c r="AG194" i="1"/>
  <c r="Y194" i="1"/>
  <c r="Q194" i="1"/>
  <c r="I194" i="1"/>
  <c r="AX154" i="1"/>
  <c r="AP154" i="1"/>
  <c r="AH154" i="1"/>
  <c r="AZ184" i="1"/>
  <c r="AR184" i="1"/>
  <c r="AJ184" i="1"/>
  <c r="AW194" i="1"/>
  <c r="AO194" i="1"/>
  <c r="E154" i="1"/>
  <c r="E153" i="1" s="1"/>
  <c r="E157" i="1" s="1"/>
  <c r="AB154" i="1"/>
  <c r="W154" i="1"/>
  <c r="R154" i="1"/>
  <c r="L154" i="1"/>
  <c r="G154" i="1"/>
  <c r="AF184" i="1"/>
  <c r="AA184" i="1"/>
  <c r="U184" i="1"/>
  <c r="P184" i="1"/>
  <c r="I184" i="1"/>
  <c r="AD194" i="1"/>
  <c r="V194" i="1"/>
  <c r="N194" i="1"/>
  <c r="F194" i="1"/>
  <c r="AW154" i="1"/>
  <c r="AO154" i="1"/>
  <c r="AW184" i="1"/>
  <c r="AO184" i="1"/>
  <c r="AT194" i="1"/>
  <c r="AL194" i="1"/>
  <c r="AG174" i="1"/>
  <c r="AC174" i="1"/>
  <c r="Y174" i="1"/>
  <c r="U174" i="1"/>
  <c r="Q174" i="1"/>
  <c r="M174" i="1"/>
  <c r="I174" i="1"/>
  <c r="AG214" i="1"/>
  <c r="AC214" i="1"/>
  <c r="Y214" i="1"/>
  <c r="U214" i="1"/>
  <c r="Q214" i="1"/>
  <c r="M214" i="1"/>
  <c r="I214" i="1"/>
  <c r="BA174" i="1"/>
  <c r="AW174" i="1"/>
  <c r="AS174" i="1"/>
  <c r="AO174" i="1"/>
  <c r="AY214" i="1"/>
  <c r="AU214" i="1"/>
  <c r="AQ214" i="1"/>
  <c r="AM214" i="1"/>
  <c r="E123" i="1"/>
  <c r="E122" i="1" s="1"/>
  <c r="E126" i="1" s="1"/>
  <c r="AD123" i="1"/>
  <c r="Z123" i="1"/>
  <c r="V123" i="1"/>
  <c r="R123" i="1"/>
  <c r="N123" i="1"/>
  <c r="J123" i="1"/>
  <c r="F123" i="1"/>
  <c r="BA123" i="1"/>
  <c r="AW123" i="1"/>
  <c r="AS123" i="1"/>
  <c r="AO123" i="1"/>
  <c r="AK123" i="1"/>
  <c r="AG123" i="1"/>
  <c r="AC123" i="1"/>
  <c r="Y123" i="1"/>
  <c r="U123" i="1"/>
  <c r="Q123" i="1"/>
  <c r="M123" i="1"/>
  <c r="I123" i="1"/>
  <c r="AZ123" i="1"/>
  <c r="AV123" i="1"/>
  <c r="AR123" i="1"/>
  <c r="AN123" i="1"/>
  <c r="AJ123" i="1"/>
  <c r="AF123" i="1"/>
  <c r="AB123" i="1"/>
  <c r="X123" i="1"/>
  <c r="T123" i="1"/>
  <c r="P123" i="1"/>
  <c r="L123" i="1"/>
  <c r="H123" i="1"/>
  <c r="AY123" i="1"/>
  <c r="AU123" i="1"/>
  <c r="AQ123" i="1"/>
  <c r="AM123" i="1"/>
  <c r="X201" i="1"/>
  <c r="X211" i="1" s="1"/>
  <c r="X191" i="1"/>
  <c r="F201" i="1"/>
  <c r="F211" i="1" s="1"/>
  <c r="F191" i="1"/>
  <c r="AI191" i="1"/>
  <c r="AI201" i="1"/>
  <c r="AI211" i="1" s="1"/>
  <c r="AK191" i="1"/>
  <c r="AK201" i="1"/>
  <c r="AK211" i="1" s="1"/>
  <c r="AP191" i="1"/>
  <c r="AP201" i="1"/>
  <c r="AP211" i="1" s="1"/>
  <c r="N191" i="1"/>
  <c r="N201" i="1"/>
  <c r="N211" i="1" s="1"/>
  <c r="AN201" i="1"/>
  <c r="AN211" i="1" s="1"/>
  <c r="AN191" i="1"/>
  <c r="V201" i="1"/>
  <c r="V211" i="1" s="1"/>
  <c r="V191" i="1"/>
  <c r="Z201" i="1"/>
  <c r="Z211" i="1" s="1"/>
  <c r="Z191" i="1"/>
  <c r="AW201" i="1"/>
  <c r="AW211" i="1" s="1"/>
  <c r="AW191" i="1"/>
  <c r="AL201" i="1"/>
  <c r="AL211" i="1" s="1"/>
  <c r="AL191" i="1"/>
  <c r="AY191" i="1"/>
  <c r="AY201" i="1"/>
  <c r="AY211" i="1" s="1"/>
  <c r="AD201" i="1"/>
  <c r="AD211" i="1" s="1"/>
  <c r="AD191" i="1"/>
  <c r="U191" i="1"/>
  <c r="U201" i="1"/>
  <c r="U211" i="1" s="1"/>
  <c r="AM191" i="1"/>
  <c r="AM201" i="1"/>
  <c r="AM211" i="1" s="1"/>
  <c r="Q201" i="1"/>
  <c r="Q211" i="1" s="1"/>
  <c r="Q191" i="1"/>
  <c r="S201" i="1"/>
  <c r="S211" i="1" s="1"/>
  <c r="S191" i="1"/>
  <c r="E201" i="1"/>
  <c r="E211" i="1" s="1"/>
  <c r="E191" i="1"/>
  <c r="AT191" i="1"/>
  <c r="AT201" i="1"/>
  <c r="AT211" i="1" s="1"/>
  <c r="J191" i="1"/>
  <c r="J201" i="1"/>
  <c r="J211" i="1" s="1"/>
  <c r="AX191" i="1"/>
  <c r="AX201" i="1"/>
  <c r="AX211" i="1" s="1"/>
  <c r="AG201" i="1"/>
  <c r="AG211" i="1" s="1"/>
  <c r="AG191" i="1"/>
  <c r="AZ201" i="1"/>
  <c r="AZ211" i="1" s="1"/>
  <c r="AZ191" i="1"/>
  <c r="AR201" i="1"/>
  <c r="AR211" i="1" s="1"/>
  <c r="AR191" i="1"/>
  <c r="AJ201" i="1"/>
  <c r="AJ211" i="1" s="1"/>
  <c r="AJ191" i="1"/>
  <c r="AF201" i="1"/>
  <c r="AF211" i="1" s="1"/>
  <c r="AF191" i="1"/>
  <c r="AB201" i="1"/>
  <c r="AB211" i="1" s="1"/>
  <c r="AB191" i="1"/>
  <c r="T201" i="1"/>
  <c r="T211" i="1" s="1"/>
  <c r="T191" i="1"/>
  <c r="L201" i="1"/>
  <c r="L211" i="1" s="1"/>
  <c r="L191" i="1"/>
  <c r="D201" i="1"/>
  <c r="D211" i="1" s="1"/>
  <c r="D191" i="1"/>
  <c r="H201" i="1"/>
  <c r="H211" i="1" s="1"/>
  <c r="H191" i="1"/>
  <c r="AV201" i="1"/>
  <c r="AV211" i="1" s="1"/>
  <c r="AV191" i="1"/>
  <c r="P201" i="1"/>
  <c r="P211" i="1" s="1"/>
  <c r="P191" i="1"/>
  <c r="O201" i="1"/>
  <c r="O211" i="1" s="1"/>
  <c r="O191" i="1"/>
  <c r="AC201" i="1"/>
  <c r="AC211" i="1" s="1"/>
  <c r="K201" i="1"/>
  <c r="K211" i="1" s="1"/>
  <c r="K191" i="1"/>
  <c r="BA201" i="1"/>
  <c r="BA211" i="1" s="1"/>
  <c r="AH191" i="1"/>
  <c r="AH201" i="1"/>
  <c r="AH211" i="1" s="1"/>
  <c r="G201" i="1"/>
  <c r="G211" i="1" s="1"/>
  <c r="G191" i="1"/>
  <c r="W191" i="1"/>
  <c r="AS191" i="1"/>
  <c r="AS201" i="1"/>
  <c r="AS211" i="1" s="1"/>
  <c r="AA191" i="1"/>
  <c r="AO191" i="1"/>
  <c r="AO201" i="1"/>
  <c r="AO211" i="1" s="1"/>
  <c r="Y201" i="1"/>
  <c r="Y211" i="1" s="1"/>
  <c r="Y191" i="1"/>
  <c r="I201" i="1"/>
  <c r="I211" i="1" s="1"/>
  <c r="I191" i="1"/>
  <c r="AU201" i="1"/>
  <c r="AU211" i="1" s="1"/>
  <c r="E167" i="1"/>
  <c r="F212" i="1"/>
  <c r="D137" i="1"/>
  <c r="D217" i="1"/>
  <c r="D126" i="1"/>
  <c r="D157" i="1"/>
  <c r="D177" i="1"/>
  <c r="F145" i="1"/>
  <c r="F135" i="1"/>
  <c r="D197" i="1"/>
  <c r="F215" i="1"/>
  <c r="F175" i="1"/>
  <c r="F185" i="1"/>
  <c r="F155" i="1"/>
  <c r="F121" i="1"/>
  <c r="F162" i="1"/>
  <c r="F202" i="1"/>
  <c r="F152" i="1"/>
  <c r="F192" i="1"/>
  <c r="F182" i="1"/>
  <c r="F172" i="1"/>
  <c r="F124" i="1"/>
  <c r="F195" i="1"/>
  <c r="F132" i="1"/>
  <c r="F205" i="1"/>
  <c r="D187" i="1"/>
  <c r="D22" i="21" l="1"/>
  <c r="B23" i="21" s="1"/>
  <c r="T232" i="14"/>
  <c r="T152" i="14"/>
  <c r="T141" i="14"/>
  <c r="T222" i="14"/>
  <c r="T162" i="14"/>
  <c r="T212" i="14"/>
  <c r="T202" i="14"/>
  <c r="T182" i="14"/>
  <c r="T172" i="14"/>
  <c r="T192" i="14"/>
  <c r="V24" i="14"/>
  <c r="U25" i="14"/>
  <c r="Q235" i="14"/>
  <c r="Q233" i="14" s="1"/>
  <c r="Q237" i="14" s="1"/>
  <c r="Q225" i="14"/>
  <c r="Q223" i="14" s="1"/>
  <c r="Q227" i="14" s="1"/>
  <c r="Q215" i="14"/>
  <c r="Q213" i="14" s="1"/>
  <c r="Q217" i="14" s="1"/>
  <c r="Q175" i="14"/>
  <c r="Q173" i="14" s="1"/>
  <c r="Q177" i="14" s="1"/>
  <c r="Q155" i="14"/>
  <c r="Q153" i="14" s="1"/>
  <c r="Q157" i="14" s="1"/>
  <c r="Q185" i="14"/>
  <c r="Q183" i="14" s="1"/>
  <c r="Q187" i="14" s="1"/>
  <c r="Q144" i="14"/>
  <c r="Q142" i="14" s="1"/>
  <c r="Q146" i="14" s="1"/>
  <c r="Q205" i="14"/>
  <c r="Q203" i="14" s="1"/>
  <c r="Q207" i="14" s="1"/>
  <c r="Q195" i="14"/>
  <c r="Q193" i="14" s="1"/>
  <c r="Q197" i="14" s="1"/>
  <c r="Q165" i="14"/>
  <c r="Q163" i="14" s="1"/>
  <c r="Q167" i="14" s="1"/>
  <c r="R26" i="14"/>
  <c r="U16" i="13"/>
  <c r="T17" i="13"/>
  <c r="S212" i="13"/>
  <c r="S202" i="13"/>
  <c r="S172" i="13"/>
  <c r="S192" i="13"/>
  <c r="S182" i="13"/>
  <c r="S142" i="13"/>
  <c r="S152" i="13"/>
  <c r="S121" i="13"/>
  <c r="S162" i="13"/>
  <c r="S132" i="13"/>
  <c r="R215" i="13"/>
  <c r="R213" i="13" s="1"/>
  <c r="R217" i="13" s="1"/>
  <c r="R195" i="13"/>
  <c r="R193" i="13" s="1"/>
  <c r="R197" i="13" s="1"/>
  <c r="R145" i="13"/>
  <c r="R143" i="13" s="1"/>
  <c r="R147" i="13" s="1"/>
  <c r="R185" i="13"/>
  <c r="R183" i="13" s="1"/>
  <c r="R187" i="13" s="1"/>
  <c r="R135" i="13"/>
  <c r="R133" i="13" s="1"/>
  <c r="R137" i="13" s="1"/>
  <c r="R124" i="13"/>
  <c r="R122" i="13" s="1"/>
  <c r="R126" i="13" s="1"/>
  <c r="R205" i="13"/>
  <c r="R203" i="13" s="1"/>
  <c r="R207" i="13" s="1"/>
  <c r="R175" i="13"/>
  <c r="R173" i="13" s="1"/>
  <c r="R177" i="13" s="1"/>
  <c r="R165" i="13"/>
  <c r="R163" i="13" s="1"/>
  <c r="R167" i="13" s="1"/>
  <c r="R155" i="13"/>
  <c r="R153" i="13" s="1"/>
  <c r="R157" i="13" s="1"/>
  <c r="S18" i="13"/>
  <c r="F133" i="1"/>
  <c r="F137" i="1" s="1"/>
  <c r="F122" i="1"/>
  <c r="F126" i="1" s="1"/>
  <c r="G215" i="1"/>
  <c r="G175" i="1"/>
  <c r="G205" i="1"/>
  <c r="G185" i="1"/>
  <c r="G145" i="1"/>
  <c r="G165" i="1"/>
  <c r="G195" i="1"/>
  <c r="G155" i="1"/>
  <c r="F153" i="1"/>
  <c r="F173" i="1" s="1"/>
  <c r="F193" i="1" s="1"/>
  <c r="H142" i="1"/>
  <c r="H182" i="1"/>
  <c r="H132" i="1"/>
  <c r="H172" i="1"/>
  <c r="H212" i="1"/>
  <c r="H152" i="1"/>
  <c r="H162" i="1"/>
  <c r="H192" i="1"/>
  <c r="H202" i="1"/>
  <c r="H121" i="1"/>
  <c r="G132" i="1"/>
  <c r="G172" i="1"/>
  <c r="G212" i="1"/>
  <c r="G121" i="1"/>
  <c r="G162" i="1"/>
  <c r="G202" i="1"/>
  <c r="G142" i="1"/>
  <c r="G152" i="1"/>
  <c r="G182" i="1"/>
  <c r="G192" i="1"/>
  <c r="G135" i="1"/>
  <c r="G124" i="1"/>
  <c r="F213" i="1"/>
  <c r="D23" i="21" l="1"/>
  <c r="B24" i="21" s="1"/>
  <c r="U232" i="14"/>
  <c r="U152" i="14"/>
  <c r="U141" i="14"/>
  <c r="U222" i="14"/>
  <c r="U162" i="14"/>
  <c r="U192" i="14"/>
  <c r="U182" i="14"/>
  <c r="U202" i="14"/>
  <c r="U212" i="14"/>
  <c r="U172" i="14"/>
  <c r="W24" i="14"/>
  <c r="V25" i="14"/>
  <c r="R215" i="14"/>
  <c r="R213" i="14" s="1"/>
  <c r="R217" i="14" s="1"/>
  <c r="R205" i="14"/>
  <c r="R203" i="14" s="1"/>
  <c r="R207" i="14" s="1"/>
  <c r="R235" i="14"/>
  <c r="R233" i="14" s="1"/>
  <c r="R237" i="14" s="1"/>
  <c r="R225" i="14"/>
  <c r="R223" i="14" s="1"/>
  <c r="R227" i="14" s="1"/>
  <c r="R195" i="14"/>
  <c r="R193" i="14" s="1"/>
  <c r="R197" i="14" s="1"/>
  <c r="R185" i="14"/>
  <c r="R183" i="14" s="1"/>
  <c r="R187" i="14" s="1"/>
  <c r="R175" i="14"/>
  <c r="R173" i="14" s="1"/>
  <c r="R177" i="14" s="1"/>
  <c r="R155" i="14"/>
  <c r="R153" i="14" s="1"/>
  <c r="R157" i="14" s="1"/>
  <c r="S26" i="14"/>
  <c r="R165" i="14"/>
  <c r="R163" i="14" s="1"/>
  <c r="R167" i="14" s="1"/>
  <c r="R144" i="14"/>
  <c r="R142" i="14" s="1"/>
  <c r="R146" i="14" s="1"/>
  <c r="T212" i="13"/>
  <c r="T202" i="13"/>
  <c r="T192" i="13"/>
  <c r="T162" i="13"/>
  <c r="T142" i="13"/>
  <c r="T121" i="13"/>
  <c r="T172" i="13"/>
  <c r="T152" i="13"/>
  <c r="T182" i="13"/>
  <c r="T132" i="13"/>
  <c r="S205" i="13"/>
  <c r="S203" i="13" s="1"/>
  <c r="S207" i="13" s="1"/>
  <c r="S185" i="13"/>
  <c r="S183" i="13" s="1"/>
  <c r="S187" i="13" s="1"/>
  <c r="S175" i="13"/>
  <c r="S173" i="13" s="1"/>
  <c r="S177" i="13" s="1"/>
  <c r="S165" i="13"/>
  <c r="S163" i="13" s="1"/>
  <c r="S155" i="13"/>
  <c r="S153" i="13" s="1"/>
  <c r="S157" i="13" s="1"/>
  <c r="S135" i="13"/>
  <c r="S133" i="13" s="1"/>
  <c r="S137" i="13" s="1"/>
  <c r="S195" i="13"/>
  <c r="S193" i="13" s="1"/>
  <c r="S197" i="13" s="1"/>
  <c r="S215" i="13"/>
  <c r="S213" i="13" s="1"/>
  <c r="S217" i="13" s="1"/>
  <c r="S124" i="13"/>
  <c r="S122" i="13" s="1"/>
  <c r="S126" i="13" s="1"/>
  <c r="S145" i="13"/>
  <c r="S143" i="13" s="1"/>
  <c r="S147" i="13" s="1"/>
  <c r="T18" i="13"/>
  <c r="S167" i="13"/>
  <c r="U17" i="13"/>
  <c r="V16" i="13"/>
  <c r="I152" i="1"/>
  <c r="I192" i="1"/>
  <c r="I142" i="1"/>
  <c r="I182" i="1"/>
  <c r="I162" i="1"/>
  <c r="I172" i="1"/>
  <c r="I132" i="1"/>
  <c r="I202" i="1"/>
  <c r="I121" i="1"/>
  <c r="I212" i="1"/>
  <c r="H205" i="1"/>
  <c r="H185" i="1"/>
  <c r="H145" i="1"/>
  <c r="H195" i="1"/>
  <c r="H155" i="1"/>
  <c r="H165" i="1"/>
  <c r="H215" i="1"/>
  <c r="H175" i="1"/>
  <c r="H124" i="1"/>
  <c r="H122" i="1" s="1"/>
  <c r="H126" i="1" s="1"/>
  <c r="H135" i="1"/>
  <c r="H133" i="1" s="1"/>
  <c r="G122" i="1"/>
  <c r="G126" i="1" s="1"/>
  <c r="G133" i="1"/>
  <c r="D24" i="21" l="1"/>
  <c r="B25" i="21" s="1"/>
  <c r="V162" i="14"/>
  <c r="V141" i="14"/>
  <c r="V222" i="14"/>
  <c r="V232" i="14"/>
  <c r="V152" i="14"/>
  <c r="V192" i="14"/>
  <c r="V172" i="14"/>
  <c r="V182" i="14"/>
  <c r="V212" i="14"/>
  <c r="V202" i="14"/>
  <c r="W25" i="14"/>
  <c r="X24" i="14"/>
  <c r="S235" i="14"/>
  <c r="S233" i="14" s="1"/>
  <c r="S237" i="14" s="1"/>
  <c r="S225" i="14"/>
  <c r="S223" i="14" s="1"/>
  <c r="S227" i="14" s="1"/>
  <c r="S205" i="14"/>
  <c r="S203" i="14" s="1"/>
  <c r="S207" i="14" s="1"/>
  <c r="S215" i="14"/>
  <c r="S213" i="14" s="1"/>
  <c r="S217" i="14" s="1"/>
  <c r="S195" i="14"/>
  <c r="S193" i="14" s="1"/>
  <c r="S197" i="14" s="1"/>
  <c r="S185" i="14"/>
  <c r="S183" i="14" s="1"/>
  <c r="S187" i="14" s="1"/>
  <c r="S165" i="14"/>
  <c r="S163" i="14" s="1"/>
  <c r="S167" i="14" s="1"/>
  <c r="S175" i="14"/>
  <c r="S173" i="14" s="1"/>
  <c r="S177" i="14" s="1"/>
  <c r="S155" i="14"/>
  <c r="S153" i="14" s="1"/>
  <c r="S157" i="14" s="1"/>
  <c r="S144" i="14"/>
  <c r="S142" i="14" s="1"/>
  <c r="S146" i="14" s="1"/>
  <c r="T26" i="14"/>
  <c r="V17" i="13"/>
  <c r="W16" i="13"/>
  <c r="U212" i="13"/>
  <c r="U202" i="13"/>
  <c r="U192" i="13"/>
  <c r="U182" i="13"/>
  <c r="U142" i="13"/>
  <c r="U172" i="13"/>
  <c r="U152" i="13"/>
  <c r="U132" i="13"/>
  <c r="U121" i="13"/>
  <c r="U162" i="13"/>
  <c r="T205" i="13"/>
  <c r="T203" i="13" s="1"/>
  <c r="T207" i="13" s="1"/>
  <c r="T195" i="13"/>
  <c r="T193" i="13" s="1"/>
  <c r="T197" i="13" s="1"/>
  <c r="T175" i="13"/>
  <c r="T173" i="13" s="1"/>
  <c r="T177" i="13" s="1"/>
  <c r="T215" i="13"/>
  <c r="T213" i="13" s="1"/>
  <c r="T217" i="13" s="1"/>
  <c r="T185" i="13"/>
  <c r="T183" i="13" s="1"/>
  <c r="T187" i="13" s="1"/>
  <c r="T165" i="13"/>
  <c r="T163" i="13" s="1"/>
  <c r="T167" i="13" s="1"/>
  <c r="T145" i="13"/>
  <c r="T143" i="13" s="1"/>
  <c r="T147" i="13" s="1"/>
  <c r="U18" i="13"/>
  <c r="T155" i="13"/>
  <c r="T153" i="13" s="1"/>
  <c r="T157" i="13" s="1"/>
  <c r="T135" i="13"/>
  <c r="T133" i="13" s="1"/>
  <c r="T137" i="13" s="1"/>
  <c r="T124" i="13"/>
  <c r="T122" i="13" s="1"/>
  <c r="T126" i="13" s="1"/>
  <c r="I205" i="1"/>
  <c r="I195" i="1"/>
  <c r="I155" i="1"/>
  <c r="I165" i="1"/>
  <c r="I185" i="1"/>
  <c r="I215" i="1"/>
  <c r="I175" i="1"/>
  <c r="I145" i="1"/>
  <c r="F143" i="1"/>
  <c r="I135" i="1"/>
  <c r="I124" i="1"/>
  <c r="I122" i="1" s="1"/>
  <c r="I126" i="1" s="1"/>
  <c r="G137" i="1"/>
  <c r="J17" i="1"/>
  <c r="J202" i="1" s="1"/>
  <c r="H137" i="1"/>
  <c r="D25" i="21" l="1"/>
  <c r="B26" i="21" s="1"/>
  <c r="W162" i="14"/>
  <c r="W222" i="14"/>
  <c r="W152" i="14"/>
  <c r="W141" i="14"/>
  <c r="W232" i="14"/>
  <c r="W172" i="14"/>
  <c r="W182" i="14"/>
  <c r="W212" i="14"/>
  <c r="W202" i="14"/>
  <c r="W192" i="14"/>
  <c r="X25" i="14"/>
  <c r="Y24" i="14"/>
  <c r="T225" i="14"/>
  <c r="T223" i="14" s="1"/>
  <c r="T227" i="14" s="1"/>
  <c r="T235" i="14"/>
  <c r="T233" i="14" s="1"/>
  <c r="T237" i="14" s="1"/>
  <c r="T215" i="14"/>
  <c r="T213" i="14" s="1"/>
  <c r="T217" i="14" s="1"/>
  <c r="T205" i="14"/>
  <c r="T203" i="14" s="1"/>
  <c r="T207" i="14" s="1"/>
  <c r="T195" i="14"/>
  <c r="T193" i="14" s="1"/>
  <c r="T197" i="14" s="1"/>
  <c r="T165" i="14"/>
  <c r="T163" i="14" s="1"/>
  <c r="T167" i="14" s="1"/>
  <c r="T185" i="14"/>
  <c r="T183" i="14" s="1"/>
  <c r="T187" i="14" s="1"/>
  <c r="U26" i="14"/>
  <c r="T175" i="14"/>
  <c r="T173" i="14" s="1"/>
  <c r="T177" i="14" s="1"/>
  <c r="T155" i="14"/>
  <c r="T153" i="14" s="1"/>
  <c r="T157" i="14" s="1"/>
  <c r="T144" i="14"/>
  <c r="T142" i="14" s="1"/>
  <c r="T146" i="14" s="1"/>
  <c r="X16" i="13"/>
  <c r="W17" i="13"/>
  <c r="V212" i="13"/>
  <c r="V182" i="13"/>
  <c r="V172" i="13"/>
  <c r="V152" i="13"/>
  <c r="V132" i="13"/>
  <c r="V142" i="13"/>
  <c r="V202" i="13"/>
  <c r="V121" i="13"/>
  <c r="V192" i="13"/>
  <c r="V162" i="13"/>
  <c r="U205" i="13"/>
  <c r="U203" i="13" s="1"/>
  <c r="U207" i="13" s="1"/>
  <c r="U165" i="13"/>
  <c r="U163" i="13" s="1"/>
  <c r="U167" i="13" s="1"/>
  <c r="U215" i="13"/>
  <c r="U213" i="13" s="1"/>
  <c r="U217" i="13" s="1"/>
  <c r="U145" i="13"/>
  <c r="U143" i="13" s="1"/>
  <c r="U147" i="13" s="1"/>
  <c r="U124" i="13"/>
  <c r="U122" i="13" s="1"/>
  <c r="U126" i="13" s="1"/>
  <c r="V18" i="13"/>
  <c r="U195" i="13"/>
  <c r="U193" i="13" s="1"/>
  <c r="U197" i="13" s="1"/>
  <c r="U175" i="13"/>
  <c r="U173" i="13" s="1"/>
  <c r="U177" i="13" s="1"/>
  <c r="U155" i="13"/>
  <c r="U153" i="13" s="1"/>
  <c r="U157" i="13" s="1"/>
  <c r="U185" i="13"/>
  <c r="U183" i="13" s="1"/>
  <c r="U187" i="13" s="1"/>
  <c r="U135" i="13"/>
  <c r="U133" i="13" s="1"/>
  <c r="U137" i="13" s="1"/>
  <c r="J192" i="1"/>
  <c r="J162" i="1"/>
  <c r="J172" i="1"/>
  <c r="J212" i="1"/>
  <c r="J182" i="1"/>
  <c r="J152" i="1"/>
  <c r="J142" i="1"/>
  <c r="J121" i="1"/>
  <c r="J132" i="1"/>
  <c r="J215" i="1"/>
  <c r="J205" i="1"/>
  <c r="J165" i="1"/>
  <c r="J175" i="1"/>
  <c r="J155" i="1"/>
  <c r="J185" i="1"/>
  <c r="J145" i="1"/>
  <c r="J195" i="1"/>
  <c r="G143" i="1"/>
  <c r="G163" i="1" s="1"/>
  <c r="J135" i="1"/>
  <c r="J124" i="1"/>
  <c r="J122" i="1" s="1"/>
  <c r="F147" i="1"/>
  <c r="G153" i="1"/>
  <c r="K16" i="1"/>
  <c r="K17" i="1" s="1"/>
  <c r="K132" i="1" s="1"/>
  <c r="I133" i="1"/>
  <c r="H153" i="1"/>
  <c r="D26" i="21" l="1"/>
  <c r="B27" i="21" s="1"/>
  <c r="X232" i="14"/>
  <c r="X222" i="14"/>
  <c r="X162" i="14"/>
  <c r="X152" i="14"/>
  <c r="X141" i="14"/>
  <c r="X182" i="14"/>
  <c r="X212" i="14"/>
  <c r="X202" i="14"/>
  <c r="X172" i="14"/>
  <c r="X192" i="14"/>
  <c r="Z24" i="14"/>
  <c r="Y25" i="14"/>
  <c r="U235" i="14"/>
  <c r="U233" i="14" s="1"/>
  <c r="U237" i="14" s="1"/>
  <c r="U225" i="14"/>
  <c r="U223" i="14" s="1"/>
  <c r="U227" i="14" s="1"/>
  <c r="U215" i="14"/>
  <c r="U213" i="14" s="1"/>
  <c r="U217" i="14" s="1"/>
  <c r="U195" i="14"/>
  <c r="U193" i="14" s="1"/>
  <c r="U197" i="14" s="1"/>
  <c r="U205" i="14"/>
  <c r="U203" i="14" s="1"/>
  <c r="U207" i="14" s="1"/>
  <c r="U185" i="14"/>
  <c r="U183" i="14" s="1"/>
  <c r="U187" i="14" s="1"/>
  <c r="U175" i="14"/>
  <c r="U173" i="14" s="1"/>
  <c r="U177" i="14" s="1"/>
  <c r="U155" i="14"/>
  <c r="U153" i="14" s="1"/>
  <c r="U157" i="14" s="1"/>
  <c r="U144" i="14"/>
  <c r="U142" i="14" s="1"/>
  <c r="U146" i="14" s="1"/>
  <c r="U165" i="14"/>
  <c r="U163" i="14" s="1"/>
  <c r="U167" i="14" s="1"/>
  <c r="V26" i="14"/>
  <c r="W192" i="13"/>
  <c r="W152" i="13"/>
  <c r="W212" i="13"/>
  <c r="W162" i="13"/>
  <c r="W132" i="13"/>
  <c r="W182" i="13"/>
  <c r="W142" i="13"/>
  <c r="W202" i="13"/>
  <c r="W172" i="13"/>
  <c r="W121" i="13"/>
  <c r="V215" i="13"/>
  <c r="V213" i="13" s="1"/>
  <c r="V217" i="13" s="1"/>
  <c r="V195" i="13"/>
  <c r="V193" i="13" s="1"/>
  <c r="V185" i="13"/>
  <c r="V183" i="13" s="1"/>
  <c r="V187" i="13" s="1"/>
  <c r="V124" i="13"/>
  <c r="V122" i="13" s="1"/>
  <c r="V126" i="13" s="1"/>
  <c r="V175" i="13"/>
  <c r="V173" i="13" s="1"/>
  <c r="V177" i="13" s="1"/>
  <c r="V165" i="13"/>
  <c r="V163" i="13" s="1"/>
  <c r="V167" i="13" s="1"/>
  <c r="V155" i="13"/>
  <c r="V153" i="13" s="1"/>
  <c r="V157" i="13" s="1"/>
  <c r="V145" i="13"/>
  <c r="V143" i="13" s="1"/>
  <c r="V147" i="13" s="1"/>
  <c r="W18" i="13"/>
  <c r="V205" i="13"/>
  <c r="V203" i="13" s="1"/>
  <c r="V207" i="13" s="1"/>
  <c r="V135" i="13"/>
  <c r="V133" i="13" s="1"/>
  <c r="V137" i="13" s="1"/>
  <c r="V197" i="13"/>
  <c r="X17" i="13"/>
  <c r="Y16" i="13"/>
  <c r="J126" i="1"/>
  <c r="K192" i="1"/>
  <c r="K121" i="1"/>
  <c r="K182" i="1"/>
  <c r="K212" i="1"/>
  <c r="K152" i="1"/>
  <c r="K202" i="1"/>
  <c r="K172" i="1"/>
  <c r="K142" i="1"/>
  <c r="K162" i="1"/>
  <c r="K215" i="1"/>
  <c r="K175" i="1"/>
  <c r="K185" i="1"/>
  <c r="K145" i="1"/>
  <c r="K155" i="1"/>
  <c r="K205" i="1"/>
  <c r="K195" i="1"/>
  <c r="K165" i="1"/>
  <c r="H143" i="1"/>
  <c r="K135" i="1"/>
  <c r="K124" i="1"/>
  <c r="K122" i="1" s="1"/>
  <c r="G183" i="1"/>
  <c r="G147" i="1"/>
  <c r="F157" i="1"/>
  <c r="F163" i="1"/>
  <c r="G203" i="1"/>
  <c r="I137" i="1"/>
  <c r="G157" i="1"/>
  <c r="J133" i="1"/>
  <c r="L16" i="1"/>
  <c r="L17" i="1" s="1"/>
  <c r="L182" i="1" s="1"/>
  <c r="D27" i="21" l="1"/>
  <c r="B28" i="21" s="1"/>
  <c r="Y162" i="14"/>
  <c r="Y232" i="14"/>
  <c r="Y222" i="14"/>
  <c r="Y152" i="14"/>
  <c r="Y141" i="14"/>
  <c r="Y202" i="14"/>
  <c r="Y212" i="14"/>
  <c r="Y172" i="14"/>
  <c r="Y192" i="14"/>
  <c r="Y182" i="14"/>
  <c r="Z25" i="14"/>
  <c r="AA24" i="14"/>
  <c r="V235" i="14"/>
  <c r="V233" i="14" s="1"/>
  <c r="V237" i="14" s="1"/>
  <c r="V215" i="14"/>
  <c r="V213" i="14" s="1"/>
  <c r="V217" i="14" s="1"/>
  <c r="V205" i="14"/>
  <c r="V203" i="14" s="1"/>
  <c r="V207" i="14" s="1"/>
  <c r="V225" i="14"/>
  <c r="V223" i="14" s="1"/>
  <c r="V227" i="14" s="1"/>
  <c r="V195" i="14"/>
  <c r="V193" i="14" s="1"/>
  <c r="V197" i="14" s="1"/>
  <c r="W26" i="14"/>
  <c r="V175" i="14"/>
  <c r="V173" i="14" s="1"/>
  <c r="V177" i="14" s="1"/>
  <c r="V155" i="14"/>
  <c r="V153" i="14" s="1"/>
  <c r="V157" i="14" s="1"/>
  <c r="V144" i="14"/>
  <c r="V142" i="14" s="1"/>
  <c r="V146" i="14" s="1"/>
  <c r="V165" i="14"/>
  <c r="V163" i="14" s="1"/>
  <c r="V167" i="14" s="1"/>
  <c r="V185" i="14"/>
  <c r="V183" i="14" s="1"/>
  <c r="V187" i="14" s="1"/>
  <c r="W215" i="13"/>
  <c r="W213" i="13" s="1"/>
  <c r="W217" i="13" s="1"/>
  <c r="W205" i="13"/>
  <c r="W203" i="13" s="1"/>
  <c r="W207" i="13" s="1"/>
  <c r="W185" i="13"/>
  <c r="W183" i="13" s="1"/>
  <c r="W175" i="13"/>
  <c r="W173" i="13" s="1"/>
  <c r="W177" i="13" s="1"/>
  <c r="W195" i="13"/>
  <c r="W193" i="13" s="1"/>
  <c r="W197" i="13" s="1"/>
  <c r="W155" i="13"/>
  <c r="W153" i="13" s="1"/>
  <c r="W157" i="13" s="1"/>
  <c r="W135" i="13"/>
  <c r="W133" i="13" s="1"/>
  <c r="W137" i="13" s="1"/>
  <c r="W124" i="13"/>
  <c r="W122" i="13" s="1"/>
  <c r="W126" i="13" s="1"/>
  <c r="W165" i="13"/>
  <c r="W163" i="13" s="1"/>
  <c r="W145" i="13"/>
  <c r="W143" i="13" s="1"/>
  <c r="W147" i="13" s="1"/>
  <c r="X18" i="13"/>
  <c r="Z16" i="13"/>
  <c r="Y17" i="13"/>
  <c r="W187" i="13"/>
  <c r="X202" i="13"/>
  <c r="X172" i="13"/>
  <c r="X162" i="13"/>
  <c r="X142" i="13"/>
  <c r="X121" i="13"/>
  <c r="X192" i="13"/>
  <c r="X182" i="13"/>
  <c r="X152" i="13"/>
  <c r="X212" i="13"/>
  <c r="X132" i="13"/>
  <c r="W167" i="13"/>
  <c r="L172" i="1"/>
  <c r="L121" i="1"/>
  <c r="L142" i="1"/>
  <c r="L212" i="1"/>
  <c r="L152" i="1"/>
  <c r="K126" i="1"/>
  <c r="L202" i="1"/>
  <c r="L132" i="1"/>
  <c r="L162" i="1"/>
  <c r="L192" i="1"/>
  <c r="L185" i="1"/>
  <c r="L145" i="1"/>
  <c r="L215" i="1"/>
  <c r="L195" i="1"/>
  <c r="L155" i="1"/>
  <c r="L175" i="1"/>
  <c r="L205" i="1"/>
  <c r="L165" i="1"/>
  <c r="H173" i="1"/>
  <c r="H147" i="1"/>
  <c r="G167" i="1"/>
  <c r="G173" i="1"/>
  <c r="L124" i="1"/>
  <c r="L122" i="1" s="1"/>
  <c r="I143" i="1"/>
  <c r="I163" i="1" s="1"/>
  <c r="L135" i="1"/>
  <c r="L133" i="1" s="1"/>
  <c r="F167" i="1"/>
  <c r="J137" i="1"/>
  <c r="I153" i="1"/>
  <c r="M16" i="1"/>
  <c r="M17" i="1" s="1"/>
  <c r="M142" i="1" s="1"/>
  <c r="K133" i="1"/>
  <c r="D28" i="21" l="1"/>
  <c r="B29" i="21" s="1"/>
  <c r="L126" i="1"/>
  <c r="Z152" i="14"/>
  <c r="Z141" i="14"/>
  <c r="Z232" i="14"/>
  <c r="Z222" i="14"/>
  <c r="Z162" i="14"/>
  <c r="Z212" i="14"/>
  <c r="Z202" i="14"/>
  <c r="Z192" i="14"/>
  <c r="Z172" i="14"/>
  <c r="Z182" i="14"/>
  <c r="AB24" i="14"/>
  <c r="AA25" i="14"/>
  <c r="W235" i="14"/>
  <c r="W233" i="14" s="1"/>
  <c r="W237" i="14" s="1"/>
  <c r="W225" i="14"/>
  <c r="W223" i="14" s="1"/>
  <c r="W227" i="14" s="1"/>
  <c r="W215" i="14"/>
  <c r="W213" i="14" s="1"/>
  <c r="W217" i="14" s="1"/>
  <c r="W205" i="14"/>
  <c r="W203" i="14" s="1"/>
  <c r="W207" i="14" s="1"/>
  <c r="W195" i="14"/>
  <c r="W193" i="14" s="1"/>
  <c r="W197" i="14" s="1"/>
  <c r="W185" i="14"/>
  <c r="W183" i="14" s="1"/>
  <c r="W187" i="14" s="1"/>
  <c r="W165" i="14"/>
  <c r="W163" i="14" s="1"/>
  <c r="W167" i="14" s="1"/>
  <c r="W175" i="14"/>
  <c r="W173" i="14" s="1"/>
  <c r="W177" i="14" s="1"/>
  <c r="W155" i="14"/>
  <c r="W153" i="14" s="1"/>
  <c r="W157" i="14" s="1"/>
  <c r="W144" i="14"/>
  <c r="W142" i="14" s="1"/>
  <c r="W146" i="14" s="1"/>
  <c r="X26" i="14"/>
  <c r="Y212" i="13"/>
  <c r="Y202" i="13"/>
  <c r="Y192" i="13"/>
  <c r="Y132" i="13"/>
  <c r="Y182" i="13"/>
  <c r="Y162" i="13"/>
  <c r="Y142" i="13"/>
  <c r="Y152" i="13"/>
  <c r="Y172" i="13"/>
  <c r="Y121" i="13"/>
  <c r="X215" i="13"/>
  <c r="X213" i="13" s="1"/>
  <c r="X217" i="13" s="1"/>
  <c r="X165" i="13"/>
  <c r="X163" i="13" s="1"/>
  <c r="X167" i="13" s="1"/>
  <c r="X205" i="13"/>
  <c r="X203" i="13" s="1"/>
  <c r="X207" i="13" s="1"/>
  <c r="X175" i="13"/>
  <c r="X173" i="13" s="1"/>
  <c r="X177" i="13" s="1"/>
  <c r="X155" i="13"/>
  <c r="X153" i="13" s="1"/>
  <c r="X157" i="13" s="1"/>
  <c r="X135" i="13"/>
  <c r="X133" i="13" s="1"/>
  <c r="X137" i="13" s="1"/>
  <c r="X124" i="13"/>
  <c r="X122" i="13" s="1"/>
  <c r="X126" i="13" s="1"/>
  <c r="X185" i="13"/>
  <c r="X183" i="13" s="1"/>
  <c r="X187" i="13" s="1"/>
  <c r="X195" i="13"/>
  <c r="X193" i="13" s="1"/>
  <c r="X197" i="13" s="1"/>
  <c r="X145" i="13"/>
  <c r="X143" i="13" s="1"/>
  <c r="X147" i="13" s="1"/>
  <c r="Y18" i="13"/>
  <c r="Z17" i="13"/>
  <c r="AA16" i="13"/>
  <c r="M212" i="1"/>
  <c r="M132" i="1"/>
  <c r="M182" i="1"/>
  <c r="M172" i="1"/>
  <c r="M192" i="1"/>
  <c r="M162" i="1"/>
  <c r="M121" i="1"/>
  <c r="M152" i="1"/>
  <c r="M202" i="1"/>
  <c r="I147" i="1"/>
  <c r="M205" i="1"/>
  <c r="M215" i="1"/>
  <c r="M195" i="1"/>
  <c r="M155" i="1"/>
  <c r="M165" i="1"/>
  <c r="M145" i="1"/>
  <c r="M175" i="1"/>
  <c r="M185" i="1"/>
  <c r="F183" i="1"/>
  <c r="F177" i="1"/>
  <c r="H163" i="1"/>
  <c r="H157" i="1"/>
  <c r="H193" i="1"/>
  <c r="J143" i="1"/>
  <c r="J163" i="1" s="1"/>
  <c r="J183" i="1" s="1"/>
  <c r="J203" i="1" s="1"/>
  <c r="M135" i="1"/>
  <c r="M124" i="1"/>
  <c r="G177" i="1"/>
  <c r="I183" i="1"/>
  <c r="K137" i="1"/>
  <c r="I157" i="1"/>
  <c r="J153" i="1"/>
  <c r="N16" i="1"/>
  <c r="N17" i="1" s="1"/>
  <c r="N121" i="1" s="1"/>
  <c r="L137" i="1"/>
  <c r="D29" i="21" l="1"/>
  <c r="B30" i="21" s="1"/>
  <c r="AA141" i="14"/>
  <c r="AA152" i="14"/>
  <c r="AA162" i="14"/>
  <c r="AA232" i="14"/>
  <c r="AA222" i="14"/>
  <c r="AA212" i="14"/>
  <c r="AA192" i="14"/>
  <c r="AA172" i="14"/>
  <c r="AA182" i="14"/>
  <c r="AA202" i="14"/>
  <c r="AB25" i="14"/>
  <c r="AC24" i="14"/>
  <c r="X205" i="14"/>
  <c r="X203" i="14" s="1"/>
  <c r="X207" i="14" s="1"/>
  <c r="X235" i="14"/>
  <c r="X233" i="14" s="1"/>
  <c r="X237" i="14" s="1"/>
  <c r="X215" i="14"/>
  <c r="X213" i="14" s="1"/>
  <c r="X217" i="14" s="1"/>
  <c r="X195" i="14"/>
  <c r="X193" i="14" s="1"/>
  <c r="X197" i="14" s="1"/>
  <c r="X175" i="14"/>
  <c r="X173" i="14" s="1"/>
  <c r="X177" i="14" s="1"/>
  <c r="X225" i="14"/>
  <c r="X223" i="14" s="1"/>
  <c r="X227" i="14" s="1"/>
  <c r="X185" i="14"/>
  <c r="X183" i="14" s="1"/>
  <c r="X187" i="14" s="1"/>
  <c r="X165" i="14"/>
  <c r="X163" i="14" s="1"/>
  <c r="X167" i="14" s="1"/>
  <c r="X144" i="14"/>
  <c r="X142" i="14" s="1"/>
  <c r="X146" i="14" s="1"/>
  <c r="Y26" i="14"/>
  <c r="X155" i="14"/>
  <c r="X153" i="14" s="1"/>
  <c r="X157" i="14" s="1"/>
  <c r="AA17" i="13"/>
  <c r="AB16" i="13"/>
  <c r="Y205" i="13"/>
  <c r="Y203" i="13" s="1"/>
  <c r="Y207" i="13" s="1"/>
  <c r="Y215" i="13"/>
  <c r="Y213" i="13" s="1"/>
  <c r="Y217" i="13" s="1"/>
  <c r="Y195" i="13"/>
  <c r="Y193" i="13" s="1"/>
  <c r="Y197" i="13" s="1"/>
  <c r="Y165" i="13"/>
  <c r="Y163" i="13" s="1"/>
  <c r="Y167" i="13" s="1"/>
  <c r="Y175" i="13"/>
  <c r="Y173" i="13" s="1"/>
  <c r="Y177" i="13" s="1"/>
  <c r="Y145" i="13"/>
  <c r="Y143" i="13" s="1"/>
  <c r="Y147" i="13" s="1"/>
  <c r="Y124" i="13"/>
  <c r="Y122" i="13" s="1"/>
  <c r="Y126" i="13" s="1"/>
  <c r="Z18" i="13"/>
  <c r="Y135" i="13"/>
  <c r="Y133" i="13" s="1"/>
  <c r="Y137" i="13" s="1"/>
  <c r="Y185" i="13"/>
  <c r="Y183" i="13" s="1"/>
  <c r="Y187" i="13" s="1"/>
  <c r="Y155" i="13"/>
  <c r="Y153" i="13" s="1"/>
  <c r="Z212" i="13"/>
  <c r="Z182" i="13"/>
  <c r="Z172" i="13"/>
  <c r="Z152" i="13"/>
  <c r="Z132" i="13"/>
  <c r="Z202" i="13"/>
  <c r="Z192" i="13"/>
  <c r="Z142" i="13"/>
  <c r="Z121" i="13"/>
  <c r="Z162" i="13"/>
  <c r="Y157" i="13"/>
  <c r="N132" i="1"/>
  <c r="N152" i="1"/>
  <c r="N172" i="1"/>
  <c r="N202" i="1"/>
  <c r="N212" i="1"/>
  <c r="N182" i="1"/>
  <c r="N162" i="1"/>
  <c r="N142" i="1"/>
  <c r="N192" i="1"/>
  <c r="J147" i="1"/>
  <c r="N215" i="1"/>
  <c r="N165" i="1"/>
  <c r="N205" i="1"/>
  <c r="N175" i="1"/>
  <c r="N195" i="1"/>
  <c r="N145" i="1"/>
  <c r="N185" i="1"/>
  <c r="N155" i="1"/>
  <c r="K143" i="1"/>
  <c r="K163" i="1" s="1"/>
  <c r="K183" i="1" s="1"/>
  <c r="K203" i="1" s="1"/>
  <c r="N135" i="1"/>
  <c r="N124" i="1"/>
  <c r="N122" i="1" s="1"/>
  <c r="N126" i="1" s="1"/>
  <c r="I167" i="1"/>
  <c r="I173" i="1"/>
  <c r="H213" i="1"/>
  <c r="F187" i="1"/>
  <c r="I203" i="1"/>
  <c r="G193" i="1"/>
  <c r="G187" i="1"/>
  <c r="H167" i="1"/>
  <c r="J157" i="1"/>
  <c r="K153" i="1"/>
  <c r="M122" i="1"/>
  <c r="M126" i="1" s="1"/>
  <c r="M133" i="1"/>
  <c r="O16" i="1"/>
  <c r="O17" i="1" s="1"/>
  <c r="O172" i="1" s="1"/>
  <c r="L153" i="1"/>
  <c r="D30" i="21" l="1"/>
  <c r="B31" i="21" s="1"/>
  <c r="AB232" i="14"/>
  <c r="AB141" i="14"/>
  <c r="AB162" i="14"/>
  <c r="AB152" i="14"/>
  <c r="AB222" i="14"/>
  <c r="AB182" i="14"/>
  <c r="AB202" i="14"/>
  <c r="AB192" i="14"/>
  <c r="AB172" i="14"/>
  <c r="AB212" i="14"/>
  <c r="AC25" i="14"/>
  <c r="AD24" i="14"/>
  <c r="Y225" i="14"/>
  <c r="Y223" i="14" s="1"/>
  <c r="Y227" i="14" s="1"/>
  <c r="Y215" i="14"/>
  <c r="Y213" i="14" s="1"/>
  <c r="Y217" i="14" s="1"/>
  <c r="Y235" i="14"/>
  <c r="Y233" i="14" s="1"/>
  <c r="Y237" i="14" s="1"/>
  <c r="Y195" i="14"/>
  <c r="Y193" i="14" s="1"/>
  <c r="Y197" i="14" s="1"/>
  <c r="Y175" i="14"/>
  <c r="Y173" i="14" s="1"/>
  <c r="Y177" i="14" s="1"/>
  <c r="Y155" i="14"/>
  <c r="Y153" i="14" s="1"/>
  <c r="Y157" i="14" s="1"/>
  <c r="Y185" i="14"/>
  <c r="Y183" i="14" s="1"/>
  <c r="Y187" i="14" s="1"/>
  <c r="Y205" i="14"/>
  <c r="Y203" i="14" s="1"/>
  <c r="Y207" i="14" s="1"/>
  <c r="Y165" i="14"/>
  <c r="Y163" i="14" s="1"/>
  <c r="Y167" i="14" s="1"/>
  <c r="Y144" i="14"/>
  <c r="Y142" i="14" s="1"/>
  <c r="Y146" i="14" s="1"/>
  <c r="Z26" i="14"/>
  <c r="AA202" i="13"/>
  <c r="AA192" i="13"/>
  <c r="AA182" i="13"/>
  <c r="AA212" i="13"/>
  <c r="AA152" i="13"/>
  <c r="AA121" i="13"/>
  <c r="AA172" i="13"/>
  <c r="AA162" i="13"/>
  <c r="AA132" i="13"/>
  <c r="AA142" i="13"/>
  <c r="Z215" i="13"/>
  <c r="Z213" i="13" s="1"/>
  <c r="Z217" i="13" s="1"/>
  <c r="Z195" i="13"/>
  <c r="Z193" i="13" s="1"/>
  <c r="Z197" i="13" s="1"/>
  <c r="Z205" i="13"/>
  <c r="Z203" i="13" s="1"/>
  <c r="Z207" i="13" s="1"/>
  <c r="Z135" i="13"/>
  <c r="Z133" i="13" s="1"/>
  <c r="Z137" i="13" s="1"/>
  <c r="Z155" i="13"/>
  <c r="Z153" i="13" s="1"/>
  <c r="Z157" i="13" s="1"/>
  <c r="Z145" i="13"/>
  <c r="Z143" i="13" s="1"/>
  <c r="Z147" i="13" s="1"/>
  <c r="AA18" i="13"/>
  <c r="Z175" i="13"/>
  <c r="Z173" i="13" s="1"/>
  <c r="Z177" i="13" s="1"/>
  <c r="Z165" i="13"/>
  <c r="Z163" i="13" s="1"/>
  <c r="Z167" i="13" s="1"/>
  <c r="Z185" i="13"/>
  <c r="Z183" i="13" s="1"/>
  <c r="Z187" i="13" s="1"/>
  <c r="Z124" i="13"/>
  <c r="Z122" i="13" s="1"/>
  <c r="Z126" i="13" s="1"/>
  <c r="AB17" i="13"/>
  <c r="AC16" i="13"/>
  <c r="O142" i="1"/>
  <c r="O132" i="1"/>
  <c r="O192" i="1"/>
  <c r="O121" i="1"/>
  <c r="O152" i="1"/>
  <c r="O212" i="1"/>
  <c r="O162" i="1"/>
  <c r="O182" i="1"/>
  <c r="O202" i="1"/>
  <c r="O215" i="1"/>
  <c r="O205" i="1"/>
  <c r="O175" i="1"/>
  <c r="O185" i="1"/>
  <c r="O145" i="1"/>
  <c r="O165" i="1"/>
  <c r="O155" i="1"/>
  <c r="O195" i="1"/>
  <c r="H183" i="1"/>
  <c r="H177" i="1"/>
  <c r="I177" i="1"/>
  <c r="K147" i="1"/>
  <c r="L143" i="1"/>
  <c r="O135" i="1"/>
  <c r="O124" i="1"/>
  <c r="O122" i="1" s="1"/>
  <c r="G197" i="1"/>
  <c r="F197" i="1"/>
  <c r="F203" i="1"/>
  <c r="J167" i="1"/>
  <c r="J173" i="1"/>
  <c r="K157" i="1"/>
  <c r="M137" i="1"/>
  <c r="N133" i="1"/>
  <c r="P16" i="1"/>
  <c r="P17" i="1" s="1"/>
  <c r="P172" i="1" s="1"/>
  <c r="D31" i="21" l="1"/>
  <c r="B32" i="21" s="1"/>
  <c r="AC222" i="14"/>
  <c r="AC152" i="14"/>
  <c r="AC232" i="14"/>
  <c r="AC141" i="14"/>
  <c r="AC162" i="14"/>
  <c r="AC172" i="14"/>
  <c r="AC182" i="14"/>
  <c r="AC192" i="14"/>
  <c r="AC212" i="14"/>
  <c r="AC202" i="14"/>
  <c r="AE24" i="14"/>
  <c r="AD25" i="14"/>
  <c r="Z235" i="14"/>
  <c r="Z233" i="14" s="1"/>
  <c r="Z237" i="14" s="1"/>
  <c r="Z225" i="14"/>
  <c r="Z223" i="14" s="1"/>
  <c r="Z227" i="14" s="1"/>
  <c r="Z215" i="14"/>
  <c r="Z213" i="14" s="1"/>
  <c r="Z217" i="14" s="1"/>
  <c r="Z205" i="14"/>
  <c r="Z203" i="14" s="1"/>
  <c r="Z207" i="14" s="1"/>
  <c r="Z195" i="14"/>
  <c r="Z193" i="14" s="1"/>
  <c r="Z197" i="14" s="1"/>
  <c r="Z185" i="14"/>
  <c r="Z183" i="14" s="1"/>
  <c r="Z187" i="14" s="1"/>
  <c r="AA26" i="14"/>
  <c r="Z155" i="14"/>
  <c r="Z153" i="14" s="1"/>
  <c r="Z157" i="14" s="1"/>
  <c r="Z175" i="14"/>
  <c r="Z173" i="14" s="1"/>
  <c r="Z177" i="14" s="1"/>
  <c r="Z165" i="14"/>
  <c r="Z163" i="14" s="1"/>
  <c r="Z167" i="14" s="1"/>
  <c r="Z144" i="14"/>
  <c r="Z142" i="14" s="1"/>
  <c r="Z146" i="14" s="1"/>
  <c r="AB212" i="13"/>
  <c r="AB192" i="13"/>
  <c r="AB162" i="13"/>
  <c r="AB142" i="13"/>
  <c r="AB121" i="13"/>
  <c r="AB172" i="13"/>
  <c r="AB132" i="13"/>
  <c r="AB202" i="13"/>
  <c r="AB182" i="13"/>
  <c r="AB152" i="13"/>
  <c r="AA205" i="13"/>
  <c r="AA203" i="13" s="1"/>
  <c r="AA207" i="13" s="1"/>
  <c r="AA185" i="13"/>
  <c r="AA183" i="13" s="1"/>
  <c r="AA187" i="13" s="1"/>
  <c r="AA175" i="13"/>
  <c r="AA173" i="13" s="1"/>
  <c r="AA177" i="13" s="1"/>
  <c r="AA155" i="13"/>
  <c r="AA153" i="13" s="1"/>
  <c r="AA157" i="13" s="1"/>
  <c r="AA135" i="13"/>
  <c r="AA133" i="13" s="1"/>
  <c r="AA137" i="13" s="1"/>
  <c r="AA145" i="13"/>
  <c r="AA143" i="13" s="1"/>
  <c r="AA147" i="13" s="1"/>
  <c r="AB18" i="13"/>
  <c r="AA195" i="13"/>
  <c r="AA193" i="13" s="1"/>
  <c r="AA197" i="13" s="1"/>
  <c r="AA165" i="13"/>
  <c r="AA163" i="13" s="1"/>
  <c r="AA167" i="13" s="1"/>
  <c r="AA124" i="13"/>
  <c r="AA122" i="13" s="1"/>
  <c r="AA126" i="13" s="1"/>
  <c r="AA215" i="13"/>
  <c r="AA213" i="13" s="1"/>
  <c r="AA217" i="13"/>
  <c r="AC17" i="13"/>
  <c r="AD16" i="13"/>
  <c r="O126" i="1"/>
  <c r="P132" i="1"/>
  <c r="P162" i="1"/>
  <c r="P202" i="1"/>
  <c r="P152" i="1"/>
  <c r="P182" i="1"/>
  <c r="P121" i="1"/>
  <c r="P212" i="1"/>
  <c r="P142" i="1"/>
  <c r="P192" i="1"/>
  <c r="P185" i="1"/>
  <c r="P145" i="1"/>
  <c r="P195" i="1"/>
  <c r="P155" i="1"/>
  <c r="P215" i="1"/>
  <c r="P205" i="1"/>
  <c r="P175" i="1"/>
  <c r="P165" i="1"/>
  <c r="G213" i="1"/>
  <c r="G217" i="1" s="1"/>
  <c r="G207" i="1"/>
  <c r="H187" i="1"/>
  <c r="P135" i="1"/>
  <c r="M143" i="1"/>
  <c r="M163" i="1" s="1"/>
  <c r="M183" i="1" s="1"/>
  <c r="M203" i="1" s="1"/>
  <c r="P124" i="1"/>
  <c r="P122" i="1" s="1"/>
  <c r="F217" i="1"/>
  <c r="F207" i="1"/>
  <c r="I193" i="1"/>
  <c r="I187" i="1"/>
  <c r="L147" i="1"/>
  <c r="L173" i="1"/>
  <c r="K167" i="1"/>
  <c r="K173" i="1"/>
  <c r="J177" i="1"/>
  <c r="M153" i="1"/>
  <c r="N137" i="1"/>
  <c r="Q16" i="1"/>
  <c r="Q17" i="1" s="1"/>
  <c r="Q152" i="1" s="1"/>
  <c r="O133" i="1"/>
  <c r="D32" i="21" l="1"/>
  <c r="B33" i="21" s="1"/>
  <c r="P126" i="1"/>
  <c r="AD141" i="14"/>
  <c r="AD232" i="14"/>
  <c r="AD222" i="14"/>
  <c r="AD152" i="14"/>
  <c r="AD162" i="14"/>
  <c r="AD172" i="14"/>
  <c r="AD192" i="14"/>
  <c r="AD212" i="14"/>
  <c r="AD182" i="14"/>
  <c r="AD202" i="14"/>
  <c r="AE25" i="14"/>
  <c r="AF24" i="14"/>
  <c r="AA235" i="14"/>
  <c r="AA233" i="14" s="1"/>
  <c r="AA237" i="14" s="1"/>
  <c r="AA225" i="14"/>
  <c r="AA223" i="14" s="1"/>
  <c r="AA227" i="14" s="1"/>
  <c r="AA205" i="14"/>
  <c r="AA203" i="14" s="1"/>
  <c r="AA207" i="14" s="1"/>
  <c r="AA195" i="14"/>
  <c r="AA193" i="14" s="1"/>
  <c r="AA197" i="14" s="1"/>
  <c r="AA185" i="14"/>
  <c r="AA183" i="14" s="1"/>
  <c r="AA187" i="14" s="1"/>
  <c r="AA165" i="14"/>
  <c r="AA163" i="14" s="1"/>
  <c r="AA167" i="14" s="1"/>
  <c r="AA215" i="14"/>
  <c r="AA213" i="14" s="1"/>
  <c r="AA217" i="14" s="1"/>
  <c r="AA175" i="14"/>
  <c r="AA173" i="14" s="1"/>
  <c r="AA177" i="14" s="1"/>
  <c r="AA144" i="14"/>
  <c r="AA142" i="14" s="1"/>
  <c r="AA146" i="14" s="1"/>
  <c r="AA155" i="14"/>
  <c r="AA153" i="14" s="1"/>
  <c r="AA157" i="14" s="1"/>
  <c r="AB26" i="14"/>
  <c r="AB215" i="13"/>
  <c r="AB213" i="13" s="1"/>
  <c r="AB217" i="13" s="1"/>
  <c r="AB205" i="13"/>
  <c r="AB203" i="13" s="1"/>
  <c r="AB207" i="13" s="1"/>
  <c r="AB185" i="13"/>
  <c r="AB183" i="13" s="1"/>
  <c r="AB195" i="13"/>
  <c r="AB193" i="13" s="1"/>
  <c r="AB197" i="13" s="1"/>
  <c r="AB145" i="13"/>
  <c r="AB143" i="13" s="1"/>
  <c r="AB147" i="13" s="1"/>
  <c r="AB165" i="13"/>
  <c r="AB163" i="13" s="1"/>
  <c r="AB167" i="13" s="1"/>
  <c r="AB155" i="13"/>
  <c r="AB153" i="13" s="1"/>
  <c r="AB157" i="13" s="1"/>
  <c r="AB175" i="13"/>
  <c r="AB173" i="13" s="1"/>
  <c r="AB177" i="13" s="1"/>
  <c r="AB135" i="13"/>
  <c r="AB133" i="13" s="1"/>
  <c r="AB124" i="13"/>
  <c r="AB122" i="13" s="1"/>
  <c r="AB126" i="13" s="1"/>
  <c r="AC18" i="13"/>
  <c r="AB137" i="13"/>
  <c r="AD17" i="13"/>
  <c r="AE16" i="13"/>
  <c r="AC212" i="13"/>
  <c r="AC202" i="13"/>
  <c r="AC192" i="13"/>
  <c r="AC172" i="13"/>
  <c r="AC162" i="13"/>
  <c r="AC182" i="13"/>
  <c r="AC142" i="13"/>
  <c r="AC152" i="13"/>
  <c r="AC132" i="13"/>
  <c r="AC121" i="13"/>
  <c r="AB187" i="13"/>
  <c r="Q212" i="1"/>
  <c r="Q182" i="1"/>
  <c r="Q121" i="1"/>
  <c r="Q142" i="1"/>
  <c r="Q132" i="1"/>
  <c r="Q172" i="1"/>
  <c r="Q192" i="1"/>
  <c r="Q202" i="1"/>
  <c r="Q162" i="1"/>
  <c r="Q205" i="1"/>
  <c r="Q195" i="1"/>
  <c r="Q155" i="1"/>
  <c r="Q165" i="1"/>
  <c r="Q185" i="1"/>
  <c r="Q215" i="1"/>
  <c r="Q175" i="1"/>
  <c r="Q145" i="1"/>
  <c r="I197" i="1"/>
  <c r="M147" i="1"/>
  <c r="N143" i="1"/>
  <c r="N163" i="1" s="1"/>
  <c r="N183" i="1" s="1"/>
  <c r="N203" i="1" s="1"/>
  <c r="Q135" i="1"/>
  <c r="Q124" i="1"/>
  <c r="Q122" i="1" s="1"/>
  <c r="L163" i="1"/>
  <c r="L157" i="1"/>
  <c r="H197" i="1"/>
  <c r="H203" i="1"/>
  <c r="J187" i="1"/>
  <c r="J193" i="1"/>
  <c r="K177" i="1"/>
  <c r="O137" i="1"/>
  <c r="N153" i="1"/>
  <c r="M157" i="1"/>
  <c r="P133" i="1"/>
  <c r="R16" i="1"/>
  <c r="R17" i="1" s="1"/>
  <c r="R162" i="1" s="1"/>
  <c r="D33" i="21" l="1"/>
  <c r="B34" i="21" s="1"/>
  <c r="AE222" i="14"/>
  <c r="AE162" i="14"/>
  <c r="AE141" i="14"/>
  <c r="AE232" i="14"/>
  <c r="AE152" i="14"/>
  <c r="AE202" i="14"/>
  <c r="AE212" i="14"/>
  <c r="AE172" i="14"/>
  <c r="AE192" i="14"/>
  <c r="AE182" i="14"/>
  <c r="AG24" i="14"/>
  <c r="AF25" i="14"/>
  <c r="AB235" i="14"/>
  <c r="AB233" i="14" s="1"/>
  <c r="AB237" i="14" s="1"/>
  <c r="AB215" i="14"/>
  <c r="AB213" i="14" s="1"/>
  <c r="AB217" i="14" s="1"/>
  <c r="AB225" i="14"/>
  <c r="AB223" i="14" s="1"/>
  <c r="AB227" i="14" s="1"/>
  <c r="AB205" i="14"/>
  <c r="AB203" i="14" s="1"/>
  <c r="AB207" i="14" s="1"/>
  <c r="AB175" i="14"/>
  <c r="AB173" i="14" s="1"/>
  <c r="AB177" i="14" s="1"/>
  <c r="AB155" i="14"/>
  <c r="AB153" i="14" s="1"/>
  <c r="AB157" i="14" s="1"/>
  <c r="AB185" i="14"/>
  <c r="AB183" i="14" s="1"/>
  <c r="AB187" i="14" s="1"/>
  <c r="AB165" i="14"/>
  <c r="AB163" i="14" s="1"/>
  <c r="AB167" i="14" s="1"/>
  <c r="AB195" i="14"/>
  <c r="AB193" i="14" s="1"/>
  <c r="AB197" i="14" s="1"/>
  <c r="AB144" i="14"/>
  <c r="AB142" i="14" s="1"/>
  <c r="AB146" i="14" s="1"/>
  <c r="AC26" i="14"/>
  <c r="AD212" i="13"/>
  <c r="AD202" i="13"/>
  <c r="AD182" i="13"/>
  <c r="AD172" i="13"/>
  <c r="AD152" i="13"/>
  <c r="AD132" i="13"/>
  <c r="AD121" i="13"/>
  <c r="AD192" i="13"/>
  <c r="AD142" i="13"/>
  <c r="AD162" i="13"/>
  <c r="AC165" i="13"/>
  <c r="AC163" i="13" s="1"/>
  <c r="AC167" i="13" s="1"/>
  <c r="AC195" i="13"/>
  <c r="AC193" i="13" s="1"/>
  <c r="AC197" i="13" s="1"/>
  <c r="AC145" i="13"/>
  <c r="AC143" i="13" s="1"/>
  <c r="AC147" i="13" s="1"/>
  <c r="AC124" i="13"/>
  <c r="AC122" i="13" s="1"/>
  <c r="AD18" i="13"/>
  <c r="AC205" i="13"/>
  <c r="AC203" i="13" s="1"/>
  <c r="AC207" i="13" s="1"/>
  <c r="AC175" i="13"/>
  <c r="AC173" i="13" s="1"/>
  <c r="AC177" i="13" s="1"/>
  <c r="AC135" i="13"/>
  <c r="AC133" i="13" s="1"/>
  <c r="AC215" i="13"/>
  <c r="AC213" i="13" s="1"/>
  <c r="AC217" i="13" s="1"/>
  <c r="AC185" i="13"/>
  <c r="AC183" i="13" s="1"/>
  <c r="AC187" i="13" s="1"/>
  <c r="AC155" i="13"/>
  <c r="AC153" i="13" s="1"/>
  <c r="AC157" i="13" s="1"/>
  <c r="AC126" i="13"/>
  <c r="AC137" i="13"/>
  <c r="AF16" i="13"/>
  <c r="AE17" i="13"/>
  <c r="R212" i="1"/>
  <c r="R152" i="1"/>
  <c r="R172" i="1"/>
  <c r="R121" i="1"/>
  <c r="R192" i="1"/>
  <c r="Q126" i="1"/>
  <c r="R132" i="1"/>
  <c r="R202" i="1"/>
  <c r="R182" i="1"/>
  <c r="R142" i="1"/>
  <c r="R215" i="1"/>
  <c r="R165" i="1"/>
  <c r="R175" i="1"/>
  <c r="R155" i="1"/>
  <c r="R205" i="1"/>
  <c r="R195" i="1"/>
  <c r="R145" i="1"/>
  <c r="R185" i="1"/>
  <c r="N147" i="1"/>
  <c r="L167" i="1"/>
  <c r="P137" i="1"/>
  <c r="H217" i="1"/>
  <c r="H207" i="1"/>
  <c r="I213" i="1"/>
  <c r="I217" i="1" s="1"/>
  <c r="I207" i="1"/>
  <c r="O143" i="1"/>
  <c r="O163" i="1" s="1"/>
  <c r="O183" i="1" s="1"/>
  <c r="O203" i="1" s="1"/>
  <c r="R135" i="1"/>
  <c r="R133" i="1" s="1"/>
  <c r="R124" i="1"/>
  <c r="R122" i="1" s="1"/>
  <c r="J197" i="1"/>
  <c r="M167" i="1"/>
  <c r="M173" i="1"/>
  <c r="K187" i="1"/>
  <c r="K193" i="1"/>
  <c r="L193" i="1"/>
  <c r="N157" i="1"/>
  <c r="O153" i="1"/>
  <c r="S16" i="1"/>
  <c r="S17" i="1" s="1"/>
  <c r="S212" i="1" s="1"/>
  <c r="Q133" i="1"/>
  <c r="P153" i="1"/>
  <c r="D34" i="21" l="1"/>
  <c r="B35" i="21" s="1"/>
  <c r="AF152" i="14"/>
  <c r="AF232" i="14"/>
  <c r="AF141" i="14"/>
  <c r="AF222" i="14"/>
  <c r="AF162" i="14"/>
  <c r="AF172" i="14"/>
  <c r="AF182" i="14"/>
  <c r="AF212" i="14"/>
  <c r="AF202" i="14"/>
  <c r="AF192" i="14"/>
  <c r="AH24" i="14"/>
  <c r="AG25" i="14"/>
  <c r="AC225" i="14"/>
  <c r="AC223" i="14" s="1"/>
  <c r="AC227" i="14" s="1"/>
  <c r="AC215" i="14"/>
  <c r="AC213" i="14" s="1"/>
  <c r="AC217" i="14" s="1"/>
  <c r="AC235" i="14"/>
  <c r="AC233" i="14" s="1"/>
  <c r="AC237" i="14" s="1"/>
  <c r="AC205" i="14"/>
  <c r="AC203" i="14" s="1"/>
  <c r="AC207" i="14" s="1"/>
  <c r="AC195" i="14"/>
  <c r="AC193" i="14" s="1"/>
  <c r="AC197" i="14" s="1"/>
  <c r="AC175" i="14"/>
  <c r="AC173" i="14" s="1"/>
  <c r="AC177" i="14" s="1"/>
  <c r="AC155" i="14"/>
  <c r="AC153" i="14" s="1"/>
  <c r="AC157" i="14" s="1"/>
  <c r="AC144" i="14"/>
  <c r="AC142" i="14" s="1"/>
  <c r="AC146" i="14" s="1"/>
  <c r="AC185" i="14"/>
  <c r="AC183" i="14" s="1"/>
  <c r="AC187" i="14" s="1"/>
  <c r="AC165" i="14"/>
  <c r="AC163" i="14" s="1"/>
  <c r="AC167" i="14" s="1"/>
  <c r="AD26" i="14"/>
  <c r="AF17" i="13"/>
  <c r="AG16" i="13"/>
  <c r="AD215" i="13"/>
  <c r="AD213" i="13" s="1"/>
  <c r="AD217" i="13" s="1"/>
  <c r="AD205" i="13"/>
  <c r="AD203" i="13" s="1"/>
  <c r="AD207" i="13" s="1"/>
  <c r="AD195" i="13"/>
  <c r="AD193" i="13" s="1"/>
  <c r="AD175" i="13"/>
  <c r="AD173" i="13" s="1"/>
  <c r="AD165" i="13"/>
  <c r="AD163" i="13" s="1"/>
  <c r="AD167" i="13" s="1"/>
  <c r="AD124" i="13"/>
  <c r="AD122" i="13" s="1"/>
  <c r="AD126" i="13" s="1"/>
  <c r="AD185" i="13"/>
  <c r="AD183" i="13" s="1"/>
  <c r="AD187" i="13" s="1"/>
  <c r="AD155" i="13"/>
  <c r="AD153" i="13" s="1"/>
  <c r="AD157" i="13" s="1"/>
  <c r="AD145" i="13"/>
  <c r="AD143" i="13" s="1"/>
  <c r="AD147" i="13" s="1"/>
  <c r="AE18" i="13"/>
  <c r="AD135" i="13"/>
  <c r="AD133" i="13" s="1"/>
  <c r="AD137" i="13" s="1"/>
  <c r="AD197" i="13"/>
  <c r="AD177" i="13"/>
  <c r="AE212" i="13"/>
  <c r="AE172" i="13"/>
  <c r="AE202" i="13"/>
  <c r="AE182" i="13"/>
  <c r="AE152" i="13"/>
  <c r="AE121" i="13"/>
  <c r="AE192" i="13"/>
  <c r="AE162" i="13"/>
  <c r="AE132" i="13"/>
  <c r="AE142" i="13"/>
  <c r="R126" i="1"/>
  <c r="S152" i="1"/>
  <c r="S172" i="1"/>
  <c r="S202" i="1"/>
  <c r="S142" i="1"/>
  <c r="S162" i="1"/>
  <c r="S132" i="1"/>
  <c r="S192" i="1"/>
  <c r="S121" i="1"/>
  <c r="S182" i="1"/>
  <c r="O147" i="1"/>
  <c r="S215" i="1"/>
  <c r="S175" i="1"/>
  <c r="S205" i="1"/>
  <c r="S185" i="1"/>
  <c r="S145" i="1"/>
  <c r="S195" i="1"/>
  <c r="S155" i="1"/>
  <c r="S165" i="1"/>
  <c r="P143" i="1"/>
  <c r="S135" i="1"/>
  <c r="S124" i="1"/>
  <c r="S122" i="1" s="1"/>
  <c r="S126" i="1" s="1"/>
  <c r="L183" i="1"/>
  <c r="L177" i="1"/>
  <c r="J207" i="1"/>
  <c r="J213" i="1"/>
  <c r="J217" i="1" s="1"/>
  <c r="K197" i="1"/>
  <c r="M177" i="1"/>
  <c r="N167" i="1"/>
  <c r="N173" i="1"/>
  <c r="Q137" i="1"/>
  <c r="O157" i="1"/>
  <c r="R137" i="1"/>
  <c r="T16" i="1"/>
  <c r="T17" i="1" s="1"/>
  <c r="T182" i="1" s="1"/>
  <c r="D35" i="21" l="1"/>
  <c r="B36" i="21" s="1"/>
  <c r="AG162" i="14"/>
  <c r="AG152" i="14"/>
  <c r="AG232" i="14"/>
  <c r="AG222" i="14"/>
  <c r="AG141" i="14"/>
  <c r="AG182" i="14"/>
  <c r="AG192" i="14"/>
  <c r="AG212" i="14"/>
  <c r="AG172" i="14"/>
  <c r="AG202" i="14"/>
  <c r="AH25" i="14"/>
  <c r="AI24" i="14"/>
  <c r="AD225" i="14"/>
  <c r="AD223" i="14" s="1"/>
  <c r="AD227" i="14" s="1"/>
  <c r="AD215" i="14"/>
  <c r="AD213" i="14" s="1"/>
  <c r="AD217" i="14" s="1"/>
  <c r="AD235" i="14"/>
  <c r="AD233" i="14" s="1"/>
  <c r="AD237" i="14" s="1"/>
  <c r="AD205" i="14"/>
  <c r="AD203" i="14" s="1"/>
  <c r="AD207" i="14" s="1"/>
  <c r="AD175" i="14"/>
  <c r="AD173" i="14" s="1"/>
  <c r="AD177" i="14" s="1"/>
  <c r="AD185" i="14"/>
  <c r="AD183" i="14" s="1"/>
  <c r="AD187" i="14" s="1"/>
  <c r="AD165" i="14"/>
  <c r="AD163" i="14" s="1"/>
  <c r="AD167" i="14" s="1"/>
  <c r="AE26" i="14"/>
  <c r="AD195" i="14"/>
  <c r="AD193" i="14" s="1"/>
  <c r="AD197" i="14" s="1"/>
  <c r="AD155" i="14"/>
  <c r="AD153" i="14" s="1"/>
  <c r="AD157" i="14" s="1"/>
  <c r="AD144" i="14"/>
  <c r="AD142" i="14" s="1"/>
  <c r="AD146" i="14" s="1"/>
  <c r="AE205" i="13"/>
  <c r="AE203" i="13" s="1"/>
  <c r="AE207" i="13" s="1"/>
  <c r="AE215" i="13"/>
  <c r="AE213" i="13" s="1"/>
  <c r="AE217" i="13" s="1"/>
  <c r="AE195" i="13"/>
  <c r="AE193" i="13" s="1"/>
  <c r="AE197" i="13" s="1"/>
  <c r="AE185" i="13"/>
  <c r="AE183" i="13" s="1"/>
  <c r="AE187" i="13" s="1"/>
  <c r="AE175" i="13"/>
  <c r="AE173" i="13" s="1"/>
  <c r="AE155" i="13"/>
  <c r="AE153" i="13" s="1"/>
  <c r="AE157" i="13" s="1"/>
  <c r="AE135" i="13"/>
  <c r="AE133" i="13" s="1"/>
  <c r="AE137" i="13" s="1"/>
  <c r="AE165" i="13"/>
  <c r="AE163" i="13" s="1"/>
  <c r="AE167" i="13" s="1"/>
  <c r="AE145" i="13"/>
  <c r="AE143" i="13" s="1"/>
  <c r="AE147" i="13" s="1"/>
  <c r="AF18" i="13"/>
  <c r="AE124" i="13"/>
  <c r="AE122" i="13" s="1"/>
  <c r="AE126" i="13" s="1"/>
  <c r="AE177" i="13"/>
  <c r="AG17" i="13"/>
  <c r="AH16" i="13"/>
  <c r="AF162" i="13"/>
  <c r="AF212" i="13"/>
  <c r="AF182" i="13"/>
  <c r="AF142" i="13"/>
  <c r="AF121" i="13"/>
  <c r="AF202" i="13"/>
  <c r="AF192" i="13"/>
  <c r="AF152" i="13"/>
  <c r="AF132" i="13"/>
  <c r="AF172" i="13"/>
  <c r="T162" i="1"/>
  <c r="T142" i="1"/>
  <c r="T202" i="1"/>
  <c r="T121" i="1"/>
  <c r="T132" i="1"/>
  <c r="T212" i="1"/>
  <c r="T172" i="1"/>
  <c r="T152" i="1"/>
  <c r="T192" i="1"/>
  <c r="T205" i="1"/>
  <c r="T185" i="1"/>
  <c r="T145" i="1"/>
  <c r="T215" i="1"/>
  <c r="T195" i="1"/>
  <c r="T155" i="1"/>
  <c r="T175" i="1"/>
  <c r="T165" i="1"/>
  <c r="T135" i="1"/>
  <c r="T133" i="1" s="1"/>
  <c r="Q143" i="1"/>
  <c r="Q163" i="1" s="1"/>
  <c r="Q183" i="1" s="1"/>
  <c r="Q203" i="1" s="1"/>
  <c r="T124" i="1"/>
  <c r="T122" i="1" s="1"/>
  <c r="P147" i="1"/>
  <c r="L187" i="1"/>
  <c r="M193" i="1"/>
  <c r="M187" i="1"/>
  <c r="O167" i="1"/>
  <c r="O173" i="1"/>
  <c r="P173" i="1"/>
  <c r="N177" i="1"/>
  <c r="K207" i="1"/>
  <c r="K213" i="1"/>
  <c r="K217" i="1" s="1"/>
  <c r="L213" i="1"/>
  <c r="S133" i="1"/>
  <c r="Q153" i="1"/>
  <c r="R153" i="1"/>
  <c r="U16" i="1"/>
  <c r="U17" i="1" s="1"/>
  <c r="U192" i="1" s="1"/>
  <c r="D36" i="21" l="1"/>
  <c r="B37" i="21" s="1"/>
  <c r="AH141" i="14"/>
  <c r="AH232" i="14"/>
  <c r="AH162" i="14"/>
  <c r="AH152" i="14"/>
  <c r="AH222" i="14"/>
  <c r="AH182" i="14"/>
  <c r="AH212" i="14"/>
  <c r="AH172" i="14"/>
  <c r="AH192" i="14"/>
  <c r="AH202" i="14"/>
  <c r="AI25" i="14"/>
  <c r="AJ24" i="14"/>
  <c r="AE235" i="14"/>
  <c r="AE233" i="14" s="1"/>
  <c r="AE237" i="14" s="1"/>
  <c r="AE225" i="14"/>
  <c r="AE223" i="14" s="1"/>
  <c r="AE227" i="14" s="1"/>
  <c r="AE215" i="14"/>
  <c r="AE213" i="14" s="1"/>
  <c r="AE217" i="14" s="1"/>
  <c r="AE205" i="14"/>
  <c r="AE203" i="14" s="1"/>
  <c r="AE207" i="14" s="1"/>
  <c r="AE195" i="14"/>
  <c r="AE193" i="14" s="1"/>
  <c r="AE197" i="14" s="1"/>
  <c r="AE185" i="14"/>
  <c r="AE183" i="14" s="1"/>
  <c r="AE187" i="14" s="1"/>
  <c r="AE165" i="14"/>
  <c r="AE163" i="14" s="1"/>
  <c r="AE167" i="14" s="1"/>
  <c r="AF26" i="14"/>
  <c r="AE175" i="14"/>
  <c r="AE173" i="14" s="1"/>
  <c r="AE177" i="14" s="1"/>
  <c r="AE144" i="14"/>
  <c r="AE142" i="14" s="1"/>
  <c r="AE146" i="14" s="1"/>
  <c r="AE155" i="14"/>
  <c r="AE153" i="14" s="1"/>
  <c r="AE157" i="14" s="1"/>
  <c r="AH17" i="13"/>
  <c r="AI16" i="13"/>
  <c r="AG212" i="13"/>
  <c r="AG202" i="13"/>
  <c r="AG192" i="13"/>
  <c r="AG162" i="13"/>
  <c r="AG152" i="13"/>
  <c r="AG132" i="13"/>
  <c r="AG121" i="13"/>
  <c r="AG172" i="13"/>
  <c r="AG142" i="13"/>
  <c r="AG182" i="13"/>
  <c r="AF215" i="13"/>
  <c r="AF213" i="13" s="1"/>
  <c r="AF217" i="13" s="1"/>
  <c r="AF195" i="13"/>
  <c r="AF193" i="13" s="1"/>
  <c r="AF197" i="13" s="1"/>
  <c r="AF185" i="13"/>
  <c r="AF183" i="13" s="1"/>
  <c r="AF187" i="13" s="1"/>
  <c r="AF145" i="13"/>
  <c r="AF143" i="13" s="1"/>
  <c r="AF147" i="13" s="1"/>
  <c r="AG18" i="13"/>
  <c r="AF155" i="13"/>
  <c r="AF153" i="13" s="1"/>
  <c r="AF157" i="13" s="1"/>
  <c r="AF165" i="13"/>
  <c r="AF163" i="13" s="1"/>
  <c r="AF167" i="13" s="1"/>
  <c r="AF135" i="13"/>
  <c r="AF133" i="13" s="1"/>
  <c r="AF137" i="13" s="1"/>
  <c r="AF124" i="13"/>
  <c r="AF122" i="13" s="1"/>
  <c r="AF126" i="13" s="1"/>
  <c r="AF205" i="13"/>
  <c r="AF203" i="13" s="1"/>
  <c r="AF207" i="13" s="1"/>
  <c r="AF175" i="13"/>
  <c r="AF173" i="13" s="1"/>
  <c r="AF177" i="13" s="1"/>
  <c r="T126" i="1"/>
  <c r="U121" i="1"/>
  <c r="U172" i="1"/>
  <c r="U152" i="1"/>
  <c r="U212" i="1"/>
  <c r="U182" i="1"/>
  <c r="U202" i="1"/>
  <c r="U142" i="1"/>
  <c r="U162" i="1"/>
  <c r="U132" i="1"/>
  <c r="U205" i="1"/>
  <c r="U215" i="1"/>
  <c r="U195" i="1"/>
  <c r="U155" i="1"/>
  <c r="U165" i="1"/>
  <c r="U145" i="1"/>
  <c r="U175" i="1"/>
  <c r="U185" i="1"/>
  <c r="Q147" i="1"/>
  <c r="R143" i="1"/>
  <c r="U135" i="1"/>
  <c r="U124" i="1"/>
  <c r="U122" i="1" s="1"/>
  <c r="L203" i="1"/>
  <c r="L197" i="1"/>
  <c r="P163" i="1"/>
  <c r="P157" i="1"/>
  <c r="M197" i="1"/>
  <c r="N187" i="1"/>
  <c r="N193" i="1"/>
  <c r="O177" i="1"/>
  <c r="Q157" i="1"/>
  <c r="S137" i="1"/>
  <c r="V16" i="1"/>
  <c r="V17" i="1" s="1"/>
  <c r="V202" i="1" s="1"/>
  <c r="T137" i="1"/>
  <c r="D37" i="21" l="1"/>
  <c r="B38" i="21" s="1"/>
  <c r="AI141" i="14"/>
  <c r="AI162" i="14"/>
  <c r="AI222" i="14"/>
  <c r="AI152" i="14"/>
  <c r="AI232" i="14"/>
  <c r="AI202" i="14"/>
  <c r="AI172" i="14"/>
  <c r="AI192" i="14"/>
  <c r="AI182" i="14"/>
  <c r="AI212" i="14"/>
  <c r="AJ25" i="14"/>
  <c r="AK24" i="14"/>
  <c r="AF235" i="14"/>
  <c r="AF233" i="14" s="1"/>
  <c r="AF237" i="14" s="1"/>
  <c r="AF205" i="14"/>
  <c r="AF203" i="14" s="1"/>
  <c r="AF207" i="14" s="1"/>
  <c r="AF195" i="14"/>
  <c r="AF193" i="14" s="1"/>
  <c r="AF197" i="14" s="1"/>
  <c r="AF225" i="14"/>
  <c r="AF223" i="14" s="1"/>
  <c r="AF227" i="14" s="1"/>
  <c r="AF215" i="14"/>
  <c r="AF213" i="14" s="1"/>
  <c r="AF217" i="14" s="1"/>
  <c r="AF185" i="14"/>
  <c r="AF183" i="14" s="1"/>
  <c r="AF187" i="14" s="1"/>
  <c r="AF155" i="14"/>
  <c r="AF153" i="14" s="1"/>
  <c r="AF157" i="14" s="1"/>
  <c r="AF175" i="14"/>
  <c r="AF173" i="14" s="1"/>
  <c r="AF177" i="14" s="1"/>
  <c r="AF165" i="14"/>
  <c r="AF163" i="14" s="1"/>
  <c r="AF167" i="14" s="1"/>
  <c r="AF144" i="14"/>
  <c r="AF142" i="14" s="1"/>
  <c r="AF146" i="14" s="1"/>
  <c r="AG26" i="14"/>
  <c r="AH192" i="13"/>
  <c r="AH182" i="13"/>
  <c r="AH172" i="13"/>
  <c r="AH202" i="13"/>
  <c r="AH152" i="13"/>
  <c r="AH132" i="13"/>
  <c r="AH162" i="13"/>
  <c r="AH142" i="13"/>
  <c r="AH212" i="13"/>
  <c r="AH121" i="13"/>
  <c r="AG215" i="13"/>
  <c r="AG213" i="13" s="1"/>
  <c r="AG217" i="13" s="1"/>
  <c r="AG165" i="13"/>
  <c r="AG163" i="13" s="1"/>
  <c r="AG185" i="13"/>
  <c r="AG183" i="13" s="1"/>
  <c r="AG187" i="13" s="1"/>
  <c r="AG145" i="13"/>
  <c r="AG143" i="13" s="1"/>
  <c r="AG147" i="13" s="1"/>
  <c r="AG124" i="13"/>
  <c r="AG122" i="13" s="1"/>
  <c r="AG126" i="13" s="1"/>
  <c r="AH18" i="13"/>
  <c r="AG205" i="13"/>
  <c r="AG203" i="13" s="1"/>
  <c r="AG207" i="13" s="1"/>
  <c r="AG155" i="13"/>
  <c r="AG153" i="13" s="1"/>
  <c r="AG157" i="13" s="1"/>
  <c r="AG135" i="13"/>
  <c r="AG133" i="13" s="1"/>
  <c r="AG137" i="13" s="1"/>
  <c r="AG175" i="13"/>
  <c r="AG173" i="13" s="1"/>
  <c r="AG177" i="13" s="1"/>
  <c r="AG195" i="13"/>
  <c r="AG193" i="13" s="1"/>
  <c r="AG197" i="13" s="1"/>
  <c r="AG167" i="13"/>
  <c r="AI17" i="13"/>
  <c r="AJ16" i="13"/>
  <c r="U126" i="1"/>
  <c r="V142" i="1"/>
  <c r="V182" i="1"/>
  <c r="V162" i="1"/>
  <c r="V132" i="1"/>
  <c r="V192" i="1"/>
  <c r="V121" i="1"/>
  <c r="V212" i="1"/>
  <c r="V152" i="1"/>
  <c r="V172" i="1"/>
  <c r="V215" i="1"/>
  <c r="V165" i="1"/>
  <c r="V175" i="1"/>
  <c r="V195" i="1"/>
  <c r="V145" i="1"/>
  <c r="V185" i="1"/>
  <c r="V205" i="1"/>
  <c r="V155" i="1"/>
  <c r="S143" i="1"/>
  <c r="S163" i="1" s="1"/>
  <c r="S183" i="1" s="1"/>
  <c r="S203" i="1" s="1"/>
  <c r="V135" i="1"/>
  <c r="V124" i="1"/>
  <c r="V122" i="1" s="1"/>
  <c r="P167" i="1"/>
  <c r="L217" i="1"/>
  <c r="L207" i="1"/>
  <c r="R147" i="1"/>
  <c r="M213" i="1"/>
  <c r="M217" i="1" s="1"/>
  <c r="M207" i="1"/>
  <c r="Q167" i="1"/>
  <c r="Q173" i="1"/>
  <c r="P193" i="1"/>
  <c r="N197" i="1"/>
  <c r="R173" i="1"/>
  <c r="O193" i="1"/>
  <c r="O187" i="1"/>
  <c r="S153" i="1"/>
  <c r="U133" i="1"/>
  <c r="W16" i="1"/>
  <c r="W17" i="1" s="1"/>
  <c r="W121" i="1" s="1"/>
  <c r="T153" i="1"/>
  <c r="D38" i="21" l="1"/>
  <c r="B39" i="21" s="1"/>
  <c r="V126" i="1"/>
  <c r="AJ152" i="14"/>
  <c r="AJ232" i="14"/>
  <c r="AJ162" i="14"/>
  <c r="AJ141" i="14"/>
  <c r="AJ222" i="14"/>
  <c r="AJ192" i="14"/>
  <c r="AJ202" i="14"/>
  <c r="AJ172" i="14"/>
  <c r="AJ182" i="14"/>
  <c r="AJ212" i="14"/>
  <c r="AL24" i="14"/>
  <c r="AL25" i="14" s="1"/>
  <c r="AK25" i="14"/>
  <c r="AG235" i="14"/>
  <c r="AG233" i="14" s="1"/>
  <c r="AG237" i="14" s="1"/>
  <c r="AG225" i="14"/>
  <c r="AG223" i="14" s="1"/>
  <c r="AG227" i="14" s="1"/>
  <c r="AG215" i="14"/>
  <c r="AG213" i="14" s="1"/>
  <c r="AG217" i="14" s="1"/>
  <c r="AG205" i="14"/>
  <c r="AG203" i="14" s="1"/>
  <c r="AG207" i="14" s="1"/>
  <c r="AG195" i="14"/>
  <c r="AG193" i="14" s="1"/>
  <c r="AG197" i="14" s="1"/>
  <c r="AG175" i="14"/>
  <c r="AG173" i="14" s="1"/>
  <c r="AG177" i="14" s="1"/>
  <c r="AG155" i="14"/>
  <c r="AG153" i="14" s="1"/>
  <c r="AG157" i="14" s="1"/>
  <c r="AG185" i="14"/>
  <c r="AG183" i="14" s="1"/>
  <c r="AG187" i="14" s="1"/>
  <c r="AG144" i="14"/>
  <c r="AG142" i="14" s="1"/>
  <c r="AG146" i="14" s="1"/>
  <c r="AG165" i="14"/>
  <c r="AG163" i="14" s="1"/>
  <c r="AG167" i="14" s="1"/>
  <c r="AH26" i="14"/>
  <c r="AI212" i="13"/>
  <c r="AI202" i="13"/>
  <c r="AI192" i="13"/>
  <c r="AI172" i="13"/>
  <c r="AI162" i="13"/>
  <c r="AI142" i="13"/>
  <c r="AI182" i="13"/>
  <c r="AI152" i="13"/>
  <c r="AI121" i="13"/>
  <c r="AI132" i="13"/>
  <c r="AH215" i="13"/>
  <c r="AH213" i="13" s="1"/>
  <c r="AH217" i="13" s="1"/>
  <c r="AH195" i="13"/>
  <c r="AH193" i="13" s="1"/>
  <c r="AH197" i="13" s="1"/>
  <c r="AH205" i="13"/>
  <c r="AH203" i="13" s="1"/>
  <c r="AH185" i="13"/>
  <c r="AH183" i="13" s="1"/>
  <c r="AH187" i="13" s="1"/>
  <c r="AH155" i="13"/>
  <c r="AH153" i="13" s="1"/>
  <c r="AH157" i="13" s="1"/>
  <c r="AH135" i="13"/>
  <c r="AH133" i="13" s="1"/>
  <c r="AH137" i="13" s="1"/>
  <c r="AH175" i="13"/>
  <c r="AH173" i="13" s="1"/>
  <c r="AH177" i="13" s="1"/>
  <c r="AH165" i="13"/>
  <c r="AH163" i="13" s="1"/>
  <c r="AH167" i="13" s="1"/>
  <c r="AH124" i="13"/>
  <c r="AH122" i="13" s="1"/>
  <c r="AH126" i="13" s="1"/>
  <c r="AH145" i="13"/>
  <c r="AH143" i="13" s="1"/>
  <c r="AH147" i="13" s="1"/>
  <c r="AI18" i="13"/>
  <c r="AH207" i="13"/>
  <c r="AK16" i="13"/>
  <c r="AJ17" i="13"/>
  <c r="W212" i="1"/>
  <c r="W172" i="1"/>
  <c r="W182" i="1"/>
  <c r="W142" i="1"/>
  <c r="W202" i="1"/>
  <c r="W192" i="1"/>
  <c r="W162" i="1"/>
  <c r="W132" i="1"/>
  <c r="W152" i="1"/>
  <c r="W215" i="1"/>
  <c r="W175" i="1"/>
  <c r="W185" i="1"/>
  <c r="W165" i="1"/>
  <c r="W195" i="1"/>
  <c r="W205" i="1"/>
  <c r="W155" i="1"/>
  <c r="W145" i="1"/>
  <c r="S147" i="1"/>
  <c r="T143" i="1"/>
  <c r="W135" i="1"/>
  <c r="W124" i="1"/>
  <c r="P183" i="1"/>
  <c r="P177" i="1"/>
  <c r="R163" i="1"/>
  <c r="R157" i="1"/>
  <c r="O197" i="1"/>
  <c r="N213" i="1"/>
  <c r="N217" i="1" s="1"/>
  <c r="N207" i="1"/>
  <c r="Q177" i="1"/>
  <c r="U137" i="1"/>
  <c r="S157" i="1"/>
  <c r="V133" i="1"/>
  <c r="X16" i="1"/>
  <c r="X17" i="1" s="1"/>
  <c r="X152" i="1" s="1"/>
  <c r="D39" i="21" l="1"/>
  <c r="B40" i="21" s="1"/>
  <c r="AK152" i="14"/>
  <c r="AK141" i="14"/>
  <c r="AK232" i="14"/>
  <c r="AK162" i="14"/>
  <c r="AK222" i="14"/>
  <c r="AK192" i="14"/>
  <c r="AK182" i="14"/>
  <c r="AK212" i="14"/>
  <c r="AK202" i="14"/>
  <c r="AK172" i="14"/>
  <c r="AL222" i="14"/>
  <c r="AL232" i="14"/>
  <c r="AL141" i="14"/>
  <c r="AL152" i="14"/>
  <c r="AL162" i="14"/>
  <c r="AL192" i="14"/>
  <c r="AL182" i="14"/>
  <c r="AL212" i="14"/>
  <c r="AL202" i="14"/>
  <c r="AL172" i="14"/>
  <c r="AH235" i="14"/>
  <c r="AH233" i="14" s="1"/>
  <c r="AH237" i="14" s="1"/>
  <c r="AH225" i="14"/>
  <c r="AH223" i="14" s="1"/>
  <c r="AH215" i="14"/>
  <c r="AH213" i="14" s="1"/>
  <c r="AH217" i="14" s="1"/>
  <c r="AH205" i="14"/>
  <c r="AH203" i="14" s="1"/>
  <c r="AH195" i="14"/>
  <c r="AH193" i="14" s="1"/>
  <c r="AH175" i="14"/>
  <c r="AH173" i="14" s="1"/>
  <c r="AH177" i="14" s="1"/>
  <c r="AH155" i="14"/>
  <c r="AH153" i="14" s="1"/>
  <c r="AH157" i="14" s="1"/>
  <c r="AI26" i="14"/>
  <c r="AH165" i="14"/>
  <c r="AH163" i="14" s="1"/>
  <c r="AH185" i="14"/>
  <c r="AH183" i="14" s="1"/>
  <c r="AH144" i="14"/>
  <c r="AH142" i="14" s="1"/>
  <c r="AI205" i="13"/>
  <c r="AI203" i="13" s="1"/>
  <c r="AI207" i="13" s="1"/>
  <c r="AI215" i="13"/>
  <c r="AI213" i="13" s="1"/>
  <c r="AI217" i="13" s="1"/>
  <c r="AI185" i="13"/>
  <c r="AI183" i="13" s="1"/>
  <c r="AI187" i="13" s="1"/>
  <c r="AI175" i="13"/>
  <c r="AI173" i="13" s="1"/>
  <c r="AI177" i="13" s="1"/>
  <c r="AI165" i="13"/>
  <c r="AI163" i="13" s="1"/>
  <c r="AI167" i="13" s="1"/>
  <c r="AI155" i="13"/>
  <c r="AI153" i="13" s="1"/>
  <c r="AI157" i="13" s="1"/>
  <c r="AI135" i="13"/>
  <c r="AI133" i="13" s="1"/>
  <c r="AI195" i="13"/>
  <c r="AI193" i="13" s="1"/>
  <c r="AI197" i="13" s="1"/>
  <c r="AI124" i="13"/>
  <c r="AI122" i="13" s="1"/>
  <c r="AI126" i="13" s="1"/>
  <c r="AI145" i="13"/>
  <c r="AI143" i="13" s="1"/>
  <c r="AI147" i="13" s="1"/>
  <c r="AJ18" i="13"/>
  <c r="AJ212" i="13"/>
  <c r="AJ162" i="13"/>
  <c r="AJ142" i="13"/>
  <c r="AJ121" i="13"/>
  <c r="AJ132" i="13"/>
  <c r="AJ172" i="13"/>
  <c r="AJ192" i="13"/>
  <c r="AJ182" i="13"/>
  <c r="AJ152" i="13"/>
  <c r="AJ202" i="13"/>
  <c r="AI137" i="13"/>
  <c r="AK17" i="13"/>
  <c r="AL16" i="13"/>
  <c r="X192" i="1"/>
  <c r="X182" i="1"/>
  <c r="X202" i="1"/>
  <c r="X212" i="1"/>
  <c r="X142" i="1"/>
  <c r="X121" i="1"/>
  <c r="X172" i="1"/>
  <c r="X162" i="1"/>
  <c r="X132" i="1"/>
  <c r="X185" i="1"/>
  <c r="X205" i="1"/>
  <c r="X195" i="1"/>
  <c r="X155" i="1"/>
  <c r="X165" i="1"/>
  <c r="X145" i="1"/>
  <c r="X215" i="1"/>
  <c r="X175" i="1"/>
  <c r="U143" i="1"/>
  <c r="U163" i="1" s="1"/>
  <c r="U183" i="1" s="1"/>
  <c r="U203" i="1" s="1"/>
  <c r="X124" i="1"/>
  <c r="X135" i="1"/>
  <c r="R167" i="1"/>
  <c r="T147" i="1"/>
  <c r="P187" i="1"/>
  <c r="R193" i="1"/>
  <c r="P213" i="1"/>
  <c r="T173" i="1"/>
  <c r="S167" i="1"/>
  <c r="S173" i="1"/>
  <c r="Q193" i="1"/>
  <c r="Q187" i="1"/>
  <c r="O207" i="1"/>
  <c r="O213" i="1"/>
  <c r="O217" i="1" s="1"/>
  <c r="U153" i="1"/>
  <c r="V137" i="1"/>
  <c r="W122" i="1"/>
  <c r="W126" i="1" s="1"/>
  <c r="Y16" i="1"/>
  <c r="Y17" i="1" s="1"/>
  <c r="Y192" i="1" s="1"/>
  <c r="D40" i="21" l="1"/>
  <c r="B41" i="21" s="1"/>
  <c r="D41" i="21" s="1"/>
  <c r="AI235" i="14"/>
  <c r="AI233" i="14" s="1"/>
  <c r="AI205" i="14"/>
  <c r="AI203" i="14" s="1"/>
  <c r="AI207" i="14" s="1"/>
  <c r="AI225" i="14"/>
  <c r="AI223" i="14" s="1"/>
  <c r="AI227" i="14" s="1"/>
  <c r="AI215" i="14"/>
  <c r="AI213" i="14" s="1"/>
  <c r="AI195" i="14"/>
  <c r="AI193" i="14" s="1"/>
  <c r="AI197" i="14" s="1"/>
  <c r="AI185" i="14"/>
  <c r="AI183" i="14" s="1"/>
  <c r="AI187" i="14" s="1"/>
  <c r="AI165" i="14"/>
  <c r="AI163" i="14" s="1"/>
  <c r="AI167" i="14" s="1"/>
  <c r="AI175" i="14"/>
  <c r="AI173" i="14" s="1"/>
  <c r="AI144" i="14"/>
  <c r="AI142" i="14" s="1"/>
  <c r="AI146" i="14" s="1"/>
  <c r="AI155" i="14"/>
  <c r="AI153" i="14" s="1"/>
  <c r="AI157" i="14" s="1"/>
  <c r="AJ26" i="14"/>
  <c r="AH207" i="14"/>
  <c r="AH146" i="14"/>
  <c r="AH187" i="14"/>
  <c r="AH227" i="14"/>
  <c r="AH167" i="14"/>
  <c r="AH197" i="14"/>
  <c r="AJ205" i="13"/>
  <c r="AJ203" i="13" s="1"/>
  <c r="AJ207" i="13" s="1"/>
  <c r="AJ195" i="13"/>
  <c r="AJ193" i="13" s="1"/>
  <c r="AJ197" i="13" s="1"/>
  <c r="AJ215" i="13"/>
  <c r="AJ213" i="13" s="1"/>
  <c r="AJ217" i="13" s="1"/>
  <c r="AJ175" i="13"/>
  <c r="AJ173" i="13" s="1"/>
  <c r="AJ177" i="13" s="1"/>
  <c r="AJ135" i="13"/>
  <c r="AJ133" i="13" s="1"/>
  <c r="AJ137" i="13" s="1"/>
  <c r="AJ165" i="13"/>
  <c r="AJ163" i="13" s="1"/>
  <c r="AJ167" i="13" s="1"/>
  <c r="AJ145" i="13"/>
  <c r="AJ143" i="13" s="1"/>
  <c r="AJ147" i="13" s="1"/>
  <c r="AK18" i="13"/>
  <c r="AJ185" i="13"/>
  <c r="AJ183" i="13" s="1"/>
  <c r="AJ187" i="13" s="1"/>
  <c r="AJ155" i="13"/>
  <c r="AJ153" i="13" s="1"/>
  <c r="AJ157" i="13" s="1"/>
  <c r="AJ124" i="13"/>
  <c r="AJ122" i="13" s="1"/>
  <c r="AJ126" i="13" s="1"/>
  <c r="AL17" i="13"/>
  <c r="AK212" i="13"/>
  <c r="AK202" i="13"/>
  <c r="AK192" i="13"/>
  <c r="AK182" i="13"/>
  <c r="AK162" i="13"/>
  <c r="AK142" i="13"/>
  <c r="AK152" i="13"/>
  <c r="AK132" i="13"/>
  <c r="AK121" i="13"/>
  <c r="AK172" i="13"/>
  <c r="Y142" i="1"/>
  <c r="Y132" i="1"/>
  <c r="Y121" i="1"/>
  <c r="Y162" i="1"/>
  <c r="Y152" i="1"/>
  <c r="Y202" i="1"/>
  <c r="Y182" i="1"/>
  <c r="Y212" i="1"/>
  <c r="Y172" i="1"/>
  <c r="Y205" i="1"/>
  <c r="Y195" i="1"/>
  <c r="Y155" i="1"/>
  <c r="Y165" i="1"/>
  <c r="Y185" i="1"/>
  <c r="Y145" i="1"/>
  <c r="Y215" i="1"/>
  <c r="Y175" i="1"/>
  <c r="U147" i="1"/>
  <c r="P203" i="1"/>
  <c r="P197" i="1"/>
  <c r="T163" i="1"/>
  <c r="T157" i="1"/>
  <c r="R183" i="1"/>
  <c r="R177" i="1"/>
  <c r="V143" i="1"/>
  <c r="V163" i="1" s="1"/>
  <c r="V183" i="1" s="1"/>
  <c r="V203" i="1" s="1"/>
  <c r="Y135" i="1"/>
  <c r="Y124" i="1"/>
  <c r="Y122" i="1" s="1"/>
  <c r="S177" i="1"/>
  <c r="Q197" i="1"/>
  <c r="V153" i="1"/>
  <c r="U157" i="1"/>
  <c r="X122" i="1"/>
  <c r="X126" i="1" s="1"/>
  <c r="X133" i="1"/>
  <c r="Z16" i="1"/>
  <c r="Z17" i="1" s="1"/>
  <c r="Z121" i="1" s="1"/>
  <c r="W133" i="1"/>
  <c r="AI177" i="14" l="1"/>
  <c r="AI217" i="14"/>
  <c r="AJ235" i="14"/>
  <c r="AJ233" i="14" s="1"/>
  <c r="AJ237" i="14" s="1"/>
  <c r="AJ225" i="14"/>
  <c r="AJ223" i="14" s="1"/>
  <c r="AJ215" i="14"/>
  <c r="AJ213" i="14" s="1"/>
  <c r="AJ217" i="14" s="1"/>
  <c r="AJ205" i="14"/>
  <c r="AJ203" i="14" s="1"/>
  <c r="AJ207" i="14" s="1"/>
  <c r="AJ195" i="14"/>
  <c r="AJ193" i="14" s="1"/>
  <c r="AJ165" i="14"/>
  <c r="AJ163" i="14" s="1"/>
  <c r="AJ155" i="14"/>
  <c r="AJ153" i="14" s="1"/>
  <c r="AK26" i="14"/>
  <c r="AJ185" i="14"/>
  <c r="AJ183" i="14" s="1"/>
  <c r="AJ175" i="14"/>
  <c r="AJ173" i="14" s="1"/>
  <c r="AJ177" i="14" s="1"/>
  <c r="AJ144" i="14"/>
  <c r="AJ142" i="14" s="1"/>
  <c r="AI237" i="14"/>
  <c r="AL182" i="13"/>
  <c r="AL172" i="13"/>
  <c r="AL162" i="13"/>
  <c r="AL152" i="13"/>
  <c r="AL132" i="13"/>
  <c r="AL192" i="13"/>
  <c r="AL121" i="13"/>
  <c r="AL212" i="13"/>
  <c r="AL202" i="13"/>
  <c r="AL142" i="13"/>
  <c r="AK215" i="13"/>
  <c r="AK213" i="13" s="1"/>
  <c r="AK217" i="13" s="1"/>
  <c r="AK165" i="13"/>
  <c r="AK163" i="13" s="1"/>
  <c r="AK167" i="13" s="1"/>
  <c r="AK205" i="13"/>
  <c r="AK203" i="13" s="1"/>
  <c r="AK207" i="13" s="1"/>
  <c r="AK195" i="13"/>
  <c r="AK193" i="13" s="1"/>
  <c r="AK197" i="13" s="1"/>
  <c r="AK145" i="13"/>
  <c r="AK143" i="13" s="1"/>
  <c r="AK147" i="13" s="1"/>
  <c r="AK124" i="13"/>
  <c r="AK122" i="13" s="1"/>
  <c r="AK126" i="13" s="1"/>
  <c r="AL18" i="13"/>
  <c r="AK175" i="13"/>
  <c r="AK173" i="13" s="1"/>
  <c r="AK177" i="13" s="1"/>
  <c r="AK185" i="13"/>
  <c r="AK183" i="13" s="1"/>
  <c r="AK187" i="13" s="1"/>
  <c r="AK155" i="13"/>
  <c r="AK153" i="13" s="1"/>
  <c r="AK157" i="13" s="1"/>
  <c r="AK135" i="13"/>
  <c r="AK133" i="13" s="1"/>
  <c r="AK137" i="13" s="1"/>
  <c r="Z212" i="1"/>
  <c r="Z152" i="1"/>
  <c r="Y126" i="1"/>
  <c r="Z132" i="1"/>
  <c r="Z202" i="1"/>
  <c r="Z172" i="1"/>
  <c r="Z142" i="1"/>
  <c r="Z162" i="1"/>
  <c r="Z182" i="1"/>
  <c r="Z192" i="1"/>
  <c r="V147" i="1"/>
  <c r="Z215" i="1"/>
  <c r="Z205" i="1"/>
  <c r="Z165" i="1"/>
  <c r="Z175" i="1"/>
  <c r="Z155" i="1"/>
  <c r="Z185" i="1"/>
  <c r="Z145" i="1"/>
  <c r="Z195" i="1"/>
  <c r="W143" i="1"/>
  <c r="W163" i="1" s="1"/>
  <c r="W183" i="1" s="1"/>
  <c r="W203" i="1" s="1"/>
  <c r="Z135" i="1"/>
  <c r="Z133" i="1" s="1"/>
  <c r="Z124" i="1"/>
  <c r="Z122" i="1" s="1"/>
  <c r="Z126" i="1" s="1"/>
  <c r="T167" i="1"/>
  <c r="R187" i="1"/>
  <c r="P217" i="1"/>
  <c r="P207" i="1"/>
  <c r="U167" i="1"/>
  <c r="U173" i="1"/>
  <c r="R213" i="1"/>
  <c r="T193" i="1"/>
  <c r="Q213" i="1"/>
  <c r="Q217" i="1" s="1"/>
  <c r="Q207" i="1"/>
  <c r="S187" i="1"/>
  <c r="S193" i="1"/>
  <c r="W137" i="1"/>
  <c r="V157" i="1"/>
  <c r="AA16" i="1"/>
  <c r="AA17" i="1" s="1"/>
  <c r="AA132" i="1" s="1"/>
  <c r="Y133" i="1"/>
  <c r="X137" i="1"/>
  <c r="AK235" i="14" l="1"/>
  <c r="AK233" i="14" s="1"/>
  <c r="AK225" i="14"/>
  <c r="AK223" i="14" s="1"/>
  <c r="AK227" i="14" s="1"/>
  <c r="AK215" i="14"/>
  <c r="AK213" i="14" s="1"/>
  <c r="AK195" i="14"/>
  <c r="AK193" i="14" s="1"/>
  <c r="AK197" i="14" s="1"/>
  <c r="AK185" i="14"/>
  <c r="AK183" i="14" s="1"/>
  <c r="AK187" i="14" s="1"/>
  <c r="AK175" i="14"/>
  <c r="AK173" i="14" s="1"/>
  <c r="AK177" i="14" s="1"/>
  <c r="AK155" i="14"/>
  <c r="AK153" i="14" s="1"/>
  <c r="AK157" i="14" s="1"/>
  <c r="AK144" i="14"/>
  <c r="AK142" i="14" s="1"/>
  <c r="AK146" i="14" s="1"/>
  <c r="AK205" i="14"/>
  <c r="AK203" i="14" s="1"/>
  <c r="AK165" i="14"/>
  <c r="AK163" i="14" s="1"/>
  <c r="AK167" i="14" s="1"/>
  <c r="AL26" i="14"/>
  <c r="AJ146" i="14"/>
  <c r="AJ157" i="14"/>
  <c r="AJ167" i="14"/>
  <c r="AJ227" i="14"/>
  <c r="AJ187" i="14"/>
  <c r="AJ197" i="14"/>
  <c r="D128" i="13"/>
  <c r="P3" i="13" s="1"/>
  <c r="AL215" i="13"/>
  <c r="AL213" i="13" s="1"/>
  <c r="AL217" i="13" s="1"/>
  <c r="AL195" i="13"/>
  <c r="AL193" i="13" s="1"/>
  <c r="AL197" i="13" s="1"/>
  <c r="AL185" i="13"/>
  <c r="AL183" i="13" s="1"/>
  <c r="AL187" i="13" s="1"/>
  <c r="AL175" i="13"/>
  <c r="AL173" i="13" s="1"/>
  <c r="AL177" i="13" s="1"/>
  <c r="AL155" i="13"/>
  <c r="AL153" i="13" s="1"/>
  <c r="AL157" i="13" s="1"/>
  <c r="AL145" i="13"/>
  <c r="AL143" i="13" s="1"/>
  <c r="AL147" i="13" s="1"/>
  <c r="AL135" i="13"/>
  <c r="AL133" i="13" s="1"/>
  <c r="AL137" i="13" s="1"/>
  <c r="AL205" i="13"/>
  <c r="AL203" i="13" s="1"/>
  <c r="AL207" i="13" s="1"/>
  <c r="AL124" i="13"/>
  <c r="AL122" i="13" s="1"/>
  <c r="AL126" i="13" s="1"/>
  <c r="D127" i="13" s="1"/>
  <c r="I3" i="13" s="1"/>
  <c r="AL165" i="13"/>
  <c r="AL163" i="13" s="1"/>
  <c r="AL167" i="13" s="1"/>
  <c r="AM212" i="13"/>
  <c r="AM192" i="13"/>
  <c r="AM202" i="13"/>
  <c r="AM182" i="13"/>
  <c r="AM132" i="13"/>
  <c r="AM142" i="13"/>
  <c r="AM172" i="13"/>
  <c r="AM162" i="13"/>
  <c r="AM152" i="13"/>
  <c r="AM121" i="13"/>
  <c r="AA202" i="1"/>
  <c r="AA172" i="1"/>
  <c r="AA152" i="1"/>
  <c r="AA192" i="1"/>
  <c r="AA121" i="1"/>
  <c r="AA182" i="1"/>
  <c r="AA212" i="1"/>
  <c r="AA142" i="1"/>
  <c r="AA162" i="1"/>
  <c r="AA215" i="1"/>
  <c r="AA175" i="1"/>
  <c r="AA185" i="1"/>
  <c r="AA205" i="1"/>
  <c r="AA155" i="1"/>
  <c r="AA195" i="1"/>
  <c r="AA165" i="1"/>
  <c r="AA145" i="1"/>
  <c r="R203" i="1"/>
  <c r="R197" i="1"/>
  <c r="X143" i="1"/>
  <c r="X163" i="1" s="1"/>
  <c r="X183" i="1" s="1"/>
  <c r="X203" i="1" s="1"/>
  <c r="AA135" i="1"/>
  <c r="AA124" i="1"/>
  <c r="T183" i="1"/>
  <c r="T177" i="1"/>
  <c r="U177" i="1"/>
  <c r="V167" i="1"/>
  <c r="V173" i="1"/>
  <c r="S197" i="1"/>
  <c r="Y137" i="1"/>
  <c r="Z137" i="1"/>
  <c r="W153" i="1"/>
  <c r="W147" i="1"/>
  <c r="X153" i="1"/>
  <c r="AB16" i="1"/>
  <c r="AB17" i="1" s="1"/>
  <c r="AB142" i="1" s="1"/>
  <c r="AL235" i="14" l="1"/>
  <c r="AL233" i="14" s="1"/>
  <c r="AL237" i="14" s="1"/>
  <c r="AL225" i="14"/>
  <c r="AL223" i="14" s="1"/>
  <c r="AL227" i="14" s="1"/>
  <c r="AL215" i="14"/>
  <c r="AL213" i="14" s="1"/>
  <c r="AL217" i="14" s="1"/>
  <c r="AL205" i="14"/>
  <c r="AL203" i="14" s="1"/>
  <c r="AL207" i="14" s="1"/>
  <c r="AL195" i="14"/>
  <c r="AL193" i="14" s="1"/>
  <c r="AL185" i="14"/>
  <c r="AL183" i="14" s="1"/>
  <c r="AL175" i="14"/>
  <c r="AL173" i="14" s="1"/>
  <c r="AL165" i="14"/>
  <c r="AL163" i="14" s="1"/>
  <c r="AL167" i="14" s="1"/>
  <c r="AL144" i="14"/>
  <c r="AL142" i="14" s="1"/>
  <c r="AL146" i="14" s="1"/>
  <c r="AL155" i="14"/>
  <c r="AL153" i="14" s="1"/>
  <c r="AK217" i="14"/>
  <c r="D170" i="14"/>
  <c r="K13" i="14" s="1"/>
  <c r="AK207" i="14"/>
  <c r="AK237" i="14"/>
  <c r="D148" i="13"/>
  <c r="I5" i="13" s="1"/>
  <c r="D149" i="13"/>
  <c r="P5" i="13" s="1"/>
  <c r="D199" i="13"/>
  <c r="P10" i="13" s="1"/>
  <c r="D198" i="13"/>
  <c r="I10" i="13" s="1"/>
  <c r="D169" i="13"/>
  <c r="P7" i="13" s="1"/>
  <c r="D168" i="13"/>
  <c r="I7" i="13" s="1"/>
  <c r="D139" i="13"/>
  <c r="P4" i="13" s="1"/>
  <c r="D138" i="13"/>
  <c r="I4" i="13" s="1"/>
  <c r="D178" i="13"/>
  <c r="I8" i="13" s="1"/>
  <c r="D179" i="13"/>
  <c r="P8" i="13" s="1"/>
  <c r="D209" i="13"/>
  <c r="P11" i="13" s="1"/>
  <c r="D208" i="13"/>
  <c r="I11" i="13" s="1"/>
  <c r="D159" i="13"/>
  <c r="P6" i="13" s="1"/>
  <c r="D158" i="13"/>
  <c r="I6" i="13" s="1"/>
  <c r="D188" i="13"/>
  <c r="I9" i="13" s="1"/>
  <c r="D189" i="13"/>
  <c r="P9" i="13" s="1"/>
  <c r="D219" i="13"/>
  <c r="P12" i="13" s="1"/>
  <c r="D218" i="13"/>
  <c r="I12" i="13" s="1"/>
  <c r="AN202" i="13"/>
  <c r="AN162" i="13"/>
  <c r="AN172" i="13"/>
  <c r="AN142" i="13"/>
  <c r="AN121" i="13"/>
  <c r="AN212" i="13"/>
  <c r="AN192" i="13"/>
  <c r="AN182" i="13"/>
  <c r="AN152" i="13"/>
  <c r="AN132" i="13"/>
  <c r="AM157" i="13"/>
  <c r="AM217" i="13"/>
  <c r="AM215" i="13"/>
  <c r="AM213" i="13" s="1"/>
  <c r="AM205" i="13"/>
  <c r="AM203" i="13" s="1"/>
  <c r="AM207" i="13" s="1"/>
  <c r="AM185" i="13"/>
  <c r="AM183" i="13" s="1"/>
  <c r="AM187" i="13" s="1"/>
  <c r="AM175" i="13"/>
  <c r="AM173" i="13" s="1"/>
  <c r="AM177" i="13" s="1"/>
  <c r="AM155" i="13"/>
  <c r="AM153" i="13" s="1"/>
  <c r="AM135" i="13"/>
  <c r="AM133" i="13" s="1"/>
  <c r="AM137" i="13" s="1"/>
  <c r="AM145" i="13"/>
  <c r="AM143" i="13" s="1"/>
  <c r="AM147" i="13" s="1"/>
  <c r="AM124" i="13"/>
  <c r="AM122" i="13" s="1"/>
  <c r="AM126" i="13" s="1"/>
  <c r="AM195" i="13"/>
  <c r="AM193" i="13" s="1"/>
  <c r="AM197" i="13" s="1"/>
  <c r="AM165" i="13"/>
  <c r="AM163" i="13" s="1"/>
  <c r="AM167" i="13" s="1"/>
  <c r="AB172" i="1"/>
  <c r="AB202" i="1"/>
  <c r="AB121" i="1"/>
  <c r="AB132" i="1"/>
  <c r="AB152" i="1"/>
  <c r="AB192" i="1"/>
  <c r="AB182" i="1"/>
  <c r="AB162" i="1"/>
  <c r="AB212" i="1"/>
  <c r="AB185" i="1"/>
  <c r="AB215" i="1"/>
  <c r="AB195" i="1"/>
  <c r="AB155" i="1"/>
  <c r="AB175" i="1"/>
  <c r="AB165" i="1"/>
  <c r="AB145" i="1"/>
  <c r="AB205" i="1"/>
  <c r="X147" i="1"/>
  <c r="T187" i="1"/>
  <c r="Y143" i="1"/>
  <c r="Y163" i="1" s="1"/>
  <c r="Y183" i="1" s="1"/>
  <c r="Y203" i="1" s="1"/>
  <c r="AB135" i="1"/>
  <c r="AB124" i="1"/>
  <c r="R217" i="1"/>
  <c r="R207" i="1"/>
  <c r="S207" i="1"/>
  <c r="S213" i="1"/>
  <c r="S217" i="1" s="1"/>
  <c r="U193" i="1"/>
  <c r="U187" i="1"/>
  <c r="T213" i="1"/>
  <c r="V177" i="1"/>
  <c r="Z153" i="1"/>
  <c r="W157" i="1"/>
  <c r="Y153" i="1"/>
  <c r="AC16" i="1"/>
  <c r="AC17" i="1" s="1"/>
  <c r="AC152" i="1" s="1"/>
  <c r="AA122" i="1"/>
  <c r="AA126" i="1" s="1"/>
  <c r="X157" i="1"/>
  <c r="D147" i="14" l="1"/>
  <c r="J11" i="14" s="1"/>
  <c r="D148" i="14"/>
  <c r="Q11" i="14" s="1"/>
  <c r="D210" i="14"/>
  <c r="K17" i="14" s="1"/>
  <c r="D220" i="14"/>
  <c r="K18" i="14" s="1"/>
  <c r="D230" i="14"/>
  <c r="K19" i="14" s="1"/>
  <c r="AL197" i="14"/>
  <c r="D200" i="14"/>
  <c r="K16" i="14" s="1"/>
  <c r="D239" i="14"/>
  <c r="Q20" i="14" s="1"/>
  <c r="D238" i="14"/>
  <c r="J20" i="14" s="1"/>
  <c r="D169" i="14"/>
  <c r="Q13" i="14" s="1"/>
  <c r="D168" i="14"/>
  <c r="J13" i="14" s="1"/>
  <c r="D209" i="14"/>
  <c r="Q17" i="14" s="1"/>
  <c r="D208" i="14"/>
  <c r="J17" i="14" s="1"/>
  <c r="AL177" i="14"/>
  <c r="D180" i="14"/>
  <c r="K14" i="14" s="1"/>
  <c r="D219" i="14"/>
  <c r="Q18" i="14" s="1"/>
  <c r="D218" i="14"/>
  <c r="J18" i="14" s="1"/>
  <c r="D240" i="14"/>
  <c r="K20" i="14" s="1"/>
  <c r="D149" i="14"/>
  <c r="K11" i="14" s="1"/>
  <c r="AL157" i="14"/>
  <c r="D160" i="14"/>
  <c r="K12" i="14" s="1"/>
  <c r="AL187" i="14"/>
  <c r="D190" i="14"/>
  <c r="K15" i="14" s="1"/>
  <c r="D228" i="14"/>
  <c r="J19" i="14" s="1"/>
  <c r="D229" i="14"/>
  <c r="Q19" i="14" s="1"/>
  <c r="AO212" i="13"/>
  <c r="AO202" i="13"/>
  <c r="AO192" i="13"/>
  <c r="AO142" i="13"/>
  <c r="AO172" i="13"/>
  <c r="AO162" i="13"/>
  <c r="AO152" i="13"/>
  <c r="AO182" i="13"/>
  <c r="AO132" i="13"/>
  <c r="AO121" i="13"/>
  <c r="AN165" i="13"/>
  <c r="AN163" i="13" s="1"/>
  <c r="AN167" i="13" s="1"/>
  <c r="AN185" i="13"/>
  <c r="AN183" i="13" s="1"/>
  <c r="AN187" i="13" s="1"/>
  <c r="AN135" i="13"/>
  <c r="AN133" i="13" s="1"/>
  <c r="AN124" i="13"/>
  <c r="AN122" i="13" s="1"/>
  <c r="AN126" i="13" s="1"/>
  <c r="AN215" i="13"/>
  <c r="AN213" i="13" s="1"/>
  <c r="AN217" i="13" s="1"/>
  <c r="AN205" i="13"/>
  <c r="AN203" i="13" s="1"/>
  <c r="AN207" i="13" s="1"/>
  <c r="AN195" i="13"/>
  <c r="AN193" i="13" s="1"/>
  <c r="AN197" i="13" s="1"/>
  <c r="AN175" i="13"/>
  <c r="AN173" i="13" s="1"/>
  <c r="AN145" i="13"/>
  <c r="AN143" i="13" s="1"/>
  <c r="AN147" i="13" s="1"/>
  <c r="AN155" i="13"/>
  <c r="AN153" i="13" s="1"/>
  <c r="AN157" i="13" s="1"/>
  <c r="AN177" i="13"/>
  <c r="AN137" i="13"/>
  <c r="AC212" i="1"/>
  <c r="AC182" i="1"/>
  <c r="AC202" i="1"/>
  <c r="AC142" i="1"/>
  <c r="AC172" i="1"/>
  <c r="AC132" i="1"/>
  <c r="AC192" i="1"/>
  <c r="AC162" i="1"/>
  <c r="AC121" i="1"/>
  <c r="AC215" i="1"/>
  <c r="AC195" i="1"/>
  <c r="AC155" i="1"/>
  <c r="AC205" i="1"/>
  <c r="AC165" i="1"/>
  <c r="AC145" i="1"/>
  <c r="AC175" i="1"/>
  <c r="AC185" i="1"/>
  <c r="Y147" i="1"/>
  <c r="Z143" i="1"/>
  <c r="AC135" i="1"/>
  <c r="AC124" i="1"/>
  <c r="T203" i="1"/>
  <c r="T197" i="1"/>
  <c r="X167" i="1"/>
  <c r="X173" i="1"/>
  <c r="W167" i="1"/>
  <c r="W173" i="1"/>
  <c r="V193" i="1"/>
  <c r="V187" i="1"/>
  <c r="U197" i="1"/>
  <c r="Y157" i="1"/>
  <c r="AD16" i="1"/>
  <c r="AD17" i="1" s="1"/>
  <c r="AD162" i="1" s="1"/>
  <c r="AC122" i="1"/>
  <c r="AA133" i="1"/>
  <c r="AB122" i="1"/>
  <c r="AB126" i="1" s="1"/>
  <c r="AC133" i="1"/>
  <c r="D159" i="14" l="1"/>
  <c r="Q12" i="14" s="1"/>
  <c r="D158" i="14"/>
  <c r="J12" i="14" s="1"/>
  <c r="D189" i="14"/>
  <c r="Q15" i="14" s="1"/>
  <c r="D188" i="14"/>
  <c r="J15" i="14" s="1"/>
  <c r="D179" i="14"/>
  <c r="Q14" i="14" s="1"/>
  <c r="D178" i="14"/>
  <c r="J14" i="14" s="1"/>
  <c r="D198" i="14"/>
  <c r="J16" i="14" s="1"/>
  <c r="D199" i="14"/>
  <c r="Q16" i="14" s="1"/>
  <c r="AP212" i="13"/>
  <c r="AP182" i="13"/>
  <c r="AP172" i="13"/>
  <c r="AP202" i="13"/>
  <c r="AP192" i="13"/>
  <c r="AP152" i="13"/>
  <c r="AP132" i="13"/>
  <c r="AP162" i="13"/>
  <c r="AP121" i="13"/>
  <c r="AP142" i="13"/>
  <c r="AO205" i="13"/>
  <c r="AO203" i="13" s="1"/>
  <c r="AO207" i="13" s="1"/>
  <c r="AO195" i="13"/>
  <c r="AO193" i="13" s="1"/>
  <c r="AO197" i="13" s="1"/>
  <c r="AO165" i="13"/>
  <c r="AO163" i="13" s="1"/>
  <c r="AO175" i="13"/>
  <c r="AO173" i="13" s="1"/>
  <c r="AO177" i="13" s="1"/>
  <c r="AO145" i="13"/>
  <c r="AO143" i="13" s="1"/>
  <c r="AO147" i="13" s="1"/>
  <c r="AO124" i="13"/>
  <c r="AO122" i="13" s="1"/>
  <c r="AO215" i="13"/>
  <c r="AO213" i="13" s="1"/>
  <c r="AO217" i="13" s="1"/>
  <c r="AO155" i="13"/>
  <c r="AO153" i="13" s="1"/>
  <c r="AO157" i="13" s="1"/>
  <c r="AO185" i="13"/>
  <c r="AO183" i="13" s="1"/>
  <c r="AO187" i="13" s="1"/>
  <c r="AO135" i="13"/>
  <c r="AO133" i="13" s="1"/>
  <c r="AO137" i="13" s="1"/>
  <c r="AO126" i="13"/>
  <c r="AO167" i="13"/>
  <c r="AC126" i="1"/>
  <c r="AD212" i="1"/>
  <c r="AD192" i="1"/>
  <c r="AD121" i="1"/>
  <c r="AD142" i="1"/>
  <c r="AD152" i="1"/>
  <c r="AD172" i="1"/>
  <c r="AD202" i="1"/>
  <c r="AD132" i="1"/>
  <c r="AD182" i="1"/>
  <c r="AD215" i="1"/>
  <c r="AD205" i="1"/>
  <c r="AD165" i="1"/>
  <c r="AD175" i="1"/>
  <c r="AD195" i="1"/>
  <c r="AD145" i="1"/>
  <c r="AD185" i="1"/>
  <c r="AD155" i="1"/>
  <c r="AA143" i="1"/>
  <c r="AA163" i="1" s="1"/>
  <c r="AA183" i="1" s="1"/>
  <c r="AA203" i="1" s="1"/>
  <c r="AD135" i="1"/>
  <c r="AD124" i="1"/>
  <c r="AD122" i="1" s="1"/>
  <c r="Z147" i="1"/>
  <c r="T217" i="1"/>
  <c r="T207" i="1"/>
  <c r="Z173" i="1"/>
  <c r="U213" i="1"/>
  <c r="U217" i="1" s="1"/>
  <c r="U207" i="1"/>
  <c r="Y167" i="1"/>
  <c r="Y173" i="1"/>
  <c r="X177" i="1"/>
  <c r="W177" i="1"/>
  <c r="V197" i="1"/>
  <c r="AA137" i="1"/>
  <c r="AC137" i="1"/>
  <c r="AB133" i="1"/>
  <c r="AE16" i="1"/>
  <c r="AE17" i="1" s="1"/>
  <c r="AE121" i="1" s="1"/>
  <c r="AQ212" i="13" l="1"/>
  <c r="AQ182" i="13"/>
  <c r="AQ162" i="13"/>
  <c r="AQ172" i="13"/>
  <c r="AQ152" i="13"/>
  <c r="AQ121" i="13"/>
  <c r="AQ202" i="13"/>
  <c r="AQ132" i="13"/>
  <c r="AQ142" i="13"/>
  <c r="AQ192" i="13"/>
  <c r="AP215" i="13"/>
  <c r="AP213" i="13" s="1"/>
  <c r="AP217" i="13" s="1"/>
  <c r="AP195" i="13"/>
  <c r="AP193" i="13" s="1"/>
  <c r="AP197" i="13" s="1"/>
  <c r="AP205" i="13"/>
  <c r="AP203" i="13" s="1"/>
  <c r="AP207" i="13" s="1"/>
  <c r="AP135" i="13"/>
  <c r="AP133" i="13" s="1"/>
  <c r="AP137" i="13" s="1"/>
  <c r="AP175" i="13"/>
  <c r="AP173" i="13" s="1"/>
  <c r="AP177" i="13" s="1"/>
  <c r="AP165" i="13"/>
  <c r="AP163" i="13" s="1"/>
  <c r="AP167" i="13" s="1"/>
  <c r="AP155" i="13"/>
  <c r="AP153" i="13" s="1"/>
  <c r="AP157" i="13" s="1"/>
  <c r="AP145" i="13"/>
  <c r="AP143" i="13" s="1"/>
  <c r="AP147" i="13" s="1"/>
  <c r="AP185" i="13"/>
  <c r="AP183" i="13" s="1"/>
  <c r="AP187" i="13" s="1"/>
  <c r="AP124" i="13"/>
  <c r="AP122" i="13" s="1"/>
  <c r="AP126" i="13" s="1"/>
  <c r="AD126" i="1"/>
  <c r="AE142" i="1"/>
  <c r="AE172" i="1"/>
  <c r="AE202" i="1"/>
  <c r="AE132" i="1"/>
  <c r="AE192" i="1"/>
  <c r="AE162" i="1"/>
  <c r="AE182" i="1"/>
  <c r="AE212" i="1"/>
  <c r="AE152" i="1"/>
  <c r="AE215" i="1"/>
  <c r="AE175" i="1"/>
  <c r="AE185" i="1"/>
  <c r="AE165" i="1"/>
  <c r="AE205" i="1"/>
  <c r="AE155" i="1"/>
  <c r="AE195" i="1"/>
  <c r="AE145" i="1"/>
  <c r="Z163" i="1"/>
  <c r="Z157" i="1"/>
  <c r="AB143" i="1"/>
  <c r="AB163" i="1" s="1"/>
  <c r="AB183" i="1" s="1"/>
  <c r="AB203" i="1" s="1"/>
  <c r="AE135" i="1"/>
  <c r="AE124" i="1"/>
  <c r="AB137" i="1"/>
  <c r="Y177" i="1"/>
  <c r="V207" i="1"/>
  <c r="V213" i="1"/>
  <c r="V217" i="1" s="1"/>
  <c r="X193" i="1"/>
  <c r="X187" i="1"/>
  <c r="W187" i="1"/>
  <c r="W193" i="1"/>
  <c r="AC153" i="1"/>
  <c r="AA153" i="1"/>
  <c r="AA147" i="1"/>
  <c r="AD133" i="1"/>
  <c r="AF16" i="1"/>
  <c r="AB147" i="1"/>
  <c r="AB153" i="1"/>
  <c r="AQ205" i="13" l="1"/>
  <c r="AQ203" i="13" s="1"/>
  <c r="AQ215" i="13"/>
  <c r="AQ213" i="13" s="1"/>
  <c r="AQ217" i="13" s="1"/>
  <c r="AQ185" i="13"/>
  <c r="AQ183" i="13" s="1"/>
  <c r="AQ187" i="13" s="1"/>
  <c r="AQ175" i="13"/>
  <c r="AQ173" i="13" s="1"/>
  <c r="AQ177" i="13" s="1"/>
  <c r="AQ155" i="13"/>
  <c r="AQ153" i="13" s="1"/>
  <c r="AQ135" i="13"/>
  <c r="AQ133" i="13" s="1"/>
  <c r="AQ195" i="13"/>
  <c r="AQ193" i="13" s="1"/>
  <c r="AQ197" i="13" s="1"/>
  <c r="AQ124" i="13"/>
  <c r="AQ122" i="13" s="1"/>
  <c r="AQ126" i="13" s="1"/>
  <c r="AQ165" i="13"/>
  <c r="AQ163" i="13" s="1"/>
  <c r="AQ145" i="13"/>
  <c r="AQ143" i="13" s="1"/>
  <c r="AQ147" i="13" s="1"/>
  <c r="AQ207" i="13"/>
  <c r="AQ167" i="13"/>
  <c r="AQ157" i="13"/>
  <c r="AQ137" i="13"/>
  <c r="AR192" i="13"/>
  <c r="AR162" i="13"/>
  <c r="AR212" i="13"/>
  <c r="AR142" i="13"/>
  <c r="AR121" i="13"/>
  <c r="AR152" i="13"/>
  <c r="AR202" i="13"/>
  <c r="AR132" i="13"/>
  <c r="AR182" i="13"/>
  <c r="AR172" i="13"/>
  <c r="AG16" i="1"/>
  <c r="AF17" i="1"/>
  <c r="AF185" i="1"/>
  <c r="AF195" i="1"/>
  <c r="AF155" i="1"/>
  <c r="AF215" i="1"/>
  <c r="AF205" i="1"/>
  <c r="AF145" i="1"/>
  <c r="AF143" i="1" s="1"/>
  <c r="AF165" i="1"/>
  <c r="AF175" i="1"/>
  <c r="AF135" i="1"/>
  <c r="AF124" i="1"/>
  <c r="AC143" i="1"/>
  <c r="Z167" i="1"/>
  <c r="X197" i="1"/>
  <c r="W197" i="1"/>
  <c r="Z193" i="1"/>
  <c r="Y193" i="1"/>
  <c r="Y187" i="1"/>
  <c r="AA157" i="1"/>
  <c r="AD137" i="1"/>
  <c r="AE122" i="1"/>
  <c r="AE126" i="1" s="1"/>
  <c r="AB157" i="1"/>
  <c r="AS212" i="13" l="1"/>
  <c r="AS202" i="13"/>
  <c r="AS192" i="13"/>
  <c r="AS172" i="13"/>
  <c r="AS182" i="13"/>
  <c r="AS142" i="13"/>
  <c r="AS152" i="13"/>
  <c r="AS162" i="13"/>
  <c r="AS121" i="13"/>
  <c r="AS132" i="13"/>
  <c r="AR215" i="13"/>
  <c r="AR213" i="13" s="1"/>
  <c r="AR217" i="13" s="1"/>
  <c r="AR195" i="13"/>
  <c r="AR193" i="13" s="1"/>
  <c r="AR197" i="13" s="1"/>
  <c r="AR185" i="13"/>
  <c r="AR183" i="13" s="1"/>
  <c r="AR187" i="13" s="1"/>
  <c r="AR205" i="13"/>
  <c r="AR203" i="13" s="1"/>
  <c r="AR207" i="13" s="1"/>
  <c r="AR175" i="13"/>
  <c r="AR173" i="13" s="1"/>
  <c r="AR177" i="13" s="1"/>
  <c r="AR155" i="13"/>
  <c r="AR153" i="13" s="1"/>
  <c r="AR135" i="13"/>
  <c r="AR133" i="13" s="1"/>
  <c r="AR137" i="13" s="1"/>
  <c r="AR124" i="13"/>
  <c r="AR122" i="13" s="1"/>
  <c r="AR126" i="13" s="1"/>
  <c r="AR165" i="13"/>
  <c r="AR163" i="13" s="1"/>
  <c r="AR167" i="13" s="1"/>
  <c r="AR145" i="13"/>
  <c r="AR143" i="13" s="1"/>
  <c r="AR147" i="13" s="1"/>
  <c r="AR157" i="13"/>
  <c r="AF132" i="1"/>
  <c r="AF172" i="1"/>
  <c r="AF192" i="1"/>
  <c r="AF142" i="1"/>
  <c r="AF212" i="1"/>
  <c r="AF202" i="1"/>
  <c r="AF182" i="1"/>
  <c r="AF152" i="1"/>
  <c r="AF121" i="1"/>
  <c r="AF162" i="1"/>
  <c r="AH16" i="1"/>
  <c r="AG17" i="1"/>
  <c r="AF163" i="1"/>
  <c r="AF183" i="1" s="1"/>
  <c r="AF203" i="1" s="1"/>
  <c r="AG195" i="1"/>
  <c r="AG155" i="1"/>
  <c r="AG205" i="1"/>
  <c r="AG165" i="1"/>
  <c r="AG163" i="1" s="1"/>
  <c r="AG185" i="1"/>
  <c r="AG145" i="1"/>
  <c r="AG143" i="1" s="1"/>
  <c r="AG175" i="1"/>
  <c r="AG215" i="1"/>
  <c r="AD143" i="1"/>
  <c r="AD163" i="1" s="1"/>
  <c r="AD183" i="1" s="1"/>
  <c r="AD203" i="1" s="1"/>
  <c r="AG135" i="1"/>
  <c r="AG133" i="1" s="1"/>
  <c r="AG124" i="1"/>
  <c r="AG122" i="1" s="1"/>
  <c r="Z183" i="1"/>
  <c r="Z177" i="1"/>
  <c r="AC147" i="1"/>
  <c r="AB167" i="1"/>
  <c r="AB173" i="1"/>
  <c r="Y197" i="1"/>
  <c r="W207" i="1"/>
  <c r="W213" i="1"/>
  <c r="W217" i="1" s="1"/>
  <c r="AC173" i="1"/>
  <c r="AA167" i="1"/>
  <c r="AA173" i="1"/>
  <c r="X213" i="1"/>
  <c r="X217" i="1" s="1"/>
  <c r="X207" i="1"/>
  <c r="AD153" i="1"/>
  <c r="AF122" i="1"/>
  <c r="AE133" i="1"/>
  <c r="AT202" i="13" l="1"/>
  <c r="AT182" i="13"/>
  <c r="AT172" i="13"/>
  <c r="AT152" i="13"/>
  <c r="AT132" i="13"/>
  <c r="AT212" i="13"/>
  <c r="AT142" i="13"/>
  <c r="AT192" i="13"/>
  <c r="AT162" i="13"/>
  <c r="AT121" i="13"/>
  <c r="AS215" i="13"/>
  <c r="AS213" i="13" s="1"/>
  <c r="AS217" i="13" s="1"/>
  <c r="AS165" i="13"/>
  <c r="AS163" i="13" s="1"/>
  <c r="AS167" i="13" s="1"/>
  <c r="AS205" i="13"/>
  <c r="AS203" i="13" s="1"/>
  <c r="AS145" i="13"/>
  <c r="AS143" i="13" s="1"/>
  <c r="AS147" i="13" s="1"/>
  <c r="AS124" i="13"/>
  <c r="AS122" i="13" s="1"/>
  <c r="AS126" i="13" s="1"/>
  <c r="AS155" i="13"/>
  <c r="AS153" i="13" s="1"/>
  <c r="AS195" i="13"/>
  <c r="AS193" i="13" s="1"/>
  <c r="AS197" i="13" s="1"/>
  <c r="AS135" i="13"/>
  <c r="AS133" i="13" s="1"/>
  <c r="AS185" i="13"/>
  <c r="AS183" i="13" s="1"/>
  <c r="AS187" i="13" s="1"/>
  <c r="AS175" i="13"/>
  <c r="AS173" i="13" s="1"/>
  <c r="AS177" i="13" s="1"/>
  <c r="AS157" i="13"/>
  <c r="AS137" i="13"/>
  <c r="AS207" i="13"/>
  <c r="AF126" i="1"/>
  <c r="AG142" i="1"/>
  <c r="AG121" i="1"/>
  <c r="AG126" i="1" s="1"/>
  <c r="AG212" i="1"/>
  <c r="AG152" i="1"/>
  <c r="AG162" i="1"/>
  <c r="AG132" i="1"/>
  <c r="AG137" i="1" s="1"/>
  <c r="AG192" i="1"/>
  <c r="AG172" i="1"/>
  <c r="AG202" i="1"/>
  <c r="AG182" i="1"/>
  <c r="AH17" i="1"/>
  <c r="AH205" i="1"/>
  <c r="AH203" i="1" s="1"/>
  <c r="AH145" i="1"/>
  <c r="AH143" i="1" s="1"/>
  <c r="AH155" i="1"/>
  <c r="AH153" i="1" s="1"/>
  <c r="AH195" i="1"/>
  <c r="AH193" i="1" s="1"/>
  <c r="AH124" i="1"/>
  <c r="AH122" i="1" s="1"/>
  <c r="AH135" i="1"/>
  <c r="AH133" i="1" s="1"/>
  <c r="AH185" i="1"/>
  <c r="AH183" i="1" s="1"/>
  <c r="AH175" i="1"/>
  <c r="AH173" i="1" s="1"/>
  <c r="AH215" i="1"/>
  <c r="AH213" i="1" s="1"/>
  <c r="AH165" i="1"/>
  <c r="AH163" i="1" s="1"/>
  <c r="AI16" i="1"/>
  <c r="AG183" i="1"/>
  <c r="AG203" i="1" s="1"/>
  <c r="AD147" i="1"/>
  <c r="Z187" i="1"/>
  <c r="AE143" i="1"/>
  <c r="AE163" i="1" s="1"/>
  <c r="AE183" i="1" s="1"/>
  <c r="AE203" i="1" s="1"/>
  <c r="AC163" i="1"/>
  <c r="AC157" i="1"/>
  <c r="AA177" i="1"/>
  <c r="Z213" i="1"/>
  <c r="Y213" i="1"/>
  <c r="Y217" i="1" s="1"/>
  <c r="Y207" i="1"/>
  <c r="AB177" i="1"/>
  <c r="AE137" i="1"/>
  <c r="AD157" i="1"/>
  <c r="AF133" i="1"/>
  <c r="AU212" i="13" l="1"/>
  <c r="AU202" i="13"/>
  <c r="AU192" i="13"/>
  <c r="AU132" i="13"/>
  <c r="AU162" i="13"/>
  <c r="AU152" i="13"/>
  <c r="AU121" i="13"/>
  <c r="AU172" i="13"/>
  <c r="AU182" i="13"/>
  <c r="AU142" i="13"/>
  <c r="AT215" i="13"/>
  <c r="AT213" i="13" s="1"/>
  <c r="AT217" i="13" s="1"/>
  <c r="AT205" i="13"/>
  <c r="AT203" i="13" s="1"/>
  <c r="AT207" i="13" s="1"/>
  <c r="AT195" i="13"/>
  <c r="AT193" i="13" s="1"/>
  <c r="AT197" i="13" s="1"/>
  <c r="AT175" i="13"/>
  <c r="AT173" i="13" s="1"/>
  <c r="AT177" i="13" s="1"/>
  <c r="AT165" i="13"/>
  <c r="AT163" i="13" s="1"/>
  <c r="AT167" i="13" s="1"/>
  <c r="AT135" i="13"/>
  <c r="AT133" i="13" s="1"/>
  <c r="AT185" i="13"/>
  <c r="AT183" i="13" s="1"/>
  <c r="AT124" i="13"/>
  <c r="AT122" i="13" s="1"/>
  <c r="AT126" i="13" s="1"/>
  <c r="AT155" i="13"/>
  <c r="AT153" i="13" s="1"/>
  <c r="AT157" i="13" s="1"/>
  <c r="AT145" i="13"/>
  <c r="AT143" i="13" s="1"/>
  <c r="AT147" i="13" s="1"/>
  <c r="AT187" i="13"/>
  <c r="AT137" i="13"/>
  <c r="AH162" i="1"/>
  <c r="AH167" i="1" s="1"/>
  <c r="AH202" i="1"/>
  <c r="AH207" i="1" s="1"/>
  <c r="AH142" i="1"/>
  <c r="AH172" i="1"/>
  <c r="AH177" i="1" s="1"/>
  <c r="AH192" i="1"/>
  <c r="AH197" i="1" s="1"/>
  <c r="AH121" i="1"/>
  <c r="AH126" i="1" s="1"/>
  <c r="AH182" i="1"/>
  <c r="AH187" i="1" s="1"/>
  <c r="AH152" i="1"/>
  <c r="AH157" i="1" s="1"/>
  <c r="AH212" i="1"/>
  <c r="AH217" i="1" s="1"/>
  <c r="AH132" i="1"/>
  <c r="AH137" i="1" s="1"/>
  <c r="AH147" i="1"/>
  <c r="AI17" i="1"/>
  <c r="AI215" i="1"/>
  <c r="AI213" i="1" s="1"/>
  <c r="AI185" i="1"/>
  <c r="AI183" i="1" s="1"/>
  <c r="AI124" i="1"/>
  <c r="AI122" i="1" s="1"/>
  <c r="AI155" i="1"/>
  <c r="AI153" i="1" s="1"/>
  <c r="AI175" i="1"/>
  <c r="AI173" i="1" s="1"/>
  <c r="AJ16" i="1"/>
  <c r="AI135" i="1"/>
  <c r="AI133" i="1" s="1"/>
  <c r="AI145" i="1"/>
  <c r="AI143" i="1" s="1"/>
  <c r="AI195" i="1"/>
  <c r="AI193" i="1" s="1"/>
  <c r="AI205" i="1"/>
  <c r="AI203" i="1" s="1"/>
  <c r="AI165" i="1"/>
  <c r="AI163" i="1" s="1"/>
  <c r="AC167" i="1"/>
  <c r="Z203" i="1"/>
  <c r="Z197" i="1"/>
  <c r="AC193" i="1"/>
  <c r="AD167" i="1"/>
  <c r="AD173" i="1"/>
  <c r="AB193" i="1"/>
  <c r="AB187" i="1"/>
  <c r="AA187" i="1"/>
  <c r="AA193" i="1"/>
  <c r="AE153" i="1"/>
  <c r="AE147" i="1"/>
  <c r="AG153" i="1"/>
  <c r="AG147" i="1"/>
  <c r="AF137" i="1"/>
  <c r="AV212" i="13" l="1"/>
  <c r="AV162" i="13"/>
  <c r="AV202" i="13"/>
  <c r="AV192" i="13"/>
  <c r="AV182" i="13"/>
  <c r="AV142" i="13"/>
  <c r="AV121" i="13"/>
  <c r="AV152" i="13"/>
  <c r="AV172" i="13"/>
  <c r="AV132" i="13"/>
  <c r="AU205" i="13"/>
  <c r="AU203" i="13" s="1"/>
  <c r="AU207" i="13" s="1"/>
  <c r="AU195" i="13"/>
  <c r="AU193" i="13" s="1"/>
  <c r="AU197" i="13" s="1"/>
  <c r="AU185" i="13"/>
  <c r="AU183" i="13" s="1"/>
  <c r="AU187" i="13" s="1"/>
  <c r="AU175" i="13"/>
  <c r="AU173" i="13" s="1"/>
  <c r="AU177" i="13" s="1"/>
  <c r="AU155" i="13"/>
  <c r="AU153" i="13" s="1"/>
  <c r="AU157" i="13" s="1"/>
  <c r="AU135" i="13"/>
  <c r="AU133" i="13" s="1"/>
  <c r="AU137" i="13" s="1"/>
  <c r="AU215" i="13"/>
  <c r="AU213" i="13" s="1"/>
  <c r="AU217" i="13" s="1"/>
  <c r="AU145" i="13"/>
  <c r="AU143" i="13" s="1"/>
  <c r="AU147" i="13" s="1"/>
  <c r="AU165" i="13"/>
  <c r="AU163" i="13" s="1"/>
  <c r="AU167" i="13" s="1"/>
  <c r="AU124" i="13"/>
  <c r="AU122" i="13" s="1"/>
  <c r="AU126" i="13" s="1"/>
  <c r="AJ17" i="1"/>
  <c r="AJ155" i="1"/>
  <c r="AJ153" i="1" s="1"/>
  <c r="AJ145" i="1"/>
  <c r="AJ143" i="1" s="1"/>
  <c r="AJ195" i="1"/>
  <c r="AJ193" i="1" s="1"/>
  <c r="AJ205" i="1"/>
  <c r="AJ203" i="1" s="1"/>
  <c r="AJ185" i="1"/>
  <c r="AJ183" i="1" s="1"/>
  <c r="AK16" i="1"/>
  <c r="AJ135" i="1"/>
  <c r="AJ133" i="1" s="1"/>
  <c r="AJ124" i="1"/>
  <c r="AJ122" i="1" s="1"/>
  <c r="AJ175" i="1"/>
  <c r="AJ173" i="1" s="1"/>
  <c r="AJ215" i="1"/>
  <c r="AJ213" i="1" s="1"/>
  <c r="AJ165" i="1"/>
  <c r="AJ163" i="1" s="1"/>
  <c r="AI142" i="1"/>
  <c r="AI147" i="1" s="1"/>
  <c r="AI212" i="1"/>
  <c r="AI217" i="1" s="1"/>
  <c r="AI202" i="1"/>
  <c r="AI207" i="1" s="1"/>
  <c r="AI121" i="1"/>
  <c r="AI126" i="1" s="1"/>
  <c r="AI182" i="1"/>
  <c r="AI187" i="1" s="1"/>
  <c r="AI172" i="1"/>
  <c r="AI177" i="1" s="1"/>
  <c r="AI152" i="1"/>
  <c r="AI157" i="1" s="1"/>
  <c r="AI162" i="1"/>
  <c r="AI167" i="1" s="1"/>
  <c r="AI192" i="1"/>
  <c r="AI197" i="1" s="1"/>
  <c r="AI132" i="1"/>
  <c r="AI137" i="1" s="1"/>
  <c r="AC183" i="1"/>
  <c r="AC177" i="1"/>
  <c r="Z217" i="1"/>
  <c r="Z207" i="1"/>
  <c r="AA197" i="1"/>
  <c r="AD177" i="1"/>
  <c r="AB197" i="1"/>
  <c r="AG157" i="1"/>
  <c r="AE157" i="1"/>
  <c r="AF147" i="1"/>
  <c r="AF153" i="1"/>
  <c r="AV215" i="13" l="1"/>
  <c r="AV213" i="13" s="1"/>
  <c r="AV195" i="13"/>
  <c r="AV193" i="13" s="1"/>
  <c r="AV197" i="13" s="1"/>
  <c r="AV185" i="13"/>
  <c r="AV183" i="13" s="1"/>
  <c r="AV205" i="13"/>
  <c r="AV203" i="13" s="1"/>
  <c r="AV207" i="13" s="1"/>
  <c r="AV145" i="13"/>
  <c r="AV143" i="13" s="1"/>
  <c r="AV165" i="13"/>
  <c r="AV163" i="13" s="1"/>
  <c r="AV155" i="13"/>
  <c r="AV153" i="13" s="1"/>
  <c r="AV157" i="13" s="1"/>
  <c r="AV175" i="13"/>
  <c r="AV173" i="13" s="1"/>
  <c r="AV177" i="13" s="1"/>
  <c r="AV135" i="13"/>
  <c r="AV133" i="13" s="1"/>
  <c r="AV124" i="13"/>
  <c r="AV122" i="13" s="1"/>
  <c r="AV126" i="13"/>
  <c r="AV137" i="13"/>
  <c r="AV147" i="13"/>
  <c r="AV167" i="13"/>
  <c r="AV187" i="13"/>
  <c r="AV217" i="13"/>
  <c r="AW212" i="13"/>
  <c r="AW202" i="13"/>
  <c r="AW192" i="13"/>
  <c r="AW162" i="13"/>
  <c r="AW142" i="13"/>
  <c r="AW172" i="13"/>
  <c r="AW132" i="13"/>
  <c r="AW121" i="13"/>
  <c r="AW182" i="13"/>
  <c r="AW152" i="13"/>
  <c r="AK17" i="1"/>
  <c r="AK185" i="1"/>
  <c r="AK183" i="1" s="1"/>
  <c r="AK165" i="1"/>
  <c r="AK163" i="1" s="1"/>
  <c r="AK124" i="1"/>
  <c r="AK122" i="1" s="1"/>
  <c r="AK175" i="1"/>
  <c r="AK173" i="1" s="1"/>
  <c r="AK155" i="1"/>
  <c r="AK153" i="1" s="1"/>
  <c r="AK215" i="1"/>
  <c r="AK213" i="1" s="1"/>
  <c r="AL16" i="1"/>
  <c r="AM16" i="1" s="1"/>
  <c r="AK195" i="1"/>
  <c r="AK193" i="1" s="1"/>
  <c r="AK135" i="1"/>
  <c r="AK133" i="1" s="1"/>
  <c r="AK205" i="1"/>
  <c r="AK203" i="1" s="1"/>
  <c r="AK145" i="1"/>
  <c r="AK143" i="1" s="1"/>
  <c r="AJ162" i="1"/>
  <c r="AJ167" i="1" s="1"/>
  <c r="AJ192" i="1"/>
  <c r="AJ197" i="1" s="1"/>
  <c r="AJ152" i="1"/>
  <c r="AJ157" i="1" s="1"/>
  <c r="AJ142" i="1"/>
  <c r="AJ147" i="1" s="1"/>
  <c r="AJ172" i="1"/>
  <c r="AJ177" i="1" s="1"/>
  <c r="AJ132" i="1"/>
  <c r="AJ137" i="1" s="1"/>
  <c r="AJ121" i="1"/>
  <c r="AJ126" i="1" s="1"/>
  <c r="AJ182" i="1"/>
  <c r="AJ187" i="1" s="1"/>
  <c r="AJ202" i="1"/>
  <c r="AJ207" i="1" s="1"/>
  <c r="AJ212" i="1"/>
  <c r="AJ217" i="1" s="1"/>
  <c r="AC187" i="1"/>
  <c r="AD187" i="1"/>
  <c r="AD193" i="1"/>
  <c r="AC213" i="1"/>
  <c r="AE167" i="1"/>
  <c r="AE173" i="1"/>
  <c r="AG167" i="1"/>
  <c r="AG173" i="1"/>
  <c r="AB213" i="1"/>
  <c r="AB217" i="1" s="1"/>
  <c r="AB207" i="1"/>
  <c r="AA207" i="1"/>
  <c r="AA213" i="1"/>
  <c r="AA217" i="1" s="1"/>
  <c r="AF157" i="1"/>
  <c r="AM17" i="1" l="1"/>
  <c r="AN16" i="1"/>
  <c r="AX212" i="13"/>
  <c r="AX192" i="13"/>
  <c r="AX182" i="13"/>
  <c r="AX172" i="13"/>
  <c r="AX152" i="13"/>
  <c r="AX132" i="13"/>
  <c r="AX202" i="13"/>
  <c r="AX162" i="13"/>
  <c r="AX142" i="13"/>
  <c r="AX121" i="13"/>
  <c r="AW215" i="13"/>
  <c r="AW213" i="13" s="1"/>
  <c r="AW217" i="13" s="1"/>
  <c r="AW205" i="13"/>
  <c r="AW203" i="13" s="1"/>
  <c r="AW165" i="13"/>
  <c r="AW163" i="13" s="1"/>
  <c r="AW167" i="13" s="1"/>
  <c r="AW185" i="13"/>
  <c r="AW183" i="13" s="1"/>
  <c r="AW187" i="13" s="1"/>
  <c r="AW145" i="13"/>
  <c r="AW143" i="13" s="1"/>
  <c r="AW147" i="13" s="1"/>
  <c r="AW124" i="13"/>
  <c r="AW122" i="13" s="1"/>
  <c r="AW126" i="13" s="1"/>
  <c r="AW195" i="13"/>
  <c r="AW193" i="13" s="1"/>
  <c r="AW197" i="13" s="1"/>
  <c r="AW155" i="13"/>
  <c r="AW153" i="13" s="1"/>
  <c r="AW157" i="13" s="1"/>
  <c r="AW175" i="13"/>
  <c r="AW173" i="13" s="1"/>
  <c r="AW177" i="13" s="1"/>
  <c r="AW135" i="13"/>
  <c r="AW133" i="13" s="1"/>
  <c r="AW137" i="13" s="1"/>
  <c r="AW207" i="13"/>
  <c r="AL17" i="1"/>
  <c r="AL205" i="1"/>
  <c r="AL203" i="1" s="1"/>
  <c r="AL145" i="1"/>
  <c r="AL143" i="1" s="1"/>
  <c r="AL175" i="1"/>
  <c r="AL173" i="1" s="1"/>
  <c r="AL215" i="1"/>
  <c r="AL213" i="1" s="1"/>
  <c r="AL135" i="1"/>
  <c r="AL133" i="1" s="1"/>
  <c r="AL195" i="1"/>
  <c r="AL193" i="1" s="1"/>
  <c r="AL124" i="1"/>
  <c r="AL122" i="1" s="1"/>
  <c r="AL185" i="1"/>
  <c r="AL183" i="1" s="1"/>
  <c r="AL155" i="1"/>
  <c r="AL153" i="1" s="1"/>
  <c r="AL165" i="1"/>
  <c r="AL163" i="1" s="1"/>
  <c r="AK192" i="1"/>
  <c r="AK197" i="1" s="1"/>
  <c r="AK132" i="1"/>
  <c r="AK137" i="1" s="1"/>
  <c r="AK162" i="1"/>
  <c r="AK167" i="1" s="1"/>
  <c r="AK152" i="1"/>
  <c r="AK157" i="1" s="1"/>
  <c r="AK142" i="1"/>
  <c r="AK147" i="1" s="1"/>
  <c r="AK202" i="1"/>
  <c r="AK207" i="1" s="1"/>
  <c r="AK121" i="1"/>
  <c r="AK126" i="1" s="1"/>
  <c r="AK182" i="1"/>
  <c r="AK187" i="1" s="1"/>
  <c r="AK212" i="1"/>
  <c r="AK217" i="1" s="1"/>
  <c r="AK172" i="1"/>
  <c r="AK177" i="1" s="1"/>
  <c r="AC203" i="1"/>
  <c r="AC197" i="1"/>
  <c r="AG177" i="1"/>
  <c r="AF167" i="1"/>
  <c r="AF173" i="1"/>
  <c r="AE177" i="1"/>
  <c r="AD197" i="1"/>
  <c r="AN17" i="1" l="1"/>
  <c r="AO16" i="1"/>
  <c r="AY202" i="13"/>
  <c r="AY172" i="13"/>
  <c r="AY142" i="13"/>
  <c r="AY192" i="13"/>
  <c r="AY182" i="13"/>
  <c r="AY152" i="13"/>
  <c r="AY121" i="13"/>
  <c r="AY212" i="13"/>
  <c r="AY162" i="13"/>
  <c r="AY132" i="13"/>
  <c r="AX215" i="13"/>
  <c r="AX213" i="13" s="1"/>
  <c r="AX217" i="13" s="1"/>
  <c r="AX195" i="13"/>
  <c r="AX193" i="13" s="1"/>
  <c r="AX197" i="13" s="1"/>
  <c r="AX205" i="13"/>
  <c r="AX203" i="13" s="1"/>
  <c r="AX145" i="13"/>
  <c r="AX143" i="13" s="1"/>
  <c r="AX147" i="13" s="1"/>
  <c r="AX175" i="13"/>
  <c r="AX173" i="13" s="1"/>
  <c r="AX165" i="13"/>
  <c r="AX163" i="13" s="1"/>
  <c r="AX167" i="13" s="1"/>
  <c r="AX135" i="13"/>
  <c r="AX133" i="13" s="1"/>
  <c r="AX124" i="13"/>
  <c r="AX122" i="13" s="1"/>
  <c r="AX126" i="13" s="1"/>
  <c r="AX185" i="13"/>
  <c r="AX183" i="13" s="1"/>
  <c r="AX187" i="13" s="1"/>
  <c r="AX155" i="13"/>
  <c r="AX153" i="13" s="1"/>
  <c r="AX157" i="13" s="1"/>
  <c r="AX177" i="13"/>
  <c r="AX207" i="13"/>
  <c r="AX137" i="13"/>
  <c r="AM195" i="1"/>
  <c r="AM193" i="1" s="1"/>
  <c r="AM124" i="1"/>
  <c r="AM122" i="1" s="1"/>
  <c r="AM205" i="1"/>
  <c r="AM203" i="1" s="1"/>
  <c r="AM155" i="1"/>
  <c r="AM153" i="1" s="1"/>
  <c r="AM215" i="1"/>
  <c r="AM213" i="1" s="1"/>
  <c r="AM165" i="1"/>
  <c r="AM163" i="1" s="1"/>
  <c r="AM185" i="1"/>
  <c r="AM183" i="1" s="1"/>
  <c r="AM175" i="1"/>
  <c r="AM173" i="1" s="1"/>
  <c r="AM145" i="1"/>
  <c r="AM143" i="1" s="1"/>
  <c r="AM135" i="1"/>
  <c r="AM133" i="1" s="1"/>
  <c r="AL192" i="1"/>
  <c r="AL197" i="1" s="1"/>
  <c r="AL121" i="1"/>
  <c r="AL182" i="1"/>
  <c r="AL187" i="1" s="1"/>
  <c r="AL172" i="1"/>
  <c r="AL177" i="1" s="1"/>
  <c r="AL202" i="1"/>
  <c r="AL207" i="1" s="1"/>
  <c r="AL142" i="1"/>
  <c r="AL147" i="1" s="1"/>
  <c r="AL132" i="1"/>
  <c r="AL137" i="1" s="1"/>
  <c r="AL212" i="1"/>
  <c r="AL217" i="1" s="1"/>
  <c r="AL162" i="1"/>
  <c r="AL167" i="1" s="1"/>
  <c r="AL152" i="1"/>
  <c r="AL157" i="1" s="1"/>
  <c r="AC217" i="1"/>
  <c r="AC207" i="1"/>
  <c r="AD213" i="1"/>
  <c r="AD217" i="1" s="1"/>
  <c r="AD207" i="1"/>
  <c r="AE193" i="1"/>
  <c r="AE187" i="1"/>
  <c r="AF177" i="1"/>
  <c r="AG193" i="1"/>
  <c r="AG187" i="1"/>
  <c r="AO17" i="1" l="1"/>
  <c r="AP16" i="1"/>
  <c r="AL126" i="1"/>
  <c r="D128" i="1"/>
  <c r="AZ212" i="13"/>
  <c r="AZ162" i="13"/>
  <c r="AZ142" i="13"/>
  <c r="AZ121" i="13"/>
  <c r="AZ172" i="13"/>
  <c r="AZ192" i="13"/>
  <c r="AZ182" i="13"/>
  <c r="AZ152" i="13"/>
  <c r="AZ202" i="13"/>
  <c r="AZ132" i="13"/>
  <c r="AY205" i="13"/>
  <c r="AY203" i="13" s="1"/>
  <c r="AY207" i="13" s="1"/>
  <c r="AY185" i="13"/>
  <c r="AY183" i="13" s="1"/>
  <c r="AY187" i="13" s="1"/>
  <c r="AY175" i="13"/>
  <c r="AY173" i="13" s="1"/>
  <c r="AY177" i="13" s="1"/>
  <c r="AY195" i="13"/>
  <c r="AY193" i="13" s="1"/>
  <c r="AY197" i="13" s="1"/>
  <c r="AY165" i="13"/>
  <c r="AY163" i="13" s="1"/>
  <c r="AY167" i="13" s="1"/>
  <c r="AY155" i="13"/>
  <c r="AY153" i="13" s="1"/>
  <c r="AY157" i="13" s="1"/>
  <c r="AY135" i="13"/>
  <c r="AY133" i="13" s="1"/>
  <c r="AY137" i="13" s="1"/>
  <c r="AY124" i="13"/>
  <c r="AY122" i="13" s="1"/>
  <c r="AY126" i="13" s="1"/>
  <c r="AY145" i="13"/>
  <c r="AY143" i="13" s="1"/>
  <c r="AY147" i="13" s="1"/>
  <c r="AY215" i="13"/>
  <c r="AY213" i="13" s="1"/>
  <c r="AY217" i="13" s="1"/>
  <c r="D127" i="1"/>
  <c r="I3" i="1" s="1"/>
  <c r="D138" i="1"/>
  <c r="I4" i="1" s="1"/>
  <c r="D139" i="1"/>
  <c r="D149" i="1"/>
  <c r="D148" i="1"/>
  <c r="I5" i="1" s="1"/>
  <c r="D159" i="1"/>
  <c r="D158" i="1"/>
  <c r="I6" i="1" s="1"/>
  <c r="D168" i="1"/>
  <c r="I7" i="1" s="1"/>
  <c r="D169" i="1"/>
  <c r="D178" i="1"/>
  <c r="I8" i="1" s="1"/>
  <c r="D179" i="1"/>
  <c r="AM192" i="1"/>
  <c r="AM152" i="1"/>
  <c r="AM142" i="1"/>
  <c r="AM162" i="1"/>
  <c r="AM212" i="1"/>
  <c r="AM132" i="1"/>
  <c r="AM121" i="1"/>
  <c r="AM182" i="1"/>
  <c r="AM172" i="1"/>
  <c r="AM202" i="1"/>
  <c r="AM147" i="1"/>
  <c r="AN135" i="1"/>
  <c r="AN133" i="1" s="1"/>
  <c r="AN165" i="1"/>
  <c r="AN163" i="1" s="1"/>
  <c r="AN175" i="1"/>
  <c r="AN173" i="1" s="1"/>
  <c r="AN215" i="1"/>
  <c r="AN213" i="1" s="1"/>
  <c r="AN145" i="1"/>
  <c r="AN143" i="1" s="1"/>
  <c r="AN195" i="1"/>
  <c r="AN193" i="1" s="1"/>
  <c r="AN185" i="1"/>
  <c r="AN183" i="1" s="1"/>
  <c r="AN124" i="1"/>
  <c r="AN122" i="1" s="1"/>
  <c r="AN155" i="1"/>
  <c r="AN153" i="1" s="1"/>
  <c r="AN205" i="1"/>
  <c r="AN203" i="1" s="1"/>
  <c r="AF193" i="1"/>
  <c r="AF187" i="1"/>
  <c r="D189" i="1" s="1"/>
  <c r="AG197" i="1"/>
  <c r="AE197" i="1"/>
  <c r="AP17" i="1" l="1"/>
  <c r="AQ16" i="1"/>
  <c r="AZ215" i="13"/>
  <c r="AZ213" i="13" s="1"/>
  <c r="AZ205" i="13"/>
  <c r="AZ203" i="13" s="1"/>
  <c r="AZ207" i="13" s="1"/>
  <c r="AZ195" i="13"/>
  <c r="AZ193" i="13" s="1"/>
  <c r="AZ197" i="13" s="1"/>
  <c r="AZ175" i="13"/>
  <c r="AZ173" i="13" s="1"/>
  <c r="AZ177" i="13" s="1"/>
  <c r="AZ135" i="13"/>
  <c r="AZ133" i="13" s="1"/>
  <c r="AZ185" i="13"/>
  <c r="AZ183" i="13" s="1"/>
  <c r="AZ187" i="13" s="1"/>
  <c r="AZ145" i="13"/>
  <c r="AZ143" i="13" s="1"/>
  <c r="AZ155" i="13"/>
  <c r="AZ153" i="13" s="1"/>
  <c r="AZ157" i="13" s="1"/>
  <c r="AZ165" i="13"/>
  <c r="AZ163" i="13" s="1"/>
  <c r="AZ167" i="13" s="1"/>
  <c r="AZ124" i="13"/>
  <c r="AZ122" i="13" s="1"/>
  <c r="AZ126" i="13" s="1"/>
  <c r="BA212" i="13"/>
  <c r="BA202" i="13"/>
  <c r="BA192" i="13"/>
  <c r="BA182" i="13"/>
  <c r="BA142" i="13"/>
  <c r="BA152" i="13"/>
  <c r="BA132" i="13"/>
  <c r="BA121" i="13"/>
  <c r="BA172" i="13"/>
  <c r="BA162" i="13"/>
  <c r="AZ147" i="13"/>
  <c r="AZ137" i="13"/>
  <c r="AZ217" i="13"/>
  <c r="AM126" i="1"/>
  <c r="AM177" i="1"/>
  <c r="AM217" i="1"/>
  <c r="AM197" i="1"/>
  <c r="AM187" i="1"/>
  <c r="AM167" i="1"/>
  <c r="AM207" i="1"/>
  <c r="AM137" i="1"/>
  <c r="AM157" i="1"/>
  <c r="D188" i="1"/>
  <c r="I9" i="1" s="1"/>
  <c r="AN172" i="1"/>
  <c r="AN177" i="1" s="1"/>
  <c r="AN192" i="1"/>
  <c r="AN197" i="1" s="1"/>
  <c r="AN182" i="1"/>
  <c r="AN187" i="1" s="1"/>
  <c r="AN202" i="1"/>
  <c r="AN207" i="1" s="1"/>
  <c r="AN212" i="1"/>
  <c r="AN217" i="1" s="1"/>
  <c r="AN162" i="1"/>
  <c r="AN167" i="1" s="1"/>
  <c r="AN152" i="1"/>
  <c r="AN142" i="1"/>
  <c r="AN147" i="1" s="1"/>
  <c r="AN132" i="1"/>
  <c r="AN137" i="1" s="1"/>
  <c r="AN121" i="1"/>
  <c r="AN126" i="1" s="1"/>
  <c r="AN157" i="1"/>
  <c r="AO205" i="1"/>
  <c r="AO203" i="1" s="1"/>
  <c r="AO175" i="1"/>
  <c r="AO173" i="1" s="1"/>
  <c r="AO215" i="1"/>
  <c r="AO213" i="1" s="1"/>
  <c r="AO135" i="1"/>
  <c r="AO133" i="1" s="1"/>
  <c r="AO195" i="1"/>
  <c r="AO193" i="1" s="1"/>
  <c r="AO165" i="1"/>
  <c r="AO163" i="1" s="1"/>
  <c r="AO124" i="1"/>
  <c r="AO122" i="1" s="1"/>
  <c r="AO155" i="1"/>
  <c r="AO153" i="1" s="1"/>
  <c r="AO185" i="1"/>
  <c r="AO183" i="1" s="1"/>
  <c r="AO145" i="1"/>
  <c r="AO143" i="1" s="1"/>
  <c r="AE207" i="1"/>
  <c r="AE213" i="1"/>
  <c r="AE217" i="1" s="1"/>
  <c r="AF197" i="1"/>
  <c r="D199" i="1" s="1"/>
  <c r="AG213" i="1"/>
  <c r="AG217" i="1" s="1"/>
  <c r="AG207" i="1"/>
  <c r="AR16" i="1" l="1"/>
  <c r="AQ17" i="1"/>
  <c r="BA215" i="13"/>
  <c r="BA213" i="13" s="1"/>
  <c r="BA217" i="13" s="1"/>
  <c r="BA165" i="13"/>
  <c r="BA163" i="13" s="1"/>
  <c r="BA167" i="13" s="1"/>
  <c r="BA145" i="13"/>
  <c r="BA143" i="13" s="1"/>
  <c r="BA147" i="13" s="1"/>
  <c r="BA124" i="13"/>
  <c r="BA122" i="13" s="1"/>
  <c r="BA126" i="13" s="1"/>
  <c r="BA205" i="13"/>
  <c r="BA203" i="13" s="1"/>
  <c r="BA207" i="13" s="1"/>
  <c r="BA175" i="13"/>
  <c r="BA173" i="13" s="1"/>
  <c r="BA177" i="13" s="1"/>
  <c r="BA185" i="13"/>
  <c r="BA183" i="13" s="1"/>
  <c r="BA155" i="13"/>
  <c r="BA153" i="13" s="1"/>
  <c r="BA157" i="13" s="1"/>
  <c r="BA195" i="13"/>
  <c r="BA193" i="13" s="1"/>
  <c r="BA197" i="13" s="1"/>
  <c r="BA135" i="13"/>
  <c r="BA133" i="13" s="1"/>
  <c r="BA137" i="13" s="1"/>
  <c r="D210" i="13"/>
  <c r="J11" i="13" s="1"/>
  <c r="D180" i="13"/>
  <c r="J8" i="13" s="1"/>
  <c r="D129" i="13"/>
  <c r="J3" i="13" s="1"/>
  <c r="BA187" i="13"/>
  <c r="D190" i="13"/>
  <c r="J9" i="13" s="1"/>
  <c r="D198" i="1"/>
  <c r="I10" i="1" s="1"/>
  <c r="AP215" i="1"/>
  <c r="AP213" i="1" s="1"/>
  <c r="AP175" i="1"/>
  <c r="AP173" i="1" s="1"/>
  <c r="AP155" i="1"/>
  <c r="AP153" i="1" s="1"/>
  <c r="AP195" i="1"/>
  <c r="AP193" i="1" s="1"/>
  <c r="AP145" i="1"/>
  <c r="AP143" i="1" s="1"/>
  <c r="AP124" i="1"/>
  <c r="AP122" i="1" s="1"/>
  <c r="AP205" i="1"/>
  <c r="AP203" i="1" s="1"/>
  <c r="AP165" i="1"/>
  <c r="AP163" i="1" s="1"/>
  <c r="AP135" i="1"/>
  <c r="AP133" i="1" s="1"/>
  <c r="AP185" i="1"/>
  <c r="AP183" i="1" s="1"/>
  <c r="AO172" i="1"/>
  <c r="AO152" i="1"/>
  <c r="AO157" i="1" s="1"/>
  <c r="AO192" i="1"/>
  <c r="AO197" i="1" s="1"/>
  <c r="AO162" i="1"/>
  <c r="AO167" i="1" s="1"/>
  <c r="AO142" i="1"/>
  <c r="AO147" i="1" s="1"/>
  <c r="AO202" i="1"/>
  <c r="AO207" i="1" s="1"/>
  <c r="AO132" i="1"/>
  <c r="AO137" i="1" s="1"/>
  <c r="AO182" i="1"/>
  <c r="AO212" i="1"/>
  <c r="AO121" i="1"/>
  <c r="AO126" i="1" s="1"/>
  <c r="AF213" i="1"/>
  <c r="AF217" i="1" s="1"/>
  <c r="D218" i="1" s="1"/>
  <c r="AF207" i="1"/>
  <c r="D208" i="1" s="1"/>
  <c r="AR17" i="1" l="1"/>
  <c r="AS16" i="1"/>
  <c r="D220" i="13"/>
  <c r="J12" i="13" s="1"/>
  <c r="D200" i="13"/>
  <c r="J10" i="13" s="1"/>
  <c r="D170" i="13"/>
  <c r="J7" i="13" s="1"/>
  <c r="D150" i="13"/>
  <c r="J5" i="13" s="1"/>
  <c r="D160" i="13"/>
  <c r="J6" i="13" s="1"/>
  <c r="D140" i="13"/>
  <c r="J4" i="13" s="1"/>
  <c r="AO217" i="1"/>
  <c r="AO177" i="1"/>
  <c r="AO187" i="1"/>
  <c r="D209" i="1"/>
  <c r="D219" i="1"/>
  <c r="AP121" i="1"/>
  <c r="AP126" i="1" s="1"/>
  <c r="AP182" i="1"/>
  <c r="AP187" i="1" s="1"/>
  <c r="AP172" i="1"/>
  <c r="AP177" i="1" s="1"/>
  <c r="AP212" i="1"/>
  <c r="AP217" i="1" s="1"/>
  <c r="AP162" i="1"/>
  <c r="AP167" i="1" s="1"/>
  <c r="AP152" i="1"/>
  <c r="AP157" i="1" s="1"/>
  <c r="AP202" i="1"/>
  <c r="AP207" i="1" s="1"/>
  <c r="AP142" i="1"/>
  <c r="AP147" i="1" s="1"/>
  <c r="AP132" i="1"/>
  <c r="AP192" i="1"/>
  <c r="AP197" i="1" s="1"/>
  <c r="AQ195" i="1"/>
  <c r="AQ193" i="1" s="1"/>
  <c r="AQ175" i="1"/>
  <c r="AQ173" i="1" s="1"/>
  <c r="AQ165" i="1"/>
  <c r="AQ163" i="1" s="1"/>
  <c r="AQ155" i="1"/>
  <c r="AQ153" i="1" s="1"/>
  <c r="AQ185" i="1"/>
  <c r="AQ183" i="1" s="1"/>
  <c r="AQ145" i="1"/>
  <c r="AQ143" i="1" s="1"/>
  <c r="AQ135" i="1"/>
  <c r="AQ133" i="1" s="1"/>
  <c r="AQ205" i="1"/>
  <c r="AQ203" i="1" s="1"/>
  <c r="AQ124" i="1"/>
  <c r="AQ122" i="1" s="1"/>
  <c r="AQ215" i="1"/>
  <c r="AQ213" i="1" s="1"/>
  <c r="AT16" i="1" l="1"/>
  <c r="AS17" i="1"/>
  <c r="AP137" i="1"/>
  <c r="AR155" i="1"/>
  <c r="AR153" i="1" s="1"/>
  <c r="AR185" i="1"/>
  <c r="AR183" i="1" s="1"/>
  <c r="AR135" i="1"/>
  <c r="AR133" i="1" s="1"/>
  <c r="AR165" i="1"/>
  <c r="AR163" i="1" s="1"/>
  <c r="AR175" i="1"/>
  <c r="AR173" i="1" s="1"/>
  <c r="AR205" i="1"/>
  <c r="AR203" i="1" s="1"/>
  <c r="AR145" i="1"/>
  <c r="AR143" i="1" s="1"/>
  <c r="AR215" i="1"/>
  <c r="AR213" i="1" s="1"/>
  <c r="AR195" i="1"/>
  <c r="AR193" i="1" s="1"/>
  <c r="AR124" i="1"/>
  <c r="AR122" i="1" s="1"/>
  <c r="AQ182" i="1"/>
  <c r="AQ187" i="1" s="1"/>
  <c r="AQ192" i="1"/>
  <c r="AQ197" i="1" s="1"/>
  <c r="AQ212" i="1"/>
  <c r="AQ217" i="1" s="1"/>
  <c r="AQ142" i="1"/>
  <c r="AQ172" i="1"/>
  <c r="AQ177" i="1" s="1"/>
  <c r="AQ202" i="1"/>
  <c r="AQ207" i="1" s="1"/>
  <c r="AQ121" i="1"/>
  <c r="AQ126" i="1" s="1"/>
  <c r="AQ162" i="1"/>
  <c r="AQ132" i="1"/>
  <c r="AQ137" i="1" s="1"/>
  <c r="AQ152" i="1"/>
  <c r="AT17" i="1" l="1"/>
  <c r="AU16" i="1"/>
  <c r="AQ167" i="1"/>
  <c r="AQ157" i="1"/>
  <c r="AQ147" i="1"/>
  <c r="AR172" i="1"/>
  <c r="AR177" i="1" s="1"/>
  <c r="AR182" i="1"/>
  <c r="AR192" i="1"/>
  <c r="AR197" i="1" s="1"/>
  <c r="AR202" i="1"/>
  <c r="AR207" i="1" s="1"/>
  <c r="AR121" i="1"/>
  <c r="AR126" i="1" s="1"/>
  <c r="AR152" i="1"/>
  <c r="AR157" i="1" s="1"/>
  <c r="AR162" i="1"/>
  <c r="AR167" i="1" s="1"/>
  <c r="AR132" i="1"/>
  <c r="AR142" i="1"/>
  <c r="AR147" i="1" s="1"/>
  <c r="AR212" i="1"/>
  <c r="AR217" i="1" s="1"/>
  <c r="AS185" i="1"/>
  <c r="AS183" i="1" s="1"/>
  <c r="AS155" i="1"/>
  <c r="AS153" i="1" s="1"/>
  <c r="AS215" i="1"/>
  <c r="AS213" i="1" s="1"/>
  <c r="AS124" i="1"/>
  <c r="AS122" i="1" s="1"/>
  <c r="AS165" i="1"/>
  <c r="AS163" i="1" s="1"/>
  <c r="AS195" i="1"/>
  <c r="AS193" i="1" s="1"/>
  <c r="AS145" i="1"/>
  <c r="AS143" i="1" s="1"/>
  <c r="AS135" i="1"/>
  <c r="AS133" i="1" s="1"/>
  <c r="AS175" i="1"/>
  <c r="AS173" i="1" s="1"/>
  <c r="AS205" i="1"/>
  <c r="AS203" i="1" s="1"/>
  <c r="AU17" i="1" l="1"/>
  <c r="AV16" i="1"/>
  <c r="AR137" i="1"/>
  <c r="AR187" i="1"/>
  <c r="AT155" i="1"/>
  <c r="AT153" i="1" s="1"/>
  <c r="AT205" i="1"/>
  <c r="AT203" i="1" s="1"/>
  <c r="AT145" i="1"/>
  <c r="AT143" i="1" s="1"/>
  <c r="AT135" i="1"/>
  <c r="AT133" i="1" s="1"/>
  <c r="AT195" i="1"/>
  <c r="AT193" i="1" s="1"/>
  <c r="AT124" i="1"/>
  <c r="AT122" i="1" s="1"/>
  <c r="AT185" i="1"/>
  <c r="AT183" i="1" s="1"/>
  <c r="AT175" i="1"/>
  <c r="AT173" i="1" s="1"/>
  <c r="AT215" i="1"/>
  <c r="AT213" i="1" s="1"/>
  <c r="AT165" i="1"/>
  <c r="AT163" i="1" s="1"/>
  <c r="AS192" i="1"/>
  <c r="AS197" i="1" s="1"/>
  <c r="AS152" i="1"/>
  <c r="AS157" i="1" s="1"/>
  <c r="AS212" i="1"/>
  <c r="AS217" i="1" s="1"/>
  <c r="AS182" i="1"/>
  <c r="AS187" i="1" s="1"/>
  <c r="AS142" i="1"/>
  <c r="AS147" i="1" s="1"/>
  <c r="AS172" i="1"/>
  <c r="AS177" i="1" s="1"/>
  <c r="AS132" i="1"/>
  <c r="AS137" i="1" s="1"/>
  <c r="AS202" i="1"/>
  <c r="AS207" i="1" s="1"/>
  <c r="AS162" i="1"/>
  <c r="AS167" i="1" s="1"/>
  <c r="AS121" i="1"/>
  <c r="AS126" i="1" s="1"/>
  <c r="AW16" i="1" l="1"/>
  <c r="AV17" i="1"/>
  <c r="AU205" i="1"/>
  <c r="AU203" i="1" s="1"/>
  <c r="AU145" i="1"/>
  <c r="AU143" i="1" s="1"/>
  <c r="AU135" i="1"/>
  <c r="AU133" i="1" s="1"/>
  <c r="AU124" i="1"/>
  <c r="AU122" i="1" s="1"/>
  <c r="AU185" i="1"/>
  <c r="AU183" i="1" s="1"/>
  <c r="AU195" i="1"/>
  <c r="AU193" i="1" s="1"/>
  <c r="AU165" i="1"/>
  <c r="AU163" i="1" s="1"/>
  <c r="AU155" i="1"/>
  <c r="AU153" i="1" s="1"/>
  <c r="AU175" i="1"/>
  <c r="AU173" i="1" s="1"/>
  <c r="AU215" i="1"/>
  <c r="AU213" i="1" s="1"/>
  <c r="AT192" i="1"/>
  <c r="AT197" i="1" s="1"/>
  <c r="AT142" i="1"/>
  <c r="AT147" i="1" s="1"/>
  <c r="AT172" i="1"/>
  <c r="AT177" i="1" s="1"/>
  <c r="AT202" i="1"/>
  <c r="AT207" i="1" s="1"/>
  <c r="AT132" i="1"/>
  <c r="AT137" i="1" s="1"/>
  <c r="AT182" i="1"/>
  <c r="AT187" i="1" s="1"/>
  <c r="AT121" i="1"/>
  <c r="AT126" i="1" s="1"/>
  <c r="AT212" i="1"/>
  <c r="AT217" i="1" s="1"/>
  <c r="AT152" i="1"/>
  <c r="AT157" i="1" s="1"/>
  <c r="AT162" i="1"/>
  <c r="AT167" i="1" s="1"/>
  <c r="AW17" i="1" l="1"/>
  <c r="AX16" i="1"/>
  <c r="AU212" i="1"/>
  <c r="AU217" i="1" s="1"/>
  <c r="AU192" i="1"/>
  <c r="AU197" i="1" s="1"/>
  <c r="AU121" i="1"/>
  <c r="AU126" i="1" s="1"/>
  <c r="AU172" i="1"/>
  <c r="AU177" i="1" s="1"/>
  <c r="AU152" i="1"/>
  <c r="AU157" i="1" s="1"/>
  <c r="AU182" i="1"/>
  <c r="AU187" i="1" s="1"/>
  <c r="AU162" i="1"/>
  <c r="AU167" i="1" s="1"/>
  <c r="AU132" i="1"/>
  <c r="AU137" i="1" s="1"/>
  <c r="AU202" i="1"/>
  <c r="AU207" i="1" s="1"/>
  <c r="AU142" i="1"/>
  <c r="AU147" i="1" s="1"/>
  <c r="AV185" i="1"/>
  <c r="AV183" i="1" s="1"/>
  <c r="AV165" i="1"/>
  <c r="AV163" i="1" s="1"/>
  <c r="AV215" i="1"/>
  <c r="AV213" i="1" s="1"/>
  <c r="AV135" i="1"/>
  <c r="AV133" i="1" s="1"/>
  <c r="AV205" i="1"/>
  <c r="AV203" i="1" s="1"/>
  <c r="AV155" i="1"/>
  <c r="AV153" i="1" s="1"/>
  <c r="AV145" i="1"/>
  <c r="AV143" i="1" s="1"/>
  <c r="AV124" i="1"/>
  <c r="AV122" i="1" s="1"/>
  <c r="AV175" i="1"/>
  <c r="AV173" i="1" s="1"/>
  <c r="AV195" i="1"/>
  <c r="AV193" i="1" s="1"/>
  <c r="AX17" i="1" l="1"/>
  <c r="AY16" i="1"/>
  <c r="AW175" i="1"/>
  <c r="AW173" i="1" s="1"/>
  <c r="AW145" i="1"/>
  <c r="AW143" i="1" s="1"/>
  <c r="AW205" i="1"/>
  <c r="AW203" i="1" s="1"/>
  <c r="AW135" i="1"/>
  <c r="AW133" i="1" s="1"/>
  <c r="AW215" i="1"/>
  <c r="AW213" i="1" s="1"/>
  <c r="AW165" i="1"/>
  <c r="AW163" i="1" s="1"/>
  <c r="AW124" i="1"/>
  <c r="AW122" i="1" s="1"/>
  <c r="AW185" i="1"/>
  <c r="AW183" i="1" s="1"/>
  <c r="AW155" i="1"/>
  <c r="AW153" i="1" s="1"/>
  <c r="AW195" i="1"/>
  <c r="AW193" i="1" s="1"/>
  <c r="AV132" i="1"/>
  <c r="AV137" i="1" s="1"/>
  <c r="AV162" i="1"/>
  <c r="AV167" i="1" s="1"/>
  <c r="AV192" i="1"/>
  <c r="AV197" i="1" s="1"/>
  <c r="AV212" i="1"/>
  <c r="AV217" i="1" s="1"/>
  <c r="AV182" i="1"/>
  <c r="AV187" i="1" s="1"/>
  <c r="AV121" i="1"/>
  <c r="AV126" i="1" s="1"/>
  <c r="AV152" i="1"/>
  <c r="AV157" i="1" s="1"/>
  <c r="AV202" i="1"/>
  <c r="AV207" i="1" s="1"/>
  <c r="AV172" i="1"/>
  <c r="AV177" i="1" s="1"/>
  <c r="AV142" i="1"/>
  <c r="AV147" i="1" s="1"/>
  <c r="AY17" i="1" l="1"/>
  <c r="AZ16" i="1"/>
  <c r="AW192" i="1"/>
  <c r="AW197" i="1" s="1"/>
  <c r="AW202" i="1"/>
  <c r="AW207" i="1" s="1"/>
  <c r="AW132" i="1"/>
  <c r="AW137" i="1" s="1"/>
  <c r="AW172" i="1"/>
  <c r="AW177" i="1" s="1"/>
  <c r="AW212" i="1"/>
  <c r="AW217" i="1" s="1"/>
  <c r="AW152" i="1"/>
  <c r="AW157" i="1" s="1"/>
  <c r="AW121" i="1"/>
  <c r="AW126" i="1" s="1"/>
  <c r="AW182" i="1"/>
  <c r="AW187" i="1" s="1"/>
  <c r="AW162" i="1"/>
  <c r="AW167" i="1" s="1"/>
  <c r="AW142" i="1"/>
  <c r="AW147" i="1" s="1"/>
  <c r="AX185" i="1"/>
  <c r="AX183" i="1" s="1"/>
  <c r="AX175" i="1"/>
  <c r="AX173" i="1" s="1"/>
  <c r="AX215" i="1"/>
  <c r="AX213" i="1" s="1"/>
  <c r="AX165" i="1"/>
  <c r="AX163" i="1" s="1"/>
  <c r="AX155" i="1"/>
  <c r="AX153" i="1" s="1"/>
  <c r="AX205" i="1"/>
  <c r="AX203" i="1" s="1"/>
  <c r="AX145" i="1"/>
  <c r="AX143" i="1" s="1"/>
  <c r="AX135" i="1"/>
  <c r="AX133" i="1" s="1"/>
  <c r="AX195" i="1"/>
  <c r="AX193" i="1" s="1"/>
  <c r="AX124" i="1"/>
  <c r="AX122" i="1" s="1"/>
  <c r="BA16" i="1" l="1"/>
  <c r="AZ17" i="1"/>
  <c r="BA17" i="1" s="1"/>
  <c r="AY135" i="1"/>
  <c r="AY133" i="1" s="1"/>
  <c r="AY205" i="1"/>
  <c r="AY203" i="1" s="1"/>
  <c r="AY195" i="1"/>
  <c r="AY193" i="1" s="1"/>
  <c r="AY185" i="1"/>
  <c r="AY183" i="1" s="1"/>
  <c r="AY145" i="1"/>
  <c r="AY143" i="1" s="1"/>
  <c r="AY215" i="1"/>
  <c r="AY213" i="1" s="1"/>
  <c r="AY175" i="1"/>
  <c r="AY173" i="1" s="1"/>
  <c r="AY124" i="1"/>
  <c r="AY122" i="1" s="1"/>
  <c r="AY155" i="1"/>
  <c r="AY153" i="1" s="1"/>
  <c r="AY165" i="1"/>
  <c r="AY163" i="1" s="1"/>
  <c r="AX212" i="1"/>
  <c r="AX217" i="1" s="1"/>
  <c r="AX162" i="1"/>
  <c r="AX167" i="1" s="1"/>
  <c r="AX132" i="1"/>
  <c r="AX137" i="1" s="1"/>
  <c r="AX202" i="1"/>
  <c r="AX207" i="1" s="1"/>
  <c r="AX142" i="1"/>
  <c r="AX147" i="1" s="1"/>
  <c r="AX172" i="1"/>
  <c r="AX177" i="1" s="1"/>
  <c r="AX192" i="1"/>
  <c r="AX197" i="1" s="1"/>
  <c r="AX121" i="1"/>
  <c r="AX126" i="1" s="1"/>
  <c r="AX182" i="1"/>
  <c r="AX187" i="1" s="1"/>
  <c r="AX152" i="1"/>
  <c r="AX157" i="1" s="1"/>
  <c r="AZ205" i="1" l="1"/>
  <c r="AZ203" i="1" s="1"/>
  <c r="AZ195" i="1"/>
  <c r="AZ193" i="1" s="1"/>
  <c r="AZ185" i="1"/>
  <c r="AZ183" i="1" s="1"/>
  <c r="AZ155" i="1"/>
  <c r="AZ153" i="1" s="1"/>
  <c r="AZ165" i="1"/>
  <c r="AZ163" i="1" s="1"/>
  <c r="AZ135" i="1"/>
  <c r="AZ133" i="1" s="1"/>
  <c r="AZ145" i="1"/>
  <c r="AZ143" i="1" s="1"/>
  <c r="AZ175" i="1"/>
  <c r="AZ173" i="1" s="1"/>
  <c r="AZ215" i="1"/>
  <c r="AZ213" i="1" s="1"/>
  <c r="AZ124" i="1"/>
  <c r="AZ122" i="1" s="1"/>
  <c r="AY172" i="1"/>
  <c r="AY177" i="1" s="1"/>
  <c r="AY142" i="1"/>
  <c r="AY147" i="1" s="1"/>
  <c r="AY182" i="1"/>
  <c r="AY187" i="1" s="1"/>
  <c r="AY192" i="1"/>
  <c r="AY197" i="1" s="1"/>
  <c r="AY121" i="1"/>
  <c r="AY126" i="1" s="1"/>
  <c r="AY212" i="1"/>
  <c r="AY217" i="1" s="1"/>
  <c r="AY152" i="1"/>
  <c r="AY157" i="1" s="1"/>
  <c r="AY202" i="1"/>
  <c r="AY207" i="1" s="1"/>
  <c r="AY162" i="1"/>
  <c r="AY167" i="1" s="1"/>
  <c r="AY132" i="1"/>
  <c r="AY137" i="1" s="1"/>
  <c r="I12" i="1"/>
  <c r="I11" i="1"/>
  <c r="BA175" i="1" l="1"/>
  <c r="BA173" i="1" s="1"/>
  <c r="BA165" i="1"/>
  <c r="BA163" i="1" s="1"/>
  <c r="BA124" i="1"/>
  <c r="BA122" i="1" s="1"/>
  <c r="BA205" i="1"/>
  <c r="BA203" i="1" s="1"/>
  <c r="BA155" i="1"/>
  <c r="BA153" i="1" s="1"/>
  <c r="BA195" i="1"/>
  <c r="BA193" i="1" s="1"/>
  <c r="BA215" i="1"/>
  <c r="BA213" i="1" s="1"/>
  <c r="BA145" i="1"/>
  <c r="BA143" i="1" s="1"/>
  <c r="BA185" i="1"/>
  <c r="BA183" i="1" s="1"/>
  <c r="BA135" i="1"/>
  <c r="BA133" i="1" s="1"/>
  <c r="AZ172" i="1"/>
  <c r="AZ177" i="1" s="1"/>
  <c r="AZ202" i="1"/>
  <c r="AZ207" i="1" s="1"/>
  <c r="AZ121" i="1"/>
  <c r="AZ126" i="1" s="1"/>
  <c r="AZ182" i="1"/>
  <c r="AZ187" i="1" s="1"/>
  <c r="AZ212" i="1"/>
  <c r="AZ217" i="1" s="1"/>
  <c r="AZ192" i="1"/>
  <c r="AZ197" i="1" s="1"/>
  <c r="AZ152" i="1"/>
  <c r="AZ157" i="1" s="1"/>
  <c r="AZ162" i="1"/>
  <c r="AZ167" i="1" s="1"/>
  <c r="AZ132" i="1"/>
  <c r="AZ137" i="1" s="1"/>
  <c r="AZ142" i="1"/>
  <c r="AZ147" i="1" s="1"/>
  <c r="BA172" i="1" l="1"/>
  <c r="BA132" i="1"/>
  <c r="BA212" i="1"/>
  <c r="BA162" i="1"/>
  <c r="BA121" i="1"/>
  <c r="BA202" i="1"/>
  <c r="BA152" i="1"/>
  <c r="BA192" i="1"/>
  <c r="BA182" i="1"/>
  <c r="BA142" i="1"/>
  <c r="BA207" i="1" l="1"/>
  <c r="D210" i="1"/>
  <c r="J11" i="1" s="1"/>
  <c r="BA137" i="1"/>
  <c r="D140" i="1"/>
  <c r="J4" i="1" s="1"/>
  <c r="BA197" i="1"/>
  <c r="D200" i="1"/>
  <c r="J10" i="1" s="1"/>
  <c r="BA167" i="1"/>
  <c r="D170" i="1"/>
  <c r="J7" i="1" s="1"/>
  <c r="BA157" i="1"/>
  <c r="D160" i="1"/>
  <c r="J6" i="1" s="1"/>
  <c r="BA217" i="1"/>
  <c r="D220" i="1"/>
  <c r="J12" i="1" s="1"/>
  <c r="BA147" i="1"/>
  <c r="D150" i="1"/>
  <c r="J5" i="1" s="1"/>
  <c r="BA187" i="1"/>
  <c r="D190" i="1"/>
  <c r="J9" i="1" s="1"/>
  <c r="BA126" i="1"/>
  <c r="D129" i="1"/>
  <c r="J3" i="1" s="1"/>
  <c r="BA177" i="1"/>
  <c r="D180" i="1"/>
  <c r="J8" i="1" s="1"/>
</calcChain>
</file>

<file path=xl/comments1.xml><?xml version="1.0" encoding="utf-8"?>
<comments xmlns="http://schemas.openxmlformats.org/spreadsheetml/2006/main">
  <authors>
    <author>Tijen Arin</author>
  </authors>
  <commentList>
    <comment ref="I18"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2.xml><?xml version="1.0" encoding="utf-8"?>
<comments xmlns="http://schemas.openxmlformats.org/spreadsheetml/2006/main">
  <authors>
    <author>Tijen Arin</author>
  </authors>
  <commentList>
    <comment ref="I116" authorId="0" shapeId="0">
      <text>
        <r>
          <rPr>
            <b/>
            <sz val="9"/>
            <color indexed="81"/>
            <rFont val="Tahoma"/>
            <family val="2"/>
          </rPr>
          <t>Tijen Arin:</t>
        </r>
        <r>
          <rPr>
            <sz val="9"/>
            <color indexed="81"/>
            <rFont val="Tahoma"/>
            <family val="2"/>
          </rPr>
          <t xml:space="preserve">
RMI(2016), p.v. Estimate for </t>
        </r>
      </text>
    </comment>
    <comment ref="I117"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3.xml><?xml version="1.0" encoding="utf-8"?>
<comments xmlns="http://schemas.openxmlformats.org/spreadsheetml/2006/main">
  <authors>
    <author>Tijen Arin</author>
  </authors>
  <commentList>
    <comment ref="I96" authorId="0" shapeId="0">
      <text>
        <r>
          <rPr>
            <b/>
            <sz val="9"/>
            <color indexed="81"/>
            <rFont val="Tahoma"/>
            <family val="2"/>
          </rPr>
          <t>Tijen Arin:</t>
        </r>
        <r>
          <rPr>
            <sz val="9"/>
            <color indexed="81"/>
            <rFont val="Tahoma"/>
            <family val="2"/>
          </rPr>
          <t xml:space="preserve">
RMI(2016), p.v. Estimate for </t>
        </r>
      </text>
    </comment>
    <comment ref="I97"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4.xml><?xml version="1.0" encoding="utf-8"?>
<comments xmlns="http://schemas.openxmlformats.org/spreadsheetml/2006/main">
  <authors>
    <author>Tijen Arin</author>
  </authors>
  <commentList>
    <comment ref="I96" authorId="0" shapeId="0">
      <text>
        <r>
          <rPr>
            <b/>
            <sz val="9"/>
            <color indexed="81"/>
            <rFont val="Tahoma"/>
            <family val="2"/>
          </rPr>
          <t>Tijen Arin:</t>
        </r>
        <r>
          <rPr>
            <sz val="9"/>
            <color indexed="81"/>
            <rFont val="Tahoma"/>
            <family val="2"/>
          </rPr>
          <t xml:space="preserve">
RMI(2016), p.v. Estimate for </t>
        </r>
      </text>
    </comment>
    <comment ref="I97" authorId="0" shapeId="0">
      <text>
        <r>
          <rPr>
            <b/>
            <sz val="9"/>
            <color indexed="81"/>
            <rFont val="Tahoma"/>
            <family val="2"/>
          </rPr>
          <t>Tijen Arin:</t>
        </r>
        <r>
          <rPr>
            <sz val="9"/>
            <color indexed="81"/>
            <rFont val="Tahoma"/>
            <family val="2"/>
          </rPr>
          <t xml:space="preserve">
Estimated. RMI (2016) "Fiscal Year 2015 Economic Review. Preliminary Review" August, 2016.  (p.v) www.econmap.org
"Reflecting the large reductions in international fuel prices, inflation as recorded through the CPI, fell by 2.2 percent."</t>
        </r>
      </text>
    </comment>
  </commentList>
</comments>
</file>

<file path=xl/comments5.xml><?xml version="1.0" encoding="utf-8"?>
<comments xmlns="http://schemas.openxmlformats.org/spreadsheetml/2006/main">
  <authors>
    <author>Tijen Arin</author>
  </authors>
  <commentList>
    <comment ref="N3" authorId="0" shapeId="0">
      <text>
        <r>
          <rPr>
            <b/>
            <sz val="9"/>
            <color indexed="81"/>
            <rFont val="Tahoma"/>
            <family val="2"/>
          </rPr>
          <t>Tijen Arin:</t>
        </r>
        <r>
          <rPr>
            <sz val="9"/>
            <color indexed="81"/>
            <rFont val="Tahoma"/>
            <family val="2"/>
          </rPr>
          <t xml:space="preserve">
10% of diect damaes expect for causeway.</t>
        </r>
      </text>
    </comment>
    <comment ref="O3" authorId="0" shapeId="0">
      <text>
        <r>
          <rPr>
            <b/>
            <sz val="9"/>
            <color indexed="81"/>
            <rFont val="Tahoma"/>
            <family val="2"/>
          </rPr>
          <t>Tijen Arin:</t>
        </r>
        <r>
          <rPr>
            <sz val="9"/>
            <color indexed="81"/>
            <rFont val="Tahoma"/>
            <family val="2"/>
          </rPr>
          <t xml:space="preserve">
10% of direct damages except for causeway</t>
        </r>
      </text>
    </comment>
  </commentList>
</comments>
</file>

<file path=xl/comments6.xml><?xml version="1.0" encoding="utf-8"?>
<comments xmlns="http://schemas.openxmlformats.org/spreadsheetml/2006/main">
  <authors>
    <author>Tijen Arin</author>
  </authors>
  <commentList>
    <comment ref="H1" authorId="0" shapeId="0">
      <text>
        <r>
          <rPr>
            <b/>
            <sz val="9"/>
            <color indexed="81"/>
            <rFont val="Tahoma"/>
            <family val="2"/>
          </rPr>
          <t>Tijen Arin:</t>
        </r>
        <r>
          <rPr>
            <sz val="9"/>
            <color indexed="81"/>
            <rFont val="Tahoma"/>
            <family val="2"/>
          </rPr>
          <t xml:space="preserve">
Expected annual affected people</t>
        </r>
      </text>
    </comment>
  </commentList>
</comments>
</file>

<file path=xl/sharedStrings.xml><?xml version="1.0" encoding="utf-8"?>
<sst xmlns="http://schemas.openxmlformats.org/spreadsheetml/2006/main" count="10900" uniqueCount="1732">
  <si>
    <t>Adaptation Options</t>
  </si>
  <si>
    <t>Location</t>
  </si>
  <si>
    <t>Entire island of Ebeye</t>
  </si>
  <si>
    <t>Hotspot location 1</t>
  </si>
  <si>
    <t>Hotspot location 2</t>
  </si>
  <si>
    <t xml:space="preserve">Hotspot location 1+2 (and in between) </t>
  </si>
  <si>
    <t>Entire causeway</t>
  </si>
  <si>
    <t>Revetment type</t>
  </si>
  <si>
    <t>Standard</t>
  </si>
  <si>
    <t>Berm</t>
  </si>
  <si>
    <t>Length</t>
  </si>
  <si>
    <t>Benefits</t>
  </si>
  <si>
    <t>.</t>
  </si>
  <si>
    <t>Schedule of benefit accrual</t>
  </si>
  <si>
    <t xml:space="preserve"> </t>
  </si>
  <si>
    <t xml:space="preserve">Schedule of payment </t>
  </si>
  <si>
    <t>O&amp;M costs (percentage of investment costs)</t>
  </si>
  <si>
    <t>Percentage of works completed</t>
  </si>
  <si>
    <t>Costs</t>
  </si>
  <si>
    <t xml:space="preserve">         O&amp;M costs</t>
  </si>
  <si>
    <t xml:space="preserve">         Investments costs</t>
  </si>
  <si>
    <t>Net benefits</t>
  </si>
  <si>
    <t>IRR</t>
  </si>
  <si>
    <t>NPV</t>
  </si>
  <si>
    <t>Discount rate</t>
  </si>
  <si>
    <t>Reduced EAD (M$/year)</t>
  </si>
  <si>
    <t>Financial to economic conversion of costs</t>
  </si>
  <si>
    <t>Economic Costs (M$)</t>
  </si>
  <si>
    <t>Financial Costs (M$)</t>
  </si>
  <si>
    <t>Series Name</t>
  </si>
  <si>
    <t>Series Code</t>
  </si>
  <si>
    <t>2010 [YR2010]</t>
  </si>
  <si>
    <t>2011 [YR2011]</t>
  </si>
  <si>
    <t>2012 [YR2012]</t>
  </si>
  <si>
    <t>2013 [YR2013]</t>
  </si>
  <si>
    <t>2014 [YR2014]</t>
  </si>
  <si>
    <t>2015 [YR2015]</t>
  </si>
  <si>
    <t>2016 [YR2016]</t>
  </si>
  <si>
    <t>average 2007-2015</t>
  </si>
  <si>
    <t>GDP growth (annual %)</t>
  </si>
  <si>
    <t>NY.GDP.MKTP.KD.ZG</t>
  </si>
  <si>
    <t>..</t>
  </si>
  <si>
    <t>Inflation, GDP deflator (annual %)</t>
  </si>
  <si>
    <t>NY.GDP.DEFL.KD.ZG</t>
  </si>
  <si>
    <t>Source: data.worldbank.org (accessed 11/2/2016)</t>
  </si>
  <si>
    <t>Population, total</t>
  </si>
  <si>
    <t>SP.POP.TOTL</t>
  </si>
  <si>
    <t>GDP (current US$)</t>
  </si>
  <si>
    <t>NY.GDP.MKTP.CD</t>
  </si>
  <si>
    <t xml:space="preserve">GDP per capita (current US$) </t>
  </si>
  <si>
    <t>GDP per capita (current US$) / day</t>
  </si>
  <si>
    <t>Without Project</t>
  </si>
  <si>
    <t>M$</t>
  </si>
  <si>
    <t>Return Period</t>
  </si>
  <si>
    <t>Direct Damages</t>
  </si>
  <si>
    <t>Indirect Damages</t>
  </si>
  <si>
    <t>Intangible Damages</t>
  </si>
  <si>
    <t>Total Damages</t>
  </si>
  <si>
    <t>Residential</t>
  </si>
  <si>
    <t>Public</t>
  </si>
  <si>
    <t>Commercial</t>
  </si>
  <si>
    <t xml:space="preserve">Infrastructure </t>
  </si>
  <si>
    <t>Industrial</t>
  </si>
  <si>
    <t>Other</t>
  </si>
  <si>
    <t>Causeway</t>
  </si>
  <si>
    <t>Subtotal</t>
  </si>
  <si>
    <t>WT Plant</t>
  </si>
  <si>
    <t>Power Plant</t>
  </si>
  <si>
    <t xml:space="preserve">EAD </t>
  </si>
  <si>
    <t>Adaptation Option 8</t>
  </si>
  <si>
    <t>Simulation</t>
  </si>
  <si>
    <t>RP 1/1 years</t>
  </si>
  <si>
    <t>RP 1/5 years</t>
  </si>
  <si>
    <t>RP 1/10 years</t>
  </si>
  <si>
    <t>RP 1/30 years</t>
  </si>
  <si>
    <t>RP 1/50 years</t>
  </si>
  <si>
    <t>EAAP</t>
  </si>
  <si>
    <t>current</t>
  </si>
  <si>
    <t>A1</t>
  </si>
  <si>
    <t>A2</t>
  </si>
  <si>
    <t>A3</t>
  </si>
  <si>
    <t>A4</t>
  </si>
  <si>
    <t>A5</t>
  </si>
  <si>
    <t>A6</t>
  </si>
  <si>
    <t>A7</t>
  </si>
  <si>
    <t>A8</t>
  </si>
  <si>
    <t xml:space="preserve">Also Carl Hacker of KADA (Kw Atoll Dev Authority) could give info on current projects, employment figures .. </t>
  </si>
  <si>
    <t>USAGKA (US Army Garrison KW) employer</t>
  </si>
  <si>
    <t xml:space="preserve">Karl: Majority of work force employed by the base. Families dependent. Ferry between base and Ebeye. Working for contractor to base. May be on daily or hourly contracts so will go and not miss pay checks as entire families </t>
  </si>
  <si>
    <t>Annual increase = GDP increase</t>
  </si>
  <si>
    <t>VARIABLES WITH UNCERTAINTY</t>
  </si>
  <si>
    <t>Cost of Agregates</t>
  </si>
  <si>
    <t>relative to assumed unit price</t>
  </si>
  <si>
    <t>O&amp;M Costs</t>
  </si>
  <si>
    <t>annual percentage</t>
  </si>
  <si>
    <t>option 1</t>
  </si>
  <si>
    <t>Maintenance start year from completion</t>
  </si>
  <si>
    <t>5 years</t>
  </si>
  <si>
    <t>10 years</t>
  </si>
  <si>
    <t>option 2</t>
  </si>
  <si>
    <t>Value of contents in buildings (furniture, machinery, inventory)</t>
  </si>
  <si>
    <t>Expressed as percentage of vlaue of buildings</t>
  </si>
  <si>
    <t>Value of existing seawalls damaged</t>
  </si>
  <si>
    <t>Averted direct tangible losses</t>
  </si>
  <si>
    <t>Averted indirect tangible losses</t>
  </si>
  <si>
    <t>Clean-up costs related to removal of flood debris and damaged contents</t>
  </si>
  <si>
    <t>Lost days of work, production leading to lost wages or sales</t>
  </si>
  <si>
    <t>GDP per capita * no of people affected</t>
  </si>
  <si>
    <t>Population figures from the 2011 Census</t>
  </si>
  <si>
    <t>tota RMI popultion in 2011</t>
  </si>
  <si>
    <t>tota RMI popultion in 1999</t>
  </si>
  <si>
    <t xml:space="preserve">growth </t>
  </si>
  <si>
    <t>Ebeye population in 2011</t>
  </si>
  <si>
    <t>growth</t>
  </si>
  <si>
    <t>Kwajalein population in 2011</t>
  </si>
  <si>
    <t>Kwajalein population in 1999</t>
  </si>
  <si>
    <t>growth rate per annum, rough</t>
  </si>
  <si>
    <t>RMI population older than 15 in 2011</t>
  </si>
  <si>
    <t>of  these employed</t>
  </si>
  <si>
    <t>Estimated Ebeye population over 15</t>
  </si>
  <si>
    <t>Estimated employed</t>
  </si>
  <si>
    <t>growth rate</t>
  </si>
  <si>
    <t>Population growth rate without project</t>
  </si>
  <si>
    <t>Population growth rate with project</t>
  </si>
  <si>
    <t>GDP per employed person in 2011 (2011 prices)</t>
  </si>
  <si>
    <t>Reduced table in million</t>
  </si>
  <si>
    <t>1/50 year</t>
  </si>
  <si>
    <t>1/30 year</t>
  </si>
  <si>
    <t>1/10 year</t>
  </si>
  <si>
    <t>1/5 year</t>
  </si>
  <si>
    <t>1/1 year</t>
  </si>
  <si>
    <t>Total</t>
  </si>
  <si>
    <t>Erosion</t>
  </si>
  <si>
    <t>Intang</t>
  </si>
  <si>
    <t>Indireect</t>
  </si>
  <si>
    <t>Direct</t>
  </si>
  <si>
    <t>Reduced tabel</t>
  </si>
  <si>
    <t>Structural erosion</t>
  </si>
  <si>
    <t>Storm erosion</t>
  </si>
  <si>
    <t>Flooding</t>
  </si>
  <si>
    <t>Intanglible</t>
  </si>
  <si>
    <t>Tangible - indirect</t>
  </si>
  <si>
    <t>Tangible - direct</t>
  </si>
  <si>
    <t>Infrastructure</t>
  </si>
  <si>
    <t>4 triangle</t>
  </si>
  <si>
    <t>3 triangle</t>
  </si>
  <si>
    <t>2 triangle</t>
  </si>
  <si>
    <t>1 triangle</t>
  </si>
  <si>
    <t>5 rect</t>
  </si>
  <si>
    <t>4 rect</t>
  </si>
  <si>
    <t>3 rect</t>
  </si>
  <si>
    <t>2 rect</t>
  </si>
  <si>
    <t>1 rect</t>
  </si>
  <si>
    <t>Real EAD</t>
  </si>
  <si>
    <t>Proxy EAD</t>
  </si>
  <si>
    <t>Category 2</t>
  </si>
  <si>
    <t>Category 1</t>
  </si>
  <si>
    <t>Type</t>
  </si>
  <si>
    <r>
      <rPr>
        <b/>
        <i/>
        <sz val="11"/>
        <color indexed="8"/>
        <rFont val="Calibri"/>
        <family val="2"/>
      </rPr>
      <t>Real EAD</t>
    </r>
    <r>
      <rPr>
        <b/>
        <sz val="11"/>
        <color indexed="8"/>
        <rFont val="Calibri"/>
        <family val="2"/>
      </rPr>
      <t xml:space="preserve">
Deltares method</t>
    </r>
  </si>
  <si>
    <r>
      <rPr>
        <b/>
        <i/>
        <sz val="11"/>
        <color indexed="8"/>
        <rFont val="Calibri"/>
        <family val="2"/>
      </rPr>
      <t xml:space="preserve">Proxy EAD </t>
    </r>
    <r>
      <rPr>
        <b/>
        <sz val="11"/>
        <color indexed="8"/>
        <rFont val="Calibri"/>
        <family val="2"/>
      </rPr>
      <t xml:space="preserve">
World Bank method</t>
    </r>
  </si>
  <si>
    <t>Calculation lines</t>
  </si>
  <si>
    <t>Damage [%]</t>
  </si>
  <si>
    <t>Water depth [m]</t>
  </si>
  <si>
    <t>American Somoa</t>
  </si>
  <si>
    <t>RESIDENTIAL- total</t>
  </si>
  <si>
    <t>Modeled</t>
  </si>
  <si>
    <t>Single Story Timber Frame</t>
  </si>
  <si>
    <t>Residential - Permanent dwelling single family</t>
  </si>
  <si>
    <t>Verified</t>
  </si>
  <si>
    <t>MH</t>
  </si>
  <si>
    <t>Point (167.73804699999999457 8.77472900000000067)</t>
  </si>
  <si>
    <t>Point (167.73805799999999522 8.77465899999999976)</t>
  </si>
  <si>
    <t>Single Story Combination Masonry/Concrete &amp; Timber Frame</t>
  </si>
  <si>
    <t>Point (167.7384580000000085 8.77492100000000086)</t>
  </si>
  <si>
    <t>Uninhabitable or Poor Construction</t>
  </si>
  <si>
    <t>Point (167.73846299999999587 8.77507699999999957)</t>
  </si>
  <si>
    <t>Point (167.7388960000000111 8.77500099999999961)</t>
  </si>
  <si>
    <t>Point (167.73919200000000274 8.77345000000000041)</t>
  </si>
  <si>
    <t>Point (167.73912899999999127 8.77338899999999988)</t>
  </si>
  <si>
    <t>Single Story Masonry/Concrete</t>
  </si>
  <si>
    <t>Point (167.73903599999999869 8.77329499999999918)</t>
  </si>
  <si>
    <t>Point (167.73895999999999162 8.77324300000000079)</t>
  </si>
  <si>
    <t>Point (167.73860300000001189 8.77326399999999929)</t>
  </si>
  <si>
    <t>Point (167.73881800000000908 8.77312700000000056)</t>
  </si>
  <si>
    <t>Point (167.73879400000001283 8.77315699999999943)</t>
  </si>
  <si>
    <t>Point (167.7388599999999883 8.77313099999999935)</t>
  </si>
  <si>
    <t>Point (167.7387950000000103 8.77320800000000034)</t>
  </si>
  <si>
    <t>Point (167.73877100000001406 8.77351499999999973)</t>
  </si>
  <si>
    <t>Point (167.73885899999999083 8.77353199999999944)</t>
  </si>
  <si>
    <t>Point (167.73859699999999862 8.77391700000000085)</t>
  </si>
  <si>
    <t>Point (167.73907099999999559 8.77379400000000054)</t>
  </si>
  <si>
    <t>Point (167.73895899999999415 8.77387599999999956)</t>
  </si>
  <si>
    <t>Multi-Story Combination Masonry/Concrete &amp; Timber Frame</t>
  </si>
  <si>
    <t>Point (167.73880199999999263 8.77390899999999974)</t>
  </si>
  <si>
    <t>Multi-Story Masonry/Concrete</t>
  </si>
  <si>
    <t>Point (167.73886400000000663 8.77460600000000035)</t>
  </si>
  <si>
    <t>Point (167.73874799999998686 8.77458000000000027)</t>
  </si>
  <si>
    <t>Point (167.7387950000000103 8.77451499999999918)</t>
  </si>
  <si>
    <t>Point (167.7389699999999948 8.77453000000000038)</t>
  </si>
  <si>
    <t>Point (167.73877500000000396 8.77467200000000069)</t>
  </si>
  <si>
    <t>Point (167.73852999999999724 8.77450999999999937)</t>
  </si>
  <si>
    <t>Point (167.73891199999999913 8.77433699999999916)</t>
  </si>
  <si>
    <t>Point (167.73847200000000157 8.77415899999999915)</t>
  </si>
  <si>
    <t>Point (167.73845000000000027 8.7742710000000006)</t>
  </si>
  <si>
    <t>Point (167.73843800000000215 8.7743190000000002)</t>
  </si>
  <si>
    <t>Point (167.73874499999999443 8.7743859999999998)</t>
  </si>
  <si>
    <t>Point (167.73867100000001074 8.77436299999999925)</t>
  </si>
  <si>
    <t>Point (167.73927299999999718 8.77471300000000021)</t>
  </si>
  <si>
    <t>Point (167.73888999999999783 8.77453399999999917)</t>
  </si>
  <si>
    <t>Point (167.73902200000000562 8.7746189999999995)</t>
  </si>
  <si>
    <t>Point (167.7389220000000023 8.77470300000000059)</t>
  </si>
  <si>
    <t>Point (167.73849200000000792 8.77465899999999976)</t>
  </si>
  <si>
    <t>Point (167.73841600000000085 8.77464499999999958)</t>
  </si>
  <si>
    <t>Point (167.73830399999999941 8.77466300000000032)</t>
  </si>
  <si>
    <t>Point (167.73836000000000013 8.77471599999999974)</t>
  </si>
  <si>
    <t>Point (167.73827199999999493 8.77469800000000077)</t>
  </si>
  <si>
    <t>Traditional</t>
  </si>
  <si>
    <t>Point (167.73828100000000063 8.77460499999999932)</t>
  </si>
  <si>
    <t>Point (167.73986199999998803 8.77481700000000053)</t>
  </si>
  <si>
    <t>Point (167.73998000000000275 8.77480800000000016)</t>
  </si>
  <si>
    <t>Point (167.74010300000000484 8.77486400000000089)</t>
  </si>
  <si>
    <t>Point (167.73975500000000238 8.77477099999999943)</t>
  </si>
  <si>
    <t>Point (167.74009599999999409 8.77508000000000088)</t>
  </si>
  <si>
    <t>Point (167.74009899999998652 8.77502400000000016)</t>
  </si>
  <si>
    <t>Multi-Story Timber Frame with Open-Under</t>
  </si>
  <si>
    <t>Point (167.73999399999999582 8.77500200000000063)</t>
  </si>
  <si>
    <t>Point (167.74001899999998955 8.77512399999999992)</t>
  </si>
  <si>
    <t>Point (167.73993300000000772 8.77509500000000031)</t>
  </si>
  <si>
    <t>Point (167.73981399999999553 8.77502100000000063)</t>
  </si>
  <si>
    <t>Point (167.73955300000000079 8.77493100000000048)</t>
  </si>
  <si>
    <t>Point (167.73940699999999993 8.77511200000000002)</t>
  </si>
  <si>
    <t>Point (167.7399029999999982 8.77521800000000063)</t>
  </si>
  <si>
    <t>Point (167.73979199999999423 8.77522599999999997)</t>
  </si>
  <si>
    <t>Point (167.73987299999998868 8.77528500000000022)</t>
  </si>
  <si>
    <t>Point (167.73973399999999856 8.77528000000000041)</t>
  </si>
  <si>
    <t>Point (167.73951800000000389 8.77530800000000077)</t>
  </si>
  <si>
    <t>Point (167.73956200000000649 8.77515200000000029)</t>
  </si>
  <si>
    <t>Point (167.73916600000001154 8.77525400000000033)</t>
  </si>
  <si>
    <t>Point (167.74001000000001227 8.77539400000000036)</t>
  </si>
  <si>
    <t>Point (167.73997600000001285 8.7754809999999992)</t>
  </si>
  <si>
    <t>Point (167.73976300000001061 8.77540899999999979)</t>
  </si>
  <si>
    <t>Point (167.73974599999999668 8.7754809999999992)</t>
  </si>
  <si>
    <t>Point (167.73982499999999618 8.77577600000000047)</t>
  </si>
  <si>
    <t>Point (167.73994899999999575 8.77558900000000008)</t>
  </si>
  <si>
    <t>Point (167.73992000000001212 8.77568499999999929)</t>
  </si>
  <si>
    <t>Point (167.73987600000000953 8.77596100000000057)</t>
  </si>
  <si>
    <t>Point (167.73951600000000894 8.77561500000000017)</t>
  </si>
  <si>
    <t>Point (167.73841899999999328 8.77539900000000017)</t>
  </si>
  <si>
    <t>Point (167.73833600000000388 8.77553100000000086)</t>
  </si>
  <si>
    <t>Point (167.73813699999999471 8.77517899999999962)</t>
  </si>
  <si>
    <t>Point (167.73799999999999955 8.77540399999999998)</t>
  </si>
  <si>
    <t>Point (167.73796100000001275 8.77534799999999926)</t>
  </si>
  <si>
    <t>Point (167.73792000000000257 8.77571099999999937)</t>
  </si>
  <si>
    <t>Point (167.73801800000001094 8.77563600000000044)</t>
  </si>
  <si>
    <t>Point (167.7380149999999901 8.77572800000000086)</t>
  </si>
  <si>
    <t>Point (167.73780400000001123 8.77553600000000067)</t>
  </si>
  <si>
    <t>Point (167.73775100000000293 8.77558199999999999)</t>
  </si>
  <si>
    <t>Point (167.73769100000001231 8.77545800000000042)</t>
  </si>
  <si>
    <t>Point (167.73797400000000835 8.77547400000000088)</t>
  </si>
  <si>
    <t>Point (167.73801700000001347 8.7755510000000001)</t>
  </si>
  <si>
    <t>Point (167.73813200000000734 8.77527599999999985)</t>
  </si>
  <si>
    <t>Point (167.73818299999999226 8.77529499999999985)</t>
  </si>
  <si>
    <t>Point (167.73814600000000041 8.77540899999999979)</t>
  </si>
  <si>
    <t>Point (167.73810800000001109 8.77551700000000068)</t>
  </si>
  <si>
    <t>Point (167.73809600000001296 8.77571700000000021)</t>
  </si>
  <si>
    <t>Point (167.73851500000000669 8.77555899999999944)</t>
  </si>
  <si>
    <t>Point (167.73867000000001326 8.77558900000000008)</t>
  </si>
  <si>
    <t>Point (167.73857699999999227 8.77572800000000086)</t>
  </si>
  <si>
    <t>Point (167.73861700000000496 8.77554699999999954)</t>
  </si>
  <si>
    <t>Point (167.73929400000000101 8.77563499999999941)</t>
  </si>
  <si>
    <t>Point (167.7393509999999992 8.77554899999999982)</t>
  </si>
  <si>
    <t>Point (167.73880099999999516 8.77544299999999922)</t>
  </si>
  <si>
    <t>Point (167.73899099999999862 8.77552900000000058)</t>
  </si>
  <si>
    <t>Point (167.73900000000000432 8.77576099999999926)</t>
  </si>
  <si>
    <t>Point (167.7389530000000093 8.77574599999999982)</t>
  </si>
  <si>
    <t>Point (167.73889199999999278 8.77573300000000067)</t>
  </si>
  <si>
    <t>Point (167.73895799999999667 8.77568899999999985)</t>
  </si>
  <si>
    <t>Point (167.73942199999999048 8.77573399999999992)</t>
  </si>
  <si>
    <t>Point (167.73922200000001226 8.77580200000000055)</t>
  </si>
  <si>
    <t>Point (167.73925399999998831 8.77581999999999951)</t>
  </si>
  <si>
    <t>Point (167.73934399999998845 8.77588199999999929)</t>
  </si>
  <si>
    <t>Point (167.73939999999998918 8.77589099999999966)</t>
  </si>
  <si>
    <t>Multi-Story Timber Frame with Closed-Under</t>
  </si>
  <si>
    <t>Point (167.73947699999999372 8.77592699999999937)</t>
  </si>
  <si>
    <t>Point (167.73950800000000072 8.77577400000000019)</t>
  </si>
  <si>
    <t>Point (167.73957699999999704 8.77586699999999986)</t>
  </si>
  <si>
    <t>Point (167.73945900000001075 8.77603000000000044)</t>
  </si>
  <si>
    <t>Point (167.73940899999999488 8.77615800000000057)</t>
  </si>
  <si>
    <t>Point (167.73882599999998888 8.77603200000000072)</t>
  </si>
  <si>
    <t>Point (167.73898700000000872 8.77589299999999994)</t>
  </si>
  <si>
    <t>Point (167.73914999999999509 8.77595099999999917)</t>
  </si>
  <si>
    <t>Point (167.73912000000001399 8.77604000000000006)</t>
  </si>
  <si>
    <t>Point (167.73939599999999928 8.7760119999999997)</t>
  </si>
  <si>
    <t>Point (167.73930999999998903 8.77603099999999969)</t>
  </si>
  <si>
    <t>Point (167.73923400000001038 8.7761490000000002)</t>
  </si>
  <si>
    <t>Point (167.73903999999998859 8.77611899999999956)</t>
  </si>
  <si>
    <t>Point (167.73890199999999595 8.77605600000000052)</t>
  </si>
  <si>
    <t>Point (167.73948999999998932 8.77635399999999954)</t>
  </si>
  <si>
    <t>Point (167.73938499999999863 8.7762980000000006)</t>
  </si>
  <si>
    <t>Point (167.73937499999999545 8.77633200000000002)</t>
  </si>
  <si>
    <t>Point (167.73937100000000555 8.77637499999999982)</t>
  </si>
  <si>
    <t>Point (167.73927699999998708 8.77626599999999968)</t>
  </si>
  <si>
    <t>Point (167.73925299999999083 8.7763340000000003)</t>
  </si>
  <si>
    <t>Point (167.73941600000000562 8.77643400000000007)</t>
  </si>
  <si>
    <t>Point (167.73935900000000743 8.77642999999999951)</t>
  </si>
  <si>
    <t>Point (167.73951500000001147 8.77653699999999937)</t>
  </si>
  <si>
    <t>Point (167.73953900000000772 8.7766889999999993)</t>
  </si>
  <si>
    <t>Point (167.73949400000000765 8.7766800000000007)</t>
  </si>
  <si>
    <t>Point (167.73940699999999993 8.77650599999999947)</t>
  </si>
  <si>
    <t>Point (167.73935399999999163 8.77649700000000088)</t>
  </si>
  <si>
    <t>Point (167.73943600000001197 8.77664700000000053)</t>
  </si>
  <si>
    <t>Point (167.73944399999999177 8.77676100000000048)</t>
  </si>
  <si>
    <t>Point (167.73951999999999884 8.77681699999999942)</t>
  </si>
  <si>
    <t>Point (167.73956499999999892 8.77659200000000084)</t>
  </si>
  <si>
    <t>Point (167.73947999999998615 8.776586)</t>
  </si>
  <si>
    <t>Point (167.73914500000000771 8.77668800000000005)</t>
  </si>
  <si>
    <t>Point (167.73932199999998716 8.77665599999999912)</t>
  </si>
  <si>
    <t>Point (167.73930599999999913 8.77643499999999932)</t>
  </si>
  <si>
    <t>Point (167.73928799999998773 8.77651700000000012)</t>
  </si>
  <si>
    <t>Point (167.73926099999999906 8.77663199999999932)</t>
  </si>
  <si>
    <t>Point (167.73862099999999486 8.77579000000000065)</t>
  </si>
  <si>
    <t>Point (167.73835900000000265 8.77567200000000014)</t>
  </si>
  <si>
    <t>Point (167.73840999999998758 8.77568300000000079)</t>
  </si>
  <si>
    <t>Point (167.7384050000000002 8.77578399999999981)</t>
  </si>
  <si>
    <t>Point (167.73841899999999328 8.77585299999999968)</t>
  </si>
  <si>
    <t>Point (167.7388469999999927 8.77584200000000081)</t>
  </si>
  <si>
    <t>Point (167.73873699999998621 8.77582600000000035)</t>
  </si>
  <si>
    <t>Point (167.73868999999999119 8.7759999999999998)</t>
  </si>
  <si>
    <t>Point (167.7383609999999976 8.77610999999999919)</t>
  </si>
  <si>
    <t>Point (167.73790299999998865 8.77602100000000007)</t>
  </si>
  <si>
    <t>Point (167.73792499999998995 8.7758970000000005)</t>
  </si>
  <si>
    <t>Point (167.73803200000000402 8.7758749999999992)</t>
  </si>
  <si>
    <t>Point (167.73866300000000251 8.77614699999999992)</t>
  </si>
  <si>
    <t>Point (167.73849400000000287 8.77620800000000045)</t>
  </si>
  <si>
    <t>Point (167.73839000000000965 8.77605699999999977)</t>
  </si>
  <si>
    <t>Point (167.73844099999999457 8.77593700000000076)</t>
  </si>
  <si>
    <t>Point (167.73834600000000705 8.77591600000000049)</t>
  </si>
  <si>
    <t>Point (167.73831899999998996 8.77604999999999968)</t>
  </si>
  <si>
    <t>Point (167.73817700000000741 8.77603399999999922)</t>
  </si>
  <si>
    <t>Point (167.73837299999999573 8.77619800000000083)</t>
  </si>
  <si>
    <t>Point (167.7383130000000051 8.77616699999999916)</t>
  </si>
  <si>
    <t>Point (167.73822599999999738 8.7761610000000001)</t>
  </si>
  <si>
    <t>Point (167.73816400000001181 8.77613900000000058)</t>
  </si>
  <si>
    <t>Point (167.73800299999999197 8.77602800000000016)</t>
  </si>
  <si>
    <t>Point (167.73779300000001058 8.77629100000000051)</t>
  </si>
  <si>
    <t>Point (167.73780600000000618 8.77624600000000044)</t>
  </si>
  <si>
    <t>Point (167.73878500000000713 8.77645500000000034)</t>
  </si>
  <si>
    <t>Point (167.73873699999998621 8.77648199999999967)</t>
  </si>
  <si>
    <t>Point (167.73869799999999941 8.77647900000000014)</t>
  </si>
  <si>
    <t>Point (167.73863700000001131 8.77636700000000047)</t>
  </si>
  <si>
    <t>Point (167.73871399999998744 8.77635300000000029)</t>
  </si>
  <si>
    <t>Point (167.73880500000001348 8.77621300000000026)</t>
  </si>
  <si>
    <t>Point (167.73917700000001219 8.77662600000000026)</t>
  </si>
  <si>
    <t>Point (167.73918399999999451 8.77654599999999974)</t>
  </si>
  <si>
    <t>Point (167.73910000000000764 8.77661499999999961)</t>
  </si>
  <si>
    <t>Point (167.73912400000000389 8.77653199999999956)</t>
  </si>
  <si>
    <t>Point (167.73914700000000266 8.77642400000000045)</t>
  </si>
  <si>
    <t>Point (167.73895099999998592 8.77649300000000032)</t>
  </si>
  <si>
    <t>Point (167.73905300000001262 8.77625899999999959)</t>
  </si>
  <si>
    <t>Point (167.73892399999999725 8.77634399999999992)</t>
  </si>
  <si>
    <t>Point (167.73901599999999235 8.77650099999999966)</t>
  </si>
  <si>
    <t>Point (167.7390010000000018 8.77633600000000058)</t>
  </si>
  <si>
    <t>Point (167.73841300000000842 8.77638100000000065)</t>
  </si>
  <si>
    <t>Point (167.73837700000001405 8.77652400000000021)</t>
  </si>
  <si>
    <t>Point (167.7384360000000072 8.77652900000000002)</t>
  </si>
  <si>
    <t>Point (167.73852700000000482 8.77633999999999936)</t>
  </si>
  <si>
    <t>Point (167.73849400000000287 8.77655999999999992)</t>
  </si>
  <si>
    <t>Point (167.73852400000001239 8.77641200000000055)</t>
  </si>
  <si>
    <t>Point (167.73898700000000872 8.77668199999999921)</t>
  </si>
  <si>
    <t>Point (167.73894999999998845 8.77665999999999968)</t>
  </si>
  <si>
    <t>Point (167.738900000000001 8.77666199999999996)</t>
  </si>
  <si>
    <t>Point (167.73889199999999278 8.77653300000000058)</t>
  </si>
  <si>
    <t>Point (167.73883599999999205 8.77651299999999956)</t>
  </si>
  <si>
    <t>Point (167.73873699999998621 8.77665700000000015)</t>
  </si>
  <si>
    <t>Point (167.73877200000001153 8.77651600000000087)</t>
  </si>
  <si>
    <t>Point (167.73866000000001009 8.77658899999999953)</t>
  </si>
  <si>
    <t>Point (167.73813599999999724 8.77632499999999993)</t>
  </si>
  <si>
    <t>Point (167.73817099999999414 8.77636299999999991)</t>
  </si>
  <si>
    <t>Point (167.73820900000001188 8.77628400000000042)</t>
  </si>
  <si>
    <t>Point (167.73830200000000445 8.77643999999999913)</t>
  </si>
  <si>
    <t>Point (167.73822400000000243 8.77644199999999941)</t>
  </si>
  <si>
    <t>Point (167.73825700000000438 8.77631099999999975)</t>
  </si>
  <si>
    <t>Point (167.73809600000001296 8.77652499999999947)</t>
  </si>
  <si>
    <t>Point (167.73819399999999291 8.77660700000000027)</t>
  </si>
  <si>
    <t>Point (167.7394999999999925 8.77692599999999956)</t>
  </si>
  <si>
    <t>Point (167.73924400000001356 8.77704499999999932)</t>
  </si>
  <si>
    <t>Point (167.73939999999998918 8.77708999999999939)</t>
  </si>
  <si>
    <t>Point (167.73912300000000641 8.77712299999999956)</t>
  </si>
  <si>
    <t>Point (167.73912400000000389 8.77698200000000028)</t>
  </si>
  <si>
    <t>Point (167.73904999999999177 8.77711500000000022)</t>
  </si>
  <si>
    <t>Point (167.73914199999998687 8.77677199999999935)</t>
  </si>
  <si>
    <t>Point (167.73924400000001356 8.77679700000000018)</t>
  </si>
  <si>
    <t>Point (167.73923199999998701 8.77684799999999932)</t>
  </si>
  <si>
    <t>Point (167.73914999999999509 8.77687300000000015)</t>
  </si>
  <si>
    <t>Point (167.73907399999998802 8.77694200000000002)</t>
  </si>
  <si>
    <t>Point (167.73905400000001009 8.77687000000000062)</t>
  </si>
  <si>
    <t>Point (167.73860400000000936 8.77673200000000087)</t>
  </si>
  <si>
    <t>Point (167.7388080000000059 8.77679599999999915)</t>
  </si>
  <si>
    <t>Point (167.73878999999999451 8.77687500000000043)</t>
  </si>
  <si>
    <t>Point (167.73877200000001153 8.7769320000000004)</t>
  </si>
  <si>
    <t>Point (167.73870900000000006 8.77691300000000041)</t>
  </si>
  <si>
    <t>Point (167.73860899999999674 8.77689699999999995)</t>
  </si>
  <si>
    <t>Point (167.73873100000000136 8.77717099999999917)</t>
  </si>
  <si>
    <t>Point (167.73870099999999184 8.77694900000000011)</t>
  </si>
  <si>
    <t>Point (167.73875799999999003 8.77701500000000046)</t>
  </si>
  <si>
    <t>Point (167.73861800000000244 8.77704600000000035)</t>
  </si>
  <si>
    <t>Point (167.73856000000000677 8.77701700000000073)</t>
  </si>
  <si>
    <t>Point (167.73835900000000265 8.77678599999999953)</t>
  </si>
  <si>
    <t>Point (167.73822599999999738 8.77662499999999923)</t>
  </si>
  <si>
    <t>Point (167.7383609999999976 8.77663500000000063)</t>
  </si>
  <si>
    <t>Point (167.73845399999999017 8.77671600000000041)</t>
  </si>
  <si>
    <t>Point (167.73835299999998938 8.77670299999999948)</t>
  </si>
  <si>
    <t>Point (167.73869700000000194 8.77680199999999999)</t>
  </si>
  <si>
    <t>Point (167.73831799999999248 8.77707700000000024)</t>
  </si>
  <si>
    <t>Point (167.73829399999999623 8.7771530000000002)</t>
  </si>
  <si>
    <t>Point (167.73874599999999191 8.77724100000000007)</t>
  </si>
  <si>
    <t>Point (167.73889700000000857 8.77725700000000053)</t>
  </si>
  <si>
    <t>Point (167.73884100000000785 8.77726299999999959)</t>
  </si>
  <si>
    <t>Point (167.73869300000001203 8.77723800000000054)</t>
  </si>
  <si>
    <t>Point (167.73865499999999429 8.77722100000000083)</t>
  </si>
  <si>
    <t>Point (167.73839699999999198 8.77717099999999917)</t>
  </si>
  <si>
    <t>Point (167.73810700000001361 8.77709699999999948)</t>
  </si>
  <si>
    <t>Point (167.73847000000000662 8.77690300000000079)</t>
  </si>
  <si>
    <t>Point (167.73829399999999623 8.77687099999999987)</t>
  </si>
  <si>
    <t>Point (167.7383649999999875 8.77686800000000034)</t>
  </si>
  <si>
    <t>Point (167.73820699999998851 8.77684499999999979)</t>
  </si>
  <si>
    <t>Point (167.73814999999999031 8.77683500000000016)</t>
  </si>
  <si>
    <t>Point (167.73802499999999327 8.77688900000000061)</t>
  </si>
  <si>
    <t>Point (167.73782099999999673 8.77651099999999929)</t>
  </si>
  <si>
    <t>Point (167.73773499999998648 8.77658399999999972)</t>
  </si>
  <si>
    <t>Point (167.73793499999999312 8.77658100000000019)</t>
  </si>
  <si>
    <t>Point (167.7379410000000064 8.7765190000000004)</t>
  </si>
  <si>
    <t>Point (167.73786100000000943 8.77670400000000051)</t>
  </si>
  <si>
    <t>Point (167.73777999999998656 8.77679599999999915)</t>
  </si>
  <si>
    <t>Point (167.73776399999999853 8.7768650000000008)</t>
  </si>
  <si>
    <t>Point (167.73777200000000676 8.77694600000000058)</t>
  </si>
  <si>
    <t>Point (167.73775800000001368 8.77703299999999942)</t>
  </si>
  <si>
    <t>Point (167.737954000000002 8.77735099999999946)</t>
  </si>
  <si>
    <t>Point (167.73784299999999803 8.77740000000000009)</t>
  </si>
  <si>
    <t>Point (167.7378400000000056 8.7774750000000008)</t>
  </si>
  <si>
    <t>Point (167.73850200000001109 8.77739599999999953)</t>
  </si>
  <si>
    <t>Point (167.73801700000001347 8.77740999999999971)</t>
  </si>
  <si>
    <t>Point (167.73809499999998707 8.7773810000000001)</t>
  </si>
  <si>
    <t>Point (167.73813200000000734 8.77741999999999933)</t>
  </si>
  <si>
    <t>Point (167.73827700000001073 8.77731299999999948)</t>
  </si>
  <si>
    <t>Point (167.73820100000000366 8.77728499999999912)</t>
  </si>
  <si>
    <t>Point (167.73819000000000301 8.77739500000000028)</t>
  </si>
  <si>
    <t>Point (167.73807800000000157 8.77731900000000032)</t>
  </si>
  <si>
    <t>Point (167.73834099999999125 8.77729300000000023)</t>
  </si>
  <si>
    <t>Point (167.73933600000000865 8.77763900000000064)</t>
  </si>
  <si>
    <t>Point (167.73925900000000411 8.77762899999999924)</t>
  </si>
  <si>
    <t>Point (167.73918199999999956 8.77758700000000047)</t>
  </si>
  <si>
    <t>Point (167.73914300000001276 8.77764099999999914)</t>
  </si>
  <si>
    <t>Point (167.73892100000000482 8.77792499999999976)</t>
  </si>
  <si>
    <t>Point (167.73855000000000359 8.77757500000000057)</t>
  </si>
  <si>
    <t>Point (167.73803100000000654 8.77748899999999921)</t>
  </si>
  <si>
    <t>Point (167.7383700000000033 8.77756199999999964)</t>
  </si>
  <si>
    <t>Point (167.73889299999999025 8.77746100000000062)</t>
  </si>
  <si>
    <t>Point (167.73835399999998685 8.77743000000000073)</t>
  </si>
  <si>
    <t>Point (167.73818700000001058 8.77746100000000062)</t>
  </si>
  <si>
    <t>Point (167.73877699999999891 8.77764299999999942)</t>
  </si>
  <si>
    <t>Point (167.73873000000000388 8.77758000000000038)</t>
  </si>
  <si>
    <t>Point (167.73865299999999934 8.77749099999999949)</t>
  </si>
  <si>
    <t>Point (167.73865499999999429 8.77768000000000015)</t>
  </si>
  <si>
    <t>Point (167.73860300000001189 8.77779100000000057)</t>
  </si>
  <si>
    <t>Point (167.73840999999998758 8.77784399999999998)</t>
  </si>
  <si>
    <t>Point (167.73832699999999818 8.77780899999999953)</t>
  </si>
  <si>
    <t>Point (167.7383130000000051 8.77785199999999932)</t>
  </si>
  <si>
    <t>Point (167.73857100000000742 8.77772399999999919)</t>
  </si>
  <si>
    <t>Point (167.7384969999999953 8.77769200000000005)</t>
  </si>
  <si>
    <t>Point (167.7383519999999919 8.7777390000000004)</t>
  </si>
  <si>
    <t>Point (167.73836199999999508 8.77768599999999921)</t>
  </si>
  <si>
    <t>Point (167.73783000000000243 8.77755999999999936)</t>
  </si>
  <si>
    <t>Point (167.73800499999998692 8.77764799999999923)</t>
  </si>
  <si>
    <t>Point (167.73748299999999745 8.77770600000000023)</t>
  </si>
  <si>
    <t>Point (167.73759499999999889 8.77782099999999943)</t>
  </si>
  <si>
    <t>Point (167.73747700000001259 8.77791099999999958)</t>
  </si>
  <si>
    <t>Point (167.73754299999998807 8.77795700000000068)</t>
  </si>
  <si>
    <t>Point (167.73755299999999124 8.77791999999999994)</t>
  </si>
  <si>
    <t>Point (167.73753700000000322 8.77768400000000071)</t>
  </si>
  <si>
    <t>Point (167.73751300000000697 8.7777390000000004)</t>
  </si>
  <si>
    <t>Point (167.73750799999999117 8.77777900000000066)</t>
  </si>
  <si>
    <t>Point (167.73805899999999269 8.77786099999999969)</t>
  </si>
  <si>
    <t>Point (167.73821100000000683 8.7779120000000006)</t>
  </si>
  <si>
    <t>Point (167.73779700000000048 8.77789699999999939)</t>
  </si>
  <si>
    <t>Point (167.7378089999999986 8.77775399999999983)</t>
  </si>
  <si>
    <t>Point (167.73776899999998591 8.77717799999999926)</t>
  </si>
  <si>
    <t>Point (167.73771600000000603 8.77729399999999949)</t>
  </si>
  <si>
    <t>Point (167.73758699999999067 8.77734599999999965)</t>
  </si>
  <si>
    <t>Point (167.73767200000000344 8.77743700000000082)</t>
  </si>
  <si>
    <t>Point (167.73871700000000828 8.77950300000000006)</t>
  </si>
  <si>
    <t>Point (167.73885300000000598 8.77931899999999921)</t>
  </si>
  <si>
    <t>Point (167.73891000000000417 8.77915199999999984)</t>
  </si>
  <si>
    <t>Point (167.73856799999998657 8.77899099999999954)</t>
  </si>
  <si>
    <t>Point (167.7383700000000033 8.77798699999999954)</t>
  </si>
  <si>
    <t>Point (167.73820900000001188 8.77818300000000029)</t>
  </si>
  <si>
    <t>Point (167.73818700000001058 8.77811400000000042)</t>
  </si>
  <si>
    <t>Point (167.73799600000000964 8.77806900000000034)</t>
  </si>
  <si>
    <t>Point (167.73806500000000597 8.77797100000000086)</t>
  </si>
  <si>
    <t>Point (167.73763500000001159 8.77800900000000084)</t>
  </si>
  <si>
    <t>Point (167.73756299999999442 8.77808600000000006)</t>
  </si>
  <si>
    <t>Point (167.73748900000001072 8.77809199999999912)</t>
  </si>
  <si>
    <t>Point (167.73753600000000574 8.77816900000000011)</t>
  </si>
  <si>
    <t>Point (167.73889399999998773 8.7784639999999996)</t>
  </si>
  <si>
    <t>Point (167.73888500000001045 8.77855600000000003)</t>
  </si>
  <si>
    <t>Point (167.73902000000001067 8.77827699999999922)</t>
  </si>
  <si>
    <t>Point (167.73890499999998838 8.77821600000000046)</t>
  </si>
  <si>
    <t>Point (167.73883699999998953 8.77819200000000066)</t>
  </si>
  <si>
    <t>Point (167.73880700000000843 8.77813399999999966)</t>
  </si>
  <si>
    <t>Point (167.73885699999999588 8.77805999999999997)</t>
  </si>
  <si>
    <t>Point (167.73888800000000288 8.77810299999999977)</t>
  </si>
  <si>
    <t>Point (167.73811299999999846 8.77840499999999935)</t>
  </si>
  <si>
    <t>Point (167.73824300000001131 8.7785119999999992)</t>
  </si>
  <si>
    <t>Point (167.73846900000000915 8.77801000000000009)</t>
  </si>
  <si>
    <t>Point (167.73845099999999775 8.77807100000000062)</t>
  </si>
  <si>
    <t>Point (167.73842600000000402 8.77814700000000059)</t>
  </si>
  <si>
    <t>Point (167.73847900000001232 8.77845699999999951)</t>
  </si>
  <si>
    <t>Point (167.73838200000000143 8.77834999999999965)</t>
  </si>
  <si>
    <t>Point (167.73823899999999298 8.77828399999999931)</t>
  </si>
  <si>
    <t>Point (167.73807899999999904 8.77822300000000055)</t>
  </si>
  <si>
    <t>Point (167.73802900000001159 8.77821899999999999)</t>
  </si>
  <si>
    <t>Point (167.73801700000001347 8.77828700000000062)</t>
  </si>
  <si>
    <t>Point (167.73826099999999428 8.77841300000000047)</t>
  </si>
  <si>
    <t>Point (167.73825600000000691 8.77882100000000065)</t>
  </si>
  <si>
    <t>Point (167.7383350000000064 8.77882100000000065)</t>
  </si>
  <si>
    <t>Point (167.73823500000000308 8.77891699999999986)</t>
  </si>
  <si>
    <t>Point (167.73879800000000273 8.7788649999999997)</t>
  </si>
  <si>
    <t>Point (167.73875899999998751 8.77880799999999972)</t>
  </si>
  <si>
    <t>Point (167.73870700000000511 8.77876900000000049)</t>
  </si>
  <si>
    <t>Point (167.73878999999999451 8.77848400000000062)</t>
  </si>
  <si>
    <t>Point (167.73898600000001124 8.77845499999999923)</t>
  </si>
  <si>
    <t>Point (167.73896700000000237 8.77859100000000048)</t>
  </si>
  <si>
    <t>Point (167.73891900000000987 8.7784040000000001)</t>
  </si>
  <si>
    <t>Point (167.73881399999999076 8.77832100000000004)</t>
  </si>
  <si>
    <t>Point (167.73868100000001391 8.77834099999999928)</t>
  </si>
  <si>
    <t>Point (167.73866599999999494 8.77838299999999983)</t>
  </si>
  <si>
    <t>Point (167.73867100000001074 8.77849100000000071)</t>
  </si>
  <si>
    <t>Point (167.73894300000000612 8.7790140000000001)</t>
  </si>
  <si>
    <t>Point (167.73889299999999025 8.77867600000000081)</t>
  </si>
  <si>
    <t>Point (167.73865100000000439 8.77866299999999988)</t>
  </si>
  <si>
    <t>Point (167.73802200000000084 8.77882999999999925)</t>
  </si>
  <si>
    <t>Point (167.73803300000000149 8.7789110000000008)</t>
  </si>
  <si>
    <t>Point (167.73808500000001231 8.77881999999999962)</t>
  </si>
  <si>
    <t>Point (167.73812799999998902 8.77891800000000089)</t>
  </si>
  <si>
    <t>Point (167.73835500000001275 8.77871700000000033)</t>
  </si>
  <si>
    <t>Point (167.73829799999998613 8.77863499999999952)</t>
  </si>
  <si>
    <t>Point (167.73815500000000611 8.77866399999999913)</t>
  </si>
  <si>
    <t>Point (167.73787599999999998 8.77871799999999958)</t>
  </si>
  <si>
    <t>Point (167.73788099999998735 8.7789009999999994)</t>
  </si>
  <si>
    <t>Point (167.73815099999998779 8.77881799999999934)</t>
  </si>
  <si>
    <t>Point (167.73821599999999421 8.7790140000000001)</t>
  </si>
  <si>
    <t>Point (167.73810700000001361 8.77899799999999964)</t>
  </si>
  <si>
    <t>Point (167.73773299999999153 8.77854800000000068)</t>
  </si>
  <si>
    <t>Point (167.73775000000000546 8.77869399999999978)</t>
  </si>
  <si>
    <t>Point (167.73772500000001173 8.77862000000000009)</t>
  </si>
  <si>
    <t>Point (167.73759000000001151 8.77876000000000012)</t>
  </si>
  <si>
    <t>Point (167.73768899999998894 8.77886099999999914)</t>
  </si>
  <si>
    <t>Point (167.73770799999999781 8.77878100000000039)</t>
  </si>
  <si>
    <t>Point (167.73762099999999009 8.77865199999999923)</t>
  </si>
  <si>
    <t>Point (167.73769400000000473 8.77868600000000043)</t>
  </si>
  <si>
    <t>Point (167.73775800000001368 8.77844299999999933)</t>
  </si>
  <si>
    <t>Point (167.73763600000000906 8.77852799999999966)</t>
  </si>
  <si>
    <t>Point (167.73763999999999896 8.77844999999999942)</t>
  </si>
  <si>
    <t>Point (167.73764199999999391 8.77838200000000057)</t>
  </si>
  <si>
    <t>Point (167.73768999999998641 8.77839099999999917)</t>
  </si>
  <si>
    <t>Point (167.73778300000000741 8.77836399999999983)</t>
  </si>
  <si>
    <t>Point (167.73780700000000365 8.77820799999999934)</t>
  </si>
  <si>
    <t>Point (167.73755800000000704 8.77882899999999999)</t>
  </si>
  <si>
    <t>Point (167.73826099999999428 8.77927700000000044)</t>
  </si>
  <si>
    <t>Point (167.73753400000001079 8.7791320000000006)</t>
  </si>
  <si>
    <t>Point (167.73771899999999846 8.77916899999999956)</t>
  </si>
  <si>
    <t>Point (167.73761200000001281 8.77916100000000021)</t>
  </si>
  <si>
    <t>Point (167.73762600000000589 8.77906100000000045)</t>
  </si>
  <si>
    <t>Point (167.73790199999999118 8.77905299999999933)</t>
  </si>
  <si>
    <t>Point (167.73791299999999183 8.77919799999999917)</t>
  </si>
  <si>
    <t>Point (167.73784200000000055 8.77919400000000039)</t>
  </si>
  <si>
    <t>Point (167.73799900000000207 8.77916300000000049)</t>
  </si>
  <si>
    <t>Point (167.73808099999999399 8.77909900000000043)</t>
  </si>
  <si>
    <t>Point (167.73775699999998778 8.77902100000000019)</t>
  </si>
  <si>
    <t>Point (167.73775800000001368 8.77910600000000052)</t>
  </si>
  <si>
    <t>Point (167.73767200000000344 8.7789710000000003)</t>
  </si>
  <si>
    <t>Point (167.73754600000000892 8.77897500000000086)</t>
  </si>
  <si>
    <t>Point (167.73721299999999701 8.77946500000000007)</t>
  </si>
  <si>
    <t>Point (167.73729299999999398 8.77945199999999915)</t>
  </si>
  <si>
    <t>Point (167.73706799999999362 8.77945000000000064)</t>
  </si>
  <si>
    <t>Point (167.73730699999998706 8.77924199999999999)</t>
  </si>
  <si>
    <t>Point (167.73724599999999896 8.77860699999999916)</t>
  </si>
  <si>
    <t>Point (167.73719800000000646 8.77853700000000003)</t>
  </si>
  <si>
    <t>Point (167.73676900000000956 8.77900600000000075)</t>
  </si>
  <si>
    <t>Point (167.73735300000001303 8.77892800000000051)</t>
  </si>
  <si>
    <t>Point (167.73739399999999478 8.77895700000000012)</t>
  </si>
  <si>
    <t>Point (167.73738299999999413 8.77832399999999957)</t>
  </si>
  <si>
    <t>Point (167.73746499999998605 8.77835600000000049)</t>
  </si>
  <si>
    <t>Point (167.73746499999998605 8.7784999999999993)</t>
  </si>
  <si>
    <t>Point (167.73738700000001245 8.77847200000000072)</t>
  </si>
  <si>
    <t>Point (167.73727700000000596 8.77846000000000082)</t>
  </si>
  <si>
    <t>Point (167.73719700000000898 8.77845800000000054)</t>
  </si>
  <si>
    <t>Point (167.73738199999999665 8.77863299999999924)</t>
  </si>
  <si>
    <t>Point (167.73736299999998778 8.77882299999999915)</t>
  </si>
  <si>
    <t>Point (167.73737800000000675 8.77873100000000051)</t>
  </si>
  <si>
    <t>Point (167.73718400000001338 8.77860000000000085)</t>
  </si>
  <si>
    <t>Point (167.73705699999999297 8.77856300000000012)</t>
  </si>
  <si>
    <t>Point (167.73692299999999022 8.77882400000000018)</t>
  </si>
  <si>
    <t>Point (167.73713300000000004 8.77870799999999996)</t>
  </si>
  <si>
    <t>Point (167.73711800000000949 8.77881600000000084)</t>
  </si>
  <si>
    <t>Point (167.73709099999999239 8.77890299999999968)</t>
  </si>
  <si>
    <t>Point (167.73707099999998604 8.77899900000000066)</t>
  </si>
  <si>
    <t>Point (167.73611999999999966 8.77934300000000079)</t>
  </si>
  <si>
    <t>Point (167.7369329999999934 8.77970700000000015)</t>
  </si>
  <si>
    <t>Point (167.7367800000000102 8.77986499999999914)</t>
  </si>
  <si>
    <t>Point (167.73669799999998986 8.77965400000000074)</t>
  </si>
  <si>
    <t>Point (167.73610999999999649 8.77952400000000033)</t>
  </si>
  <si>
    <t>Point (167.73608200000001034 8.77969200000000072)</t>
  </si>
  <si>
    <t>Other Single Story</t>
  </si>
  <si>
    <t>Point (167.73672799999999938 8.78018699999999974)</t>
  </si>
  <si>
    <t>Point (167.73667900000000941 8.78032199999999996)</t>
  </si>
  <si>
    <t>Point (167.7368590000000097 8.7804669999999998)</t>
  </si>
  <si>
    <t>Point (167.73694499999999152 8.78048599999999979)</t>
  </si>
  <si>
    <t>Point (167.73707099999998604 8.7804789999999997)</t>
  </si>
  <si>
    <t>Point (167.73700199999998972 8.78043899999999944)</t>
  </si>
  <si>
    <t>Point (167.73691500000001042 8.78030099999999969)</t>
  </si>
  <si>
    <t>Point (167.73702299999999354 8.78029899999999941)</t>
  </si>
  <si>
    <t>Point (167.73652300000000537 8.78011500000000034)</t>
  </si>
  <si>
    <t>Point (167.73660499999999729 8.7801790000000004)</t>
  </si>
  <si>
    <t>Point (167.73671100000001388 8.78027200000000008)</t>
  </si>
  <si>
    <t>Point (167.73681099999998878 8.78034599999999976)</t>
  </si>
  <si>
    <t>Point (167.73683500000001345 8.78019300000000058)</t>
  </si>
  <si>
    <t>Point (167.73811699999998837 8.77957299999999918)</t>
  </si>
  <si>
    <t>Point (167.73797899999999572 8.77956200000000031)</t>
  </si>
  <si>
    <t>Point (167.7378750000000025 8.77964899999999915)</t>
  </si>
  <si>
    <t>Point (167.73788200000001325 8.77958800000000039)</t>
  </si>
  <si>
    <t>Point (167.73726700000000278 8.77956999999999965)</t>
  </si>
  <si>
    <t>Point (167.73724300000000653 8.77964599999999962)</t>
  </si>
  <si>
    <t>Point (167.73723300000000336 8.77975200000000022)</t>
  </si>
  <si>
    <t>Point (167.73812699999999154 8.7793170000000007)</t>
  </si>
  <si>
    <t>Point (167.73814200000001051 8.77944500000000083)</t>
  </si>
  <si>
    <t>Point (167.73797400000000835 8.77944199999999952)</t>
  </si>
  <si>
    <t>Point (167.73800299999999197 8.77941000000000038)</t>
  </si>
  <si>
    <t>Point (167.7378840000000082 8.77945500000000045)</t>
  </si>
  <si>
    <t>Point (167.73787400000000503 8.7793840000000003)</t>
  </si>
  <si>
    <t>Point (167.73765800000001036 8.77932999999999986)</t>
  </si>
  <si>
    <t>Point (167.73747000000000185 8.77945700000000073)</t>
  </si>
  <si>
    <t>Point (167.73752999999999247 8.7793170000000007)</t>
  </si>
  <si>
    <t>Point (167.73760400000000459 8.77945899999999924)</t>
  </si>
  <si>
    <t>Point (167.73803200000000402 8.77934899999999985)</t>
  </si>
  <si>
    <t>Point (167.73812000000000921 8.77924499999999952)</t>
  </si>
  <si>
    <t>Point (167.73798199999998815 8.77924100000000074)</t>
  </si>
  <si>
    <t>Point (167.73805100000001289 8.77924600000000055)</t>
  </si>
  <si>
    <t>Point (167.73789899999999875 8.77930600000000005)</t>
  </si>
  <si>
    <t>Point (167.73794799999998872 8.77932700000000033)</t>
  </si>
  <si>
    <t>Point (167.73772600000000921 8.77947200000000016)</t>
  </si>
  <si>
    <t>Point (167.73774099999999976 8.77935599999999994)</t>
  </si>
  <si>
    <t>Point (167.73759999999998627 8.77961799999999926)</t>
  </si>
  <si>
    <t>Point (167.73750999999998612 8.77957100000000068)</t>
  </si>
  <si>
    <t>Point (167.73750799999999117 8.77969500000000025)</t>
  </si>
  <si>
    <t>Point (167.73822799999999233 8.77953699999999948)</t>
  </si>
  <si>
    <t>Point (167.73823699999999803 8.77941200000000066)</t>
  </si>
  <si>
    <t>Point (167.73815400000000864 8.77977899999999956)</t>
  </si>
  <si>
    <t>Point (167.73816800000000171 8.7796839999999996)</t>
  </si>
  <si>
    <t>Point (167.7378699999999867 8.77952900000000014)</t>
  </si>
  <si>
    <t>Point (167.73781299999998851 8.77957600000000049)</t>
  </si>
  <si>
    <t>Point (167.73752899999999499 8.78004800000000074)</t>
  </si>
  <si>
    <t>Point (167.7374189999999885 8.77979900000000058)</t>
  </si>
  <si>
    <t>Point (167.73811799999998584 8.7798809999999996)</t>
  </si>
  <si>
    <t>Point (167.73789099999999053 8.77993700000000032)</t>
  </si>
  <si>
    <t>Point (167.73777499999999918 8.77987800000000007)</t>
  </si>
  <si>
    <t>Point (167.73782800000000748 8.77991100000000024)</t>
  </si>
  <si>
    <t>Point (167.73776599999999348 8.7796479999999999)</t>
  </si>
  <si>
    <t>Point (167.73774299999999471 8.77975900000000031)</t>
  </si>
  <si>
    <t>Point (167.73738299999999413 8.7797199999999993)</t>
  </si>
  <si>
    <t>Point (167.73762899999999831 8.77974900000000069)</t>
  </si>
  <si>
    <t>Point (167.73749000000000819 8.77976800000000068)</t>
  </si>
  <si>
    <t>Point (167.73743799999999737 8.77974999999999994)</t>
  </si>
  <si>
    <t>Point (167.73786799999999175 8.7797319999999992)</t>
  </si>
  <si>
    <t>Point (167.73803599999999392 8.77970099999999931)</t>
  </si>
  <si>
    <t>Point (167.73797799999999825 8.77984000000000009)</t>
  </si>
  <si>
    <t>Point (167.73797899999999572 8.77993099999999949)</t>
  </si>
  <si>
    <t>Point (167.73795599999999695 8.78005699999999933)</t>
  </si>
  <si>
    <t>Point (167.73798700000000395 8.78018600000000049)</t>
  </si>
  <si>
    <t>Point (167.73808600000000979 8.78005199999999952)</t>
  </si>
  <si>
    <t>Point (167.73767900000001418 8.78020599999999973)</t>
  </si>
  <si>
    <t>Point (167.73763500000001159 8.78017799999999937)</t>
  </si>
  <si>
    <t>Point (167.73777300000000423 8.78011399999999931)</t>
  </si>
  <si>
    <t>Point (167.73779999999999291 8.78001100000000001)</t>
  </si>
  <si>
    <t>Point (167.73748000000000502 8.77992500000000042)</t>
  </si>
  <si>
    <t>Point (167.73773199999999406 8.77997500000000031)</t>
  </si>
  <si>
    <t>Point (167.73771500000000856 8.78006000000000064)</t>
  </si>
  <si>
    <t>Point (167.73756599999998684 8.77993200000000051)</t>
  </si>
  <si>
    <t>Point (167.73736800000000358 8.78011599999999959)</t>
  </si>
  <si>
    <t>Point (167.7373890000000074 8.7800180000000001)</t>
  </si>
  <si>
    <t>Point (167.73755399999998872 8.7801430000000007)</t>
  </si>
  <si>
    <t>Point (167.73745800000000372 8.78012200000000043)</t>
  </si>
  <si>
    <t>Point (167.73783900000000813 8.78020500000000048)</t>
  </si>
  <si>
    <t>Point (167.73785399999999868 8.78012200000000043)</t>
  </si>
  <si>
    <t>Point (167.73807300000001419 8.78020899999999926)</t>
  </si>
  <si>
    <t>Point (167.73832500000000323 8.78013999999999939)</t>
  </si>
  <si>
    <t>Point (167.7383920000000046 8.77967300000000073)</t>
  </si>
  <si>
    <t>Point (167.73842400000000907 8.77959700000000076)</t>
  </si>
  <si>
    <t>Point (167.73842400000000907 8.7794559999999997)</t>
  </si>
  <si>
    <t>Point (167.73844600000001037 8.77936799999999984)</t>
  </si>
  <si>
    <t>Point (167.73857799999998974 8.77946999999999989)</t>
  </si>
  <si>
    <t>Point (167.73866699999999241 8.77962699999999963)</t>
  </si>
  <si>
    <t>Point (167.73854000000000042 8.77971100000000071)</t>
  </si>
  <si>
    <t>Point (167.7384670000000142 8.77969200000000072)</t>
  </si>
  <si>
    <t>Point (167.73852500000000987 8.77959700000000076)</t>
  </si>
  <si>
    <t>Point (167.73864399999999364 8.77969900000000081)</t>
  </si>
  <si>
    <t>Point (167.73864100000000121 8.7794559999999997)</t>
  </si>
  <si>
    <t>Point (167.73867500000000064 8.77954399999999957)</t>
  </si>
  <si>
    <t>Point (167.73877500000000396 8.77961900000000028)</t>
  </si>
  <si>
    <t>Point (167.73871600000001081 8.77987300000000026)</t>
  </si>
  <si>
    <t>Point (167.7383700000000033 8.77980999999999945)</t>
  </si>
  <si>
    <t>Point (167.73834199999998873 8.77998700000000021)</t>
  </si>
  <si>
    <t>Point (167.73859200000001124 8.78008699999999997)</t>
  </si>
  <si>
    <t>Point (167.73857300000000237 8.78040500000000002)</t>
  </si>
  <si>
    <t>Point (167.73849899999999025 8.78088499999999961)</t>
  </si>
  <si>
    <t>Point (167.73834999999999695 8.7805920000000004)</t>
  </si>
  <si>
    <t>Point (167.73847399999999652 8.78063799999999972)</t>
  </si>
  <si>
    <t>Point (167.73821599999999421 8.78039399999999937)</t>
  </si>
  <si>
    <t>Point (167.73824600000000373 8.78035900000000069)</t>
  </si>
  <si>
    <t>Point (167.73826999999999998 8.7803179999999994)</t>
  </si>
  <si>
    <t>Point (167.738379000000009 8.78035000000000032)</t>
  </si>
  <si>
    <t>Point (167.73850200000001109 8.78107499999999952)</t>
  </si>
  <si>
    <t>Point (167.73788999999999305 8.7813320000000008)</t>
  </si>
  <si>
    <t>Point (167.73794399999999882 8.78132300000000043)</t>
  </si>
  <si>
    <t>Point (167.73821300000000178 8.7813990000000004)</t>
  </si>
  <si>
    <t>Point (167.73816400000001181 8.78135900000000014)</t>
  </si>
  <si>
    <t>Point (167.73820200000000114 8.78129999999999988)</t>
  </si>
  <si>
    <t>Point (167.7379929999999888 8.78121900000000011)</t>
  </si>
  <si>
    <t>Point (167.73791499999998678 8.78126800000000074)</t>
  </si>
  <si>
    <t>Point (167.73788999999999305 8.78119300000000003)</t>
  </si>
  <si>
    <t>Point (167.73798700000000395 8.78106099999999934)</t>
  </si>
  <si>
    <t>Point (167.73821399999999926 8.78113600000000005)</t>
  </si>
  <si>
    <t>Point (167.73816700000000424 8.78122499999999917)</t>
  </si>
  <si>
    <t>Point (167.73815400000000864 8.78117899999999985)</t>
  </si>
  <si>
    <t>Point (167.73807099999999082 8.78118800000000022)</t>
  </si>
  <si>
    <t>Point (167.73800700000001029 8.78114300000000014)</t>
  </si>
  <si>
    <t>Point (167.73750999999998612 8.78091399999999922)</t>
  </si>
  <si>
    <t>Point (167.73786000000001195 8.78111900000000034)</t>
  </si>
  <si>
    <t>Point (167.73779700000000048 8.78108100000000036)</t>
  </si>
  <si>
    <t>Point (167.73772900000000163 8.78122499999999917)</t>
  </si>
  <si>
    <t>Point (167.73821499999999673 8.78092099999999931)</t>
  </si>
  <si>
    <t>Point (167.73821899999998664 8.78082700000000038)</t>
  </si>
  <si>
    <t>Point (167.73814500000000294 8.78094600000000014)</t>
  </si>
  <si>
    <t>Point (167.73812100000000669 8.78084199999999981)</t>
  </si>
  <si>
    <t>Point (167.73802299999999832 8.78085800000000027)</t>
  </si>
  <si>
    <t>Point (167.73796500000000265 8.78080300000000058)</t>
  </si>
  <si>
    <t>Point (167.73794799999998872 8.78086000000000055)</t>
  </si>
  <si>
    <t>Point (167.7378659999999968 8.78081199999999917)</t>
  </si>
  <si>
    <t>Point (167.73795200000000705 8.78091399999999922)</t>
  </si>
  <si>
    <t>Point (167.737954000000002 8.78095399999999948)</t>
  </si>
  <si>
    <t>Point (167.73789899999999875 8.78093400000000024)</t>
  </si>
  <si>
    <t>Point (167.73785399999999868 8.78096900000000069)</t>
  </si>
  <si>
    <t>Point (167.73795300000000452 8.78100700000000067)</t>
  </si>
  <si>
    <t>Point (167.7378840000000082 8.78102799999999917)</t>
  </si>
  <si>
    <t>Point (167.7378309999999999 8.78102200000000011)</t>
  </si>
  <si>
    <t>Point (167.73764700000000971 8.78175300000000014)</t>
  </si>
  <si>
    <t>Point (167.73767599999999334 8.78152000000000044)</t>
  </si>
  <si>
    <t>Point (167.73769899999999211 8.78164800000000056)</t>
  </si>
  <si>
    <t>Point (167.73775599999999031 8.78173999999999921)</t>
  </si>
  <si>
    <t>Point (167.73778200000000993 8.78164400000000001)</t>
  </si>
  <si>
    <t>Point (167.73782600000001253 8.78167299999999962)</t>
  </si>
  <si>
    <t>Point (167.73780800000000113 8.78198000000000079)</t>
  </si>
  <si>
    <t>Point (167.73809299999999212 8.78192800000000062)</t>
  </si>
  <si>
    <t>Point (167.73819800000001123 8.78167599999999915)</t>
  </si>
  <si>
    <t>Point (167.73817199999999161 8.78161500000000039)</t>
  </si>
  <si>
    <t>Point (167.73814500000000294 8.7817469999999993)</t>
  </si>
  <si>
    <t>Point (167.73808800000000474 8.78172200000000025)</t>
  </si>
  <si>
    <t>Point (167.73809600000001296 8.78182200000000002)</t>
  </si>
  <si>
    <t>Point (167.73806099999998764 8.78157999999999994)</t>
  </si>
  <si>
    <t>Point (167.73804999999998699 8.78162400000000076)</t>
  </si>
  <si>
    <t>Point (167.7379139999999893 8.7815379999999994)</t>
  </si>
  <si>
    <t>Point (167.73785000000000878 8.78146899999999953)</t>
  </si>
  <si>
    <t>Point (167.73780400000001123 8.78140499999999946)</t>
  </si>
  <si>
    <t>Point (167.73786400000000185 8.78139600000000087)</t>
  </si>
  <si>
    <t>Point (167.73795999999998685 8.78127699999999933)</t>
  </si>
  <si>
    <t>Point (167.73805100000001289 8.78132100000000015)</t>
  </si>
  <si>
    <t>Point (167.73803699999999139 8.78148400000000073)</t>
  </si>
  <si>
    <t>Point (167.73696499999999787 8.78060999999999936)</t>
  </si>
  <si>
    <t>Point (167.73697200000000862 8.78072899999999912)</t>
  </si>
  <si>
    <t>Point (167.73697200000000862 8.78082000000000029)</t>
  </si>
  <si>
    <t>Point (167.7368850000000009 8.78058700000000059)</t>
  </si>
  <si>
    <t>Point (167.73683500000001345 8.78055200000000013)</t>
  </si>
  <si>
    <t>Point (167.73685499999999138 8.78065299999999915)</t>
  </si>
  <si>
    <t>Point (167.73685299999999643 8.78069999999999951)</t>
  </si>
  <si>
    <t>Point (167.7368759999999952 8.78076599999999985)</t>
  </si>
  <si>
    <t>Point (167.7368150000000071 8.7807410000000008)</t>
  </si>
  <si>
    <t>Point (167.7368020000000115 8.78079100000000068)</t>
  </si>
  <si>
    <t>Point (167.7368720000000053 8.78083999999999953)</t>
  </si>
  <si>
    <t>Point (167.73682099999999195 8.78086599999999962)</t>
  </si>
  <si>
    <t>Point (167.73677299999999946 8.7808679999999999)</t>
  </si>
  <si>
    <t>Point (167.73680899999999383 8.78094100000000033)</t>
  </si>
  <si>
    <t>Point (167.73685699999998633 8.78090500000000063)</t>
  </si>
  <si>
    <t>Point (167.73690500000000725 8.78104599999999991)</t>
  </si>
  <si>
    <t>Point (167.73723000000001093 8.78075199999999967)</t>
  </si>
  <si>
    <t>Point (167.73732599999999593 8.78046600000000055)</t>
  </si>
  <si>
    <t>Point (167.73745400000001382 8.78111600000000081)</t>
  </si>
  <si>
    <t>Point (167.7373320000000092 8.78108300000000064)</t>
  </si>
  <si>
    <t>Point (167.73739900000001057 8.78132300000000043)</t>
  </si>
  <si>
    <t>Point (167.73716699999999946 8.78176099999999948)</t>
  </si>
  <si>
    <t>Point (167.73700500000001057 8.78155100000000033)</t>
  </si>
  <si>
    <t>Point (167.73709199999998987 8.78158200000000022)</t>
  </si>
  <si>
    <t>Point (167.73713799999998741 8.78181799999999946)</t>
  </si>
  <si>
    <t>Point (167.73696599999999535 8.78108199999999961)</t>
  </si>
  <si>
    <t>Point (167.73694699999998647 8.78100200000000086)</t>
  </si>
  <si>
    <t>Point (167.7369199999999978 8.78095800000000004)</t>
  </si>
  <si>
    <t>Point (167.7368629999999996 8.78097900000000031)</t>
  </si>
  <si>
    <t>Point (167.7368409999999983 8.78101999999999983)</t>
  </si>
  <si>
    <t>Point (167.73724500000000148 8.78126699999999971)</t>
  </si>
  <si>
    <t>Point (167.73718299999998749 8.78119799999999984)</t>
  </si>
  <si>
    <t>Point (167.73715699999999629 8.78128799999999998)</t>
  </si>
  <si>
    <t>Point (167.73689899999999398 8.78115200000000051)</t>
  </si>
  <si>
    <t>Point (167.7367930000000058 8.78103800000000057)</t>
  </si>
  <si>
    <t>Point (167.73682999999999765 8.78106299999999962)</t>
  </si>
  <si>
    <t>Point (167.73680799999999635 8.78115000000000023)</t>
  </si>
  <si>
    <t>Point (167.73679699999999571 8.78123599999999982)</t>
  </si>
  <si>
    <t>Point (167.73685800000001223 8.7812260000000002)</t>
  </si>
  <si>
    <t>Point (167.73716200000001209 8.78107199999999999)</t>
  </si>
  <si>
    <t>Point (167.73680999999999131 8.7813320000000008)</t>
  </si>
  <si>
    <t>Point (167.73690099999998893 8.78139099999999928)</t>
  </si>
  <si>
    <t>Point (167.73679899999999066 8.78146500000000074)</t>
  </si>
  <si>
    <t>Point (167.7367930000000058 8.78165500000000065)</t>
  </si>
  <si>
    <t>Point (167.73673099999999181 8.78145699999999962)</t>
  </si>
  <si>
    <t>Point (167.73671200000001136 8.78153599999999912)</t>
  </si>
  <si>
    <t>Point (167.73668100000000436 8.78160300000000049)</t>
  </si>
  <si>
    <t>Point (167.73686499999999455 8.78157500000000013)</t>
  </si>
  <si>
    <t>Point (167.73680100000001403 8.7815480000000008)</t>
  </si>
  <si>
    <t>Point (167.73678400000000011 8.78184500000000057)</t>
  </si>
  <si>
    <t>Point (167.73695799999998712 8.78169800000000045)</t>
  </si>
  <si>
    <t>Point (167.73682700000000523 8.7817450000000008)</t>
  </si>
  <si>
    <t>Point (167.73673500000001013 8.78176299999999976)</t>
  </si>
  <si>
    <t>Point (167.73668399999999679 8.78182800000000086)</t>
  </si>
  <si>
    <t>Point (167.73661699999999541 8.78194700000000061)</t>
  </si>
  <si>
    <t>Point (167.73672500000000696 8.78200799999999937)</t>
  </si>
  <si>
    <t>Point (167.73670999999998799 8.78191099999999913)</t>
  </si>
  <si>
    <t>Point (167.73666099999999801 8.78217099999999995)</t>
  </si>
  <si>
    <t>Point (167.73660699999999224 8.78201199999999993)</t>
  </si>
  <si>
    <t>Point (167.73668599999999174 8.78205499999999972)</t>
  </si>
  <si>
    <t>Point (167.73662100000001374 8.78207899999999952)</t>
  </si>
  <si>
    <t>Point (167.73652899999999022 8.7820330000000002)</t>
  </si>
  <si>
    <t>Point (167.73660499999999729 8.78247799999999934)</t>
  </si>
  <si>
    <t>Point (167.73662999999999101 8.7825760000000006)</t>
  </si>
  <si>
    <t>Point (167.73669100000000753 8.78270000000000017)</t>
  </si>
  <si>
    <t>Point (167.73669200000000501 8.78290900000000008)</t>
  </si>
  <si>
    <t>Point (167.73672400000000948 8.78299400000000041)</t>
  </si>
  <si>
    <t>Point (167.73657000000000039 8.78295199999999987)</t>
  </si>
  <si>
    <t>Point (167.73649299999999585 8.78294900000000034)</t>
  </si>
  <si>
    <t>Point (167.73640399999999318 8.78295400000000015)</t>
  </si>
  <si>
    <t>Point (167.73644799999999577 8.7829549999999994)</t>
  </si>
  <si>
    <t>Point (167.7364689999999996 8.78287300000000037)</t>
  </si>
  <si>
    <t>Point (167.73652400000000284 8.78287399999999963)</t>
  </si>
  <si>
    <t>Point (167.73658699999998589 8.78288000000000046)</t>
  </si>
  <si>
    <t>Point (167.73653100000001359 8.78291699999999942)</t>
  </si>
  <si>
    <t>Point (167.73660000000000991 8.78277899999999967)</t>
  </si>
  <si>
    <t>Point (167.73653899999999339 8.78279099999999957)</t>
  </si>
  <si>
    <t>Point (167.73661599999999794 8.78282399999999974)</t>
  </si>
  <si>
    <t>Point (167.73666399999999044 8.78263600000000011)</t>
  </si>
  <si>
    <t>Point (167.73660200000000486 8.78268800000000027)</t>
  </si>
  <si>
    <t>Point (167.73653699999999844 8.78274099999999969)</t>
  </si>
  <si>
    <t>Point (167.73654899999999657 8.78284099999999945)</t>
  </si>
  <si>
    <t>Point (167.73646099999999137 8.78282600000000002)</t>
  </si>
  <si>
    <t>Point (167.736424999999997 8.78285400000000038)</t>
  </si>
  <si>
    <t>Point (167.73645300000001157 8.78277100000000033)</t>
  </si>
  <si>
    <t>Point (167.73654199999998582 8.78263199999999955)</t>
  </si>
  <si>
    <t>Point (167.73648000000000025 8.78264500000000048)</t>
  </si>
  <si>
    <t>Point (167.73648399999999015 8.78269799999999989)</t>
  </si>
  <si>
    <t>Point (167.73644799999999577 8.78253699999999959)</t>
  </si>
  <si>
    <t>Point (167.73638299999998935 8.78262800000000077)</t>
  </si>
  <si>
    <t>Point (167.73642699999999195 8.78268899999999952)</t>
  </si>
  <si>
    <t>Point (167.73653300000000854 8.78258199999999967)</t>
  </si>
  <si>
    <t>Point (167.73648000000000025 8.78258300000000069)</t>
  </si>
  <si>
    <t>Point (167.73656099999999469 8.7825059999999997)</t>
  </si>
  <si>
    <t>Point (167.73647700000000782 8.78248499999999943)</t>
  </si>
  <si>
    <t>Point (167.73668399999999679 8.78233499999999978)</t>
  </si>
  <si>
    <t>Point (167.73661799999999289 8.78241099999999975)</t>
  </si>
  <si>
    <t>Point (167.73645300000001157 8.78241099999999975)</t>
  </si>
  <si>
    <t>Point (167.73670899999999051 8.78311300000000017)</t>
  </si>
  <si>
    <t>Point (167.73665399999998726 8.78319300000000069)</t>
  </si>
  <si>
    <t>Point (167.73648900000000594 8.78314800000000062)</t>
  </si>
  <si>
    <t>Point (167.73646400000001222 8.78317299999999967)</t>
  </si>
  <si>
    <t>Point (167.73627300000001128 8.78314699999999959)</t>
  </si>
  <si>
    <t>Point (167.73626500000000306 8.7831949999999992)</t>
  </si>
  <si>
    <t>Point (167.7363719999999887 8.78304499999999955)</t>
  </si>
  <si>
    <t>Point (167.73633000000000948 8.78302700000000058)</t>
  </si>
  <si>
    <t>Point (167.73646700000000465 8.78305399999999992)</t>
  </si>
  <si>
    <t>Point (167.73641900000001215 8.78309800000000074)</t>
  </si>
  <si>
    <t>Point (167.73657299999999282 8.78305800000000048)</t>
  </si>
  <si>
    <t>Point (167.73666800000000876 8.78306000000000076)</t>
  </si>
  <si>
    <t>Point (167.73644400000000587 8.78341799999999928)</t>
  </si>
  <si>
    <t>Point (167.73649399999999332 8.78344899999999917)</t>
  </si>
  <si>
    <t>Point (167.73664800000000241 8.78331200000000045)</t>
  </si>
  <si>
    <t>Point (167.73659799999998654 8.78344000000000058)</t>
  </si>
  <si>
    <t>Point (167.73655199999998899 8.78360400000000041)</t>
  </si>
  <si>
    <t>Point (167.73651200000000472 8.78355700000000006)</t>
  </si>
  <si>
    <t>Point (167.73649399999999332 8.78364400000000067)</t>
  </si>
  <si>
    <t>Point (167.73616999999998711 8.78383400000000059)</t>
  </si>
  <si>
    <t>Point (167.73597200000000385 8.78401500000000013)</t>
  </si>
  <si>
    <t>Point (167.73619299999998589 8.78419799999999995)</t>
  </si>
  <si>
    <t>Point (167.73624100000000681 8.78412900000000008)</t>
  </si>
  <si>
    <t>Point (167.73618700000000104 8.78412299999999924)</t>
  </si>
  <si>
    <t>Point (167.73609600000000341 8.78414500000000054)</t>
  </si>
  <si>
    <t>Point (167.73607200000000716 8.78409000000000084)</t>
  </si>
  <si>
    <t>Point (167.73593600000000947 8.78410799999999981)</t>
  </si>
  <si>
    <t>Point (167.73686399999999708 8.78237500000000004)</t>
  </si>
  <si>
    <t>Point (167.73736600000000863 8.7821599999999993)</t>
  </si>
  <si>
    <t>Point (167.73722000000000776 8.78202300000000058)</t>
  </si>
  <si>
    <t>Point (167.73793299999999817 8.78241700000000058)</t>
  </si>
  <si>
    <t>Point (167.73790800000000445 8.78248800000000074)</t>
  </si>
  <si>
    <t>Point (167.73754099999999312 8.78219099999999919)</t>
  </si>
  <si>
    <t>Point (167.73784200000000055 8.78229299999999924)</t>
  </si>
  <si>
    <t>Point (167.7378750000000025 8.78219799999999928)</t>
  </si>
  <si>
    <t>Point (167.73801800000001094 8.78223299999999973)</t>
  </si>
  <si>
    <t>Point (167.73774399999999218 8.7821700000000007)</t>
  </si>
  <si>
    <t>Point (167.73758799999998814 8.78197699999999948)</t>
  </si>
  <si>
    <t>Point (167.73694399999999405 8.78214099999999931)</t>
  </si>
  <si>
    <t>Point (167.73704299999999989 8.78205400000000047)</t>
  </si>
  <si>
    <t>Point (167.73701399999998785 8.78224100000000085)</t>
  </si>
  <si>
    <t>Point (167.73747399999999175 8.78239899999999984)</t>
  </si>
  <si>
    <t>Point (167.73750100000000884 8.78234800000000071)</t>
  </si>
  <si>
    <t>Point (167.73757800000001339 8.7823910000000005)</t>
  </si>
  <si>
    <t>Point (167.73756299999999442 8.78244699999999945)</t>
  </si>
  <si>
    <t>Point (167.73753099999998994 8.78249699999999933)</t>
  </si>
  <si>
    <t>Point (167.73759400000000142 8.78250899999999923)</t>
  </si>
  <si>
    <t>Point (167.73758300000000077 8.78254800000000024)</t>
  </si>
  <si>
    <t>Point (167.73698799999999665 8.78242299999999965)</t>
  </si>
  <si>
    <t>Point (167.73785100000000625 8.78276900000000005)</t>
  </si>
  <si>
    <t>Point (167.73776000000000863 8.78265000000000029)</t>
  </si>
  <si>
    <t>Point (167.73769500000000221 8.78251599999999932)</t>
  </si>
  <si>
    <t>Point (167.73771600000000603 8.78277600000000014)</t>
  </si>
  <si>
    <t>Point (167.73757800000001339 8.78272699999999951)</t>
  </si>
  <si>
    <t>Point (167.73766599999999016 8.78284799999999954)</t>
  </si>
  <si>
    <t>Point (167.73756399999999189 8.78281400000000012)</t>
  </si>
  <si>
    <t>Point (167.73778799999999478 8.78303999999999974)</t>
  </si>
  <si>
    <t>Point (167.73771099999999024 8.78299100000000088)</t>
  </si>
  <si>
    <t>Point (167.7383869999999888 8.78185500000000019)</t>
  </si>
  <si>
    <t>Point (167.73833799999999883 8.7821359999999995)</t>
  </si>
  <si>
    <t>Point (167.73836399999999003 8.78204099999999954)</t>
  </si>
  <si>
    <t>Point (167.73835299999998938 8.78225699999999954)</t>
  </si>
  <si>
    <t>Point (167.73832100000001333 8.78247200000000028)</t>
  </si>
  <si>
    <t>Point (167.73835099999999443 8.78262400000000021)</t>
  </si>
  <si>
    <t>Point (167.73820799999998599 8.78257699999999986)</t>
  </si>
  <si>
    <t>Point (167.73826600000001008 8.78260599999999947)</t>
  </si>
  <si>
    <t>Point (167.7379720000000134 8.78271999999999942)</t>
  </si>
  <si>
    <t>Point (167.73817399999998656 8.78270599999999924)</t>
  </si>
  <si>
    <t>Point (167.73823600000000056 8.78272600000000025)</t>
  </si>
  <si>
    <t>Point (167.73828499999999053 8.7828400000000002)</t>
  </si>
  <si>
    <t>Point (167.73819100000000049 8.78293500000000016)</t>
  </si>
  <si>
    <t>Point (167.73816700000000424 8.78302000000000049)</t>
  </si>
  <si>
    <t>Point (167.73812100000000669 8.78298599999999929)</t>
  </si>
  <si>
    <t>Point (167.73714599999999564 8.78282500000000077)</t>
  </si>
  <si>
    <t>Point (167.73725600000000213 8.78311700000000073)</t>
  </si>
  <si>
    <t>Point (167.73713499999999499 8.78314300000000081)</t>
  </si>
  <si>
    <t>Point (167.7369989999999973 8.78314600000000034)</t>
  </si>
  <si>
    <t>Point (167.73753700000000322 8.78300300000000078)</t>
  </si>
  <si>
    <t>Point (167.73750899999998865 8.78315100000000015)</t>
  </si>
  <si>
    <t>Point (167.73777300000000423 8.78289299999999962)</t>
  </si>
  <si>
    <t>Point (167.73767000000000849 8.78293799999999969)</t>
  </si>
  <si>
    <t>Point (167.73760100000001216 8.78293799999999969)</t>
  </si>
  <si>
    <t>Point (167.73763900000000149 8.78310199999999952)</t>
  </si>
  <si>
    <t>Point (167.73757399999999507 8.78314100000000053)</t>
  </si>
  <si>
    <t>Point (167.73737399999998843 8.78299900000000022)</t>
  </si>
  <si>
    <t>Point (167.73734600000000228 8.78261299999999956)</t>
  </si>
  <si>
    <t>Point (167.73717999999999506 8.78242799999999946)</t>
  </si>
  <si>
    <t>Point (167.73711599999998612 8.78242400000000067)</t>
  </si>
  <si>
    <t>Point (167.73721499999999196 8.78256999999999977)</t>
  </si>
  <si>
    <t>Point (167.73713200000000256 8.78255599999999959)</t>
  </si>
  <si>
    <t>Point (167.73694399999999405 8.78254100000000015)</t>
  </si>
  <si>
    <t>Point (167.73699199999998655 8.78253600000000034)</t>
  </si>
  <si>
    <t>Point (167.73705599999999549 8.78254399999999968)</t>
  </si>
  <si>
    <t>Point (167.73826800000000503 8.78312700000000035)</t>
  </si>
  <si>
    <t>Point (167.73818900000000554 8.78314499999999931)</t>
  </si>
  <si>
    <t>Point (167.73824899999999616 8.78324399999999983)</t>
  </si>
  <si>
    <t>Point (167.73808999999999969 8.78312700000000035)</t>
  </si>
  <si>
    <t>Point (167.73817299999998909 8.78323100000000068)</t>
  </si>
  <si>
    <t>Point (167.73815099999998779 8.78328499999999934)</t>
  </si>
  <si>
    <t>Point (167.73809700000001044 8.78324300000000058)</t>
  </si>
  <si>
    <t>Point (167.73806400000000849 8.78339399999999948)</t>
  </si>
  <si>
    <t>Point (167.73812200000000416 8.78336200000000034)</t>
  </si>
  <si>
    <t>Point (167.73817099999999414 8.78336700000000015)</t>
  </si>
  <si>
    <t>Point (167.73816600000000676 8.78350400000000064)</t>
  </si>
  <si>
    <t>Point (167.73805100000001289 8.78356400000000015)</t>
  </si>
  <si>
    <t>Point (167.73813400000000229 8.78358799999999995)</t>
  </si>
  <si>
    <t>Point (167.73799900000000207 8.78364999999999974)</t>
  </si>
  <si>
    <t>Point (167.73798400000001152 8.78370100000000065)</t>
  </si>
  <si>
    <t>Point (167.73805899999999269 8.78365900000000011)</t>
  </si>
  <si>
    <t>Point (167.73805400000000532 8.78371699999999933)</t>
  </si>
  <si>
    <t>Point (167.73804000000001224 8.78381500000000059)</t>
  </si>
  <si>
    <t>Point (167.73807800000000157 8.7837929999999993)</t>
  </si>
  <si>
    <t>Point (167.73805200000001037 8.78387700000000038)</t>
  </si>
  <si>
    <t>Point (167.73799600000000964 8.78401099999999957)</t>
  </si>
  <si>
    <t>Point (167.73793699999998807 8.78410099999999971)</t>
  </si>
  <si>
    <t>Point (167.73758599999999319 8.78353000000000073)</t>
  </si>
  <si>
    <t>Point (167.73767499999999586 8.78333800000000053)</t>
  </si>
  <si>
    <t>Point (167.73767799999998829 8.78364799999999946)</t>
  </si>
  <si>
    <t>Point (167.73750599999999622 8.78364599999999918)</t>
  </si>
  <si>
    <t>Point (167.7374409999999898 8.78370499999999943)</t>
  </si>
  <si>
    <t>Point (167.73753999999999564 8.78373200000000054)</t>
  </si>
  <si>
    <t>Point (167.73750300000000379 8.7837840000000007)</t>
  </si>
  <si>
    <t>Point (167.73752500000000509 8.78346100000000085)</t>
  </si>
  <si>
    <t>Point (167.73746199999999362 8.78346699999999991)</t>
  </si>
  <si>
    <t>Point (167.73718400000001338 8.78339700000000079)</t>
  </si>
  <si>
    <t>Point (167.73722100000000523 8.78330599999999961)</t>
  </si>
  <si>
    <t>Point (167.73715000000001396 8.78333600000000025)</t>
  </si>
  <si>
    <t>Point (167.73704799999998727 8.78341799999999928)</t>
  </si>
  <si>
    <t>Point (167.73685699999998633 8.78346600000000066)</t>
  </si>
  <si>
    <t>Point (167.73705799999999044 8.78331499999999998)</t>
  </si>
  <si>
    <t>Point (167.73718900000000076 8.78363000000000049)</t>
  </si>
  <si>
    <t>Point (167.73710199999999304 8.78355900000000034)</t>
  </si>
  <si>
    <t>Point (167.73728900000000408 8.78357600000000005)</t>
  </si>
  <si>
    <t>Point (167.73719700000000898 8.78351900000000008)</t>
  </si>
  <si>
    <t>Point (167.73720499999998879 8.78345599999999926)</t>
  </si>
  <si>
    <t>Point (167.73729900000000725 8.78343500000000077)</t>
  </si>
  <si>
    <t>Point (167.73730199999999968 8.78334500000000062)</t>
  </si>
  <si>
    <t>Point (167.73705100000000812 8.78336700000000015)</t>
  </si>
  <si>
    <t>Point (167.73700199999998972 8.78331099999999942)</t>
  </si>
  <si>
    <t>Point (167.73693199999999592 8.78329899999999952)</t>
  </si>
  <si>
    <t>Point (167.73686499999999455 8.78335000000000043)</t>
  </si>
  <si>
    <t>Point (167.73684000000000083 8.78361300000000078)</t>
  </si>
  <si>
    <t>Point (167.73688999999998828 8.78348199999999935)</t>
  </si>
  <si>
    <t>Point (167.73697200000000862 8.7835889999999992)</t>
  </si>
  <si>
    <t>Point (167.73703800000001252 8.78360799999999919)</t>
  </si>
  <si>
    <t>Point (167.73679100000001085 8.78353300000000026)</t>
  </si>
  <si>
    <t>Point (167.73677699999998936 8.7834620000000001)</t>
  </si>
  <si>
    <t>Point (167.73750000000001137 8.78334699999999913)</t>
  </si>
  <si>
    <t>Point (167.73757399999999507 8.7833439999999996)</t>
  </si>
  <si>
    <t>Point (167.73781700000000683 8.78334100000000007)</t>
  </si>
  <si>
    <t>Point (167.73785899999998605 8.78355099999999922)</t>
  </si>
  <si>
    <t>Point (167.73783700000001318 8.78364000000000011)</t>
  </si>
  <si>
    <t>Point (167.73774099999999976 8.78358500000000042)</t>
  </si>
  <si>
    <t>Point (167.73762899999999831 8.78356299999999912)</t>
  </si>
  <si>
    <t>Point (167.73765700000001289 8.78346799999999917)</t>
  </si>
  <si>
    <t>Point (167.73745999999999867 8.78354399999999913)</t>
  </si>
  <si>
    <t>Point (167.73741799999999103 8.78351400000000027)</t>
  </si>
  <si>
    <t>Point (167.73743200000001252 8.78388499999999972)</t>
  </si>
  <si>
    <t>Point (167.7373749999999859 8.78381500000000059)</t>
  </si>
  <si>
    <t>Point (167.73741200000000617 8.7837840000000007)</t>
  </si>
  <si>
    <t>Point (167.73738599999998655 8.78414199999999923)</t>
  </si>
  <si>
    <t>Point (167.73741200000000617 8.78403400000000012)</t>
  </si>
  <si>
    <t>Point (167.73757599999999002 8.78385600000000011)</t>
  </si>
  <si>
    <t>Point (167.73765599999998699 8.78387900000000066)</t>
  </si>
  <si>
    <t>Point (167.73759599999999637 8.78396000000000043)</t>
  </si>
  <si>
    <t>Point (167.73750300000000379 8.7841749999999994)</t>
  </si>
  <si>
    <t>Point (167.73757599999999002 8.78453799999999951)</t>
  </si>
  <si>
    <t>Point (167.73765900000000784 8.78446600000000011)</t>
  </si>
  <si>
    <t>Point (167.73762099999999009 8.78436899999999987)</t>
  </si>
  <si>
    <t>Point (167.7374719999999968 8.78434900000000063)</t>
  </si>
  <si>
    <t>Point (167.73741699999999355 8.78428700000000084)</t>
  </si>
  <si>
    <t>Point (167.73733100000001173 8.78436199999999978)</t>
  </si>
  <si>
    <t>Point (167.73732499999999845 8.78430499999999981)</t>
  </si>
  <si>
    <t>Point (167.7368060000000014 8.78419300000000014)</t>
  </si>
  <si>
    <t>Point (167.73764600000001224 8.78421499999999966)</t>
  </si>
  <si>
    <t>Point (167.73769799999999464 8.78405599999999964)</t>
  </si>
  <si>
    <t>Point (167.73762300000001346 8.78410599999999953)</t>
  </si>
  <si>
    <t>Point (167.73757299999999759 8.78408699999999953)</t>
  </si>
  <si>
    <t>Point (167.73756299999999442 8.78417899999999996)</t>
  </si>
  <si>
    <t>Point (167.73751599999999939 8.78409100000000009)</t>
  </si>
  <si>
    <t>Point (167.73752999999999247 8.78398299999999921)</t>
  </si>
  <si>
    <t>Point (167.73752200000001267 8.78390800000000027)</t>
  </si>
  <si>
    <t>Point (167.73742599999999925 8.7839539999999996)</t>
  </si>
  <si>
    <t>Point (167.73723899999998821 8.78395500000000062)</t>
  </si>
  <si>
    <t>Point (167.73722499999999513 8.7840240000000005)</t>
  </si>
  <si>
    <t>Point (167.73704000000000747 8.78398400000000024)</t>
  </si>
  <si>
    <t>Point (167.73797799999999825 8.78382900000000078)</t>
  </si>
  <si>
    <t>Point (167.73778799999999478 8.78383499999999984)</t>
  </si>
  <si>
    <t>Point (167.73775599999999031 8.78396099999999969)</t>
  </si>
  <si>
    <t>Point (167.73776699999999096 8.78402499999999975)</t>
  </si>
  <si>
    <t>Point (167.73786400000000185 8.78445199999999993)</t>
  </si>
  <si>
    <t>Point (167.7374939999999981 8.78422600000000031)</t>
  </si>
  <si>
    <t>Point (167.7373269999999934 8.78404300000000049)</t>
  </si>
  <si>
    <t>Point (167.73734200000001238 8.78397599999999912)</t>
  </si>
  <si>
    <t>Point (167.7373489999999947 8.78389300000000084)</t>
  </si>
  <si>
    <t>Point (167.73722799999998756 8.78377700000000061)</t>
  </si>
  <si>
    <t>Other Multi-Story</t>
  </si>
  <si>
    <t>Point (167.73722300000000018 8.78381700000000087)</t>
  </si>
  <si>
    <t>Point (167.73721900000001028 8.78388600000000075)</t>
  </si>
  <si>
    <t>Point (167.7368720000000053 8.78375100000000053)</t>
  </si>
  <si>
    <t>Point (167.73673600000000761 8.78386099999999992)</t>
  </si>
  <si>
    <t>Point (167.73675000000000068 8.78375600000000034)</t>
  </si>
  <si>
    <t>Point (167.73685599999998885 8.78442599999999985)</t>
  </si>
  <si>
    <t>Point (167.73718700000000581 8.78431800000000074)</t>
  </si>
  <si>
    <t>Point (167.73711399999999117 8.78442700000000087)</t>
  </si>
  <si>
    <t>Point (167.73703000000000429 8.78429099999999963)</t>
  </si>
  <si>
    <t>Point (167.73706699999999614 8.78414500000000054)</t>
  </si>
  <si>
    <t>Point (167.73721000000000458 8.78409500000000065)</t>
  </si>
  <si>
    <t>Point (167.73702399999999102 8.784084)</t>
  </si>
  <si>
    <t>Point (167.73717999999999506 8.78422300000000078)</t>
  </si>
  <si>
    <t>Point (167.73708700000000249 8.78422300000000078)</t>
  </si>
  <si>
    <t>Point (167.73702499999998849 8.78421200000000013)</t>
  </si>
  <si>
    <t>Point (167.73698799999999665 8.78420700000000032)</t>
  </si>
  <si>
    <t>Point (167.73694900000000985 8.78420000000000023)</t>
  </si>
  <si>
    <t>Point (167.73687699999999268 8.78427499999999917)</t>
  </si>
  <si>
    <t>Point (167.73685499999999138 8.78436300000000081)</t>
  </si>
  <si>
    <t>Point (167.73665500000001316 8.78440699999999985)</t>
  </si>
  <si>
    <t>Point (167.7369600000000105 8.78453999999999979)</t>
  </si>
  <si>
    <t>Point (167.73695399999999722 8.78461700000000079)</t>
  </si>
  <si>
    <t>Point (167.73692299999999022 8.78456100000000006)</t>
  </si>
  <si>
    <t>Point (167.73712399999999434 8.78456800000000015)</t>
  </si>
  <si>
    <t>Point (167.73708400000001006 8.7845329999999997)</t>
  </si>
  <si>
    <t>Point (167.73701600000001122 8.78456699999999913)</t>
  </si>
  <si>
    <t>Point (167.73658499999999094 8.78462099999999957)</t>
  </si>
  <si>
    <t>Point (167.7368449999999882 8.78456800000000015)</t>
  </si>
  <si>
    <t>Point (167.73665700000000811 8.78450300000000084)</t>
  </si>
  <si>
    <t>Point (167.73669000000001006 8.7845879999999994)</t>
  </si>
  <si>
    <t>Point (167.73657600000001366 8.78452799999999989)</t>
  </si>
  <si>
    <t>Point (167.73660899999998719 8.78410900000000083)</t>
  </si>
  <si>
    <t>Residential - Permanent dwelling multi family</t>
  </si>
  <si>
    <t>Point (167.73657000000000039 8.78417899999999996)</t>
  </si>
  <si>
    <t>Point (167.73668799999998669 8.78419599999999967)</t>
  </si>
  <si>
    <t>Point (167.73660699999999224 8.78428599999999982)</t>
  </si>
  <si>
    <t>Point (167.73667599999998856 8.78426999999999936)</t>
  </si>
  <si>
    <t>Point (167.73657900000000609 8.78437300000000043)</t>
  </si>
  <si>
    <t>Point (167.73640499999999065 8.78409000000000084)</t>
  </si>
  <si>
    <t>Point (167.73639099999999758 8.78413399999999989)</t>
  </si>
  <si>
    <t>Point (167.73635200000001078 8.78419099999999986)</t>
  </si>
  <si>
    <t>Point (167.73608200000001034 8.78428500000000057)</t>
  </si>
  <si>
    <t>Point (167.73626400000000558 8.78477400000000053)</t>
  </si>
  <si>
    <t>Point (167.73618200000001366 8.78479399999999977)</t>
  </si>
  <si>
    <t>Point (167.73621299999999223 8.7847609999999996)</t>
  </si>
  <si>
    <t>Point (167.73620500000001243 8.78470000000000084)</t>
  </si>
  <si>
    <t>Point (167.73617200000001048 8.78490299999999991)</t>
  </si>
  <si>
    <t>Point (167.73608100000001286 8.78464100000000059)</t>
  </si>
  <si>
    <t>Point (167.73609999999999332 8.78458599999999912)</t>
  </si>
  <si>
    <t>Point (167.7359649999999931 8.78453200000000045)</t>
  </si>
  <si>
    <t>Point (167.73622299999999541 8.78450499999999934)</t>
  </si>
  <si>
    <t>Point (167.73625000000001251 8.78442100000000003)</t>
  </si>
  <si>
    <t>Point (167.73619500000000926 8.78443500000000022)</t>
  </si>
  <si>
    <t>Point (167.73599799999999505 8.78439200000000042)</t>
  </si>
  <si>
    <t>Point (167.73688799999999333 8.78473900000000008)</t>
  </si>
  <si>
    <t>Point (167.73682099999999195 8.78480500000000042)</t>
  </si>
  <si>
    <t>Point (167.73694000000000415 8.78482200000000013)</t>
  </si>
  <si>
    <t>Point (167.73699600000000487 8.78483300000000078)</t>
  </si>
  <si>
    <t>Point (167.73748699999998735 8.78493899999999961)</t>
  </si>
  <si>
    <t>Point (167.73730699999998706 8.78484199999999937)</t>
  </si>
  <si>
    <t>Point (167.73729099999999903 8.7849339999999998)</t>
  </si>
  <si>
    <t>Point (167.73743600000000242 8.78497199999999978)</t>
  </si>
  <si>
    <t>Point (167.7372880000000066 8.78498800000000024)</t>
  </si>
  <si>
    <t>Point (167.73735999999999535 8.78493600000000008)</t>
  </si>
  <si>
    <t>Point (167.73755299999999124 8.78489100000000001)</t>
  </si>
  <si>
    <t>Multi-Story Steel Frame</t>
  </si>
  <si>
    <t>Point (167.73748000000000502 8.78482499999999966)</t>
  </si>
  <si>
    <t>Point (167.73736999999999853 8.78474800000000045)</t>
  </si>
  <si>
    <t>Residential - Out building</t>
  </si>
  <si>
    <t>Point (167.73729000000000156 8.78468499999999963)</t>
  </si>
  <si>
    <t>Point (167.73727099999999268 8.78473499999999952)</t>
  </si>
  <si>
    <t>Point (167.73745199999999045 8.78509400000000085)</t>
  </si>
  <si>
    <t>Point (167.73772600000000921 8.7849339999999998)</t>
  </si>
  <si>
    <t>Point (167.73768899999998894 8.78497699999999959)</t>
  </si>
  <si>
    <t>Point (167.73753999999999564 8.78519999999999968)</t>
  </si>
  <si>
    <t>Point (167.73762500000000841 8.78522399999999948)</t>
  </si>
  <si>
    <t>Point (167.73757599999999002 8.78527099999999983)</t>
  </si>
  <si>
    <t>Point (167.73760200000000964 8.78543200000000013)</t>
  </si>
  <si>
    <t>Point (167.73750400000000127 8.78537200000000063)</t>
  </si>
  <si>
    <t>Point (167.73726700000000278 8.78527000000000058)</t>
  </si>
  <si>
    <t>Open Walled Structure with Non-Wooden Pole Frame</t>
  </si>
  <si>
    <t>Point (167.73724000000001411 8.78533599999999915)</t>
  </si>
  <si>
    <t>Point (167.73721000000000458 8.78540199999999949)</t>
  </si>
  <si>
    <t>Point (167.73716500000000451 8.78548699999999982)</t>
  </si>
  <si>
    <t>Point (167.73722399999999766 8.78548800000000085)</t>
  </si>
  <si>
    <t>Point (167.73742899999999167 8.7856380000000005)</t>
  </si>
  <si>
    <t>Point (167.73713599999999246 8.7855439999999998)</t>
  </si>
  <si>
    <t>Point (167.73669300000000248 8.78496400000000044)</t>
  </si>
  <si>
    <t>Point (167.7368720000000053 8.78503599999999985)</t>
  </si>
  <si>
    <t>Single Story Steel Frame</t>
  </si>
  <si>
    <t>Point (167.73681600000000458 8.78496400000000044)</t>
  </si>
  <si>
    <t>Point (167.73671999999999116 8.78488399999999992)</t>
  </si>
  <si>
    <t>Point (167.73665299999998979 8.78486400000000067)</t>
  </si>
  <si>
    <t>Point (167.73648499999998762 8.78481500000000004)</t>
  </si>
  <si>
    <t>Point (167.73644999999999072 8.78488100000000038)</t>
  </si>
  <si>
    <t>Point (167.7370029999999872 8.78539800000000071)</t>
  </si>
  <si>
    <t>Point (167.73672099999998863 8.78537000000000035)</t>
  </si>
  <si>
    <t>Point (167.73668599999999174 8.78517500000000062)</t>
  </si>
  <si>
    <t>Point (167.73670899999999051 8.78511199999999981)</t>
  </si>
  <si>
    <t>Point (167.73674700000000826 8.78507399999999983)</t>
  </si>
  <si>
    <t>Point (167.73647600000001034 8.78500999999999976)</t>
  </si>
  <si>
    <t>Point (167.73648800000000847 8.78506699999999974)</t>
  </si>
  <si>
    <t>Point (167.7364689999999996 8.78509999999999991)</t>
  </si>
  <si>
    <t>Point (167.73712599999998929 8.7854170000000007)</t>
  </si>
  <si>
    <t>Point (167.73713399999999751 8.7852010000000007)</t>
  </si>
  <si>
    <t>Point (167.73703900000000999 8.7853399999999997)</t>
  </si>
  <si>
    <t>Point (167.73727700000000596 8.78539100000000062)</t>
  </si>
  <si>
    <t>Point (167.737339999999989 8.78518399999999922)</t>
  </si>
  <si>
    <t>Point (167.73734099999998648 8.78525699999999965)</t>
  </si>
  <si>
    <t>Point (167.73723300000000336 8.78520499999999949)</t>
  </si>
  <si>
    <t>Point (167.73694299999999657 8.78519499999999987)</t>
  </si>
  <si>
    <t>Point (167.73699999999999477 8.78505799999999937)</t>
  </si>
  <si>
    <t>Point (167.7369640000000004 8.78511800000000065)</t>
  </si>
  <si>
    <t>Point (167.73692199999999275 8.78528400000000076)</t>
  </si>
  <si>
    <t>Point (167.73687899999998763 8.78527700000000067)</t>
  </si>
  <si>
    <t>Point (167.73661100000001056 8.78525400000000012)</t>
  </si>
  <si>
    <t>Point (167.73610999999999649 8.78514599999999923)</t>
  </si>
  <si>
    <t>Point (167.73604199999999764 8.78477200000000025)</t>
  </si>
  <si>
    <t>Point (167.73616300000000479 8.78502699999999948)</t>
  </si>
  <si>
    <t>Point (167.73597499999999627 8.7849219999999999)</t>
  </si>
  <si>
    <t>Point (167.73611800000000471 8.78485399999999927)</t>
  </si>
  <si>
    <t>Point (167.73609500000000594 8.78492499999999943)</t>
  </si>
  <si>
    <t>Point (167.7359260000000063 8.7850950000000001)</t>
  </si>
  <si>
    <t>Point (167.7358600000000024 8.7852440000000005)</t>
  </si>
  <si>
    <t>Point (167.73587599999999043 8.78517100000000006)</t>
  </si>
  <si>
    <t>Point (167.73616000000001236 8.78531300000000037)</t>
  </si>
  <si>
    <t>Point (167.73609300000001099 8.78530800000000056)</t>
  </si>
  <si>
    <t>Point (167.73594900000000507 8.78527700000000067)</t>
  </si>
  <si>
    <t>Point (167.7364689999999996 8.78556099999999951)</t>
  </si>
  <si>
    <t>Point (167.73665600000001064 8.78560599999999958)</t>
  </si>
  <si>
    <t>Point (167.73652300000000537 8.78553100000000065)</t>
  </si>
  <si>
    <t>Point (167.73657600000001366 8.78528799999999954)</t>
  </si>
  <si>
    <t>Point (167.73645899999999642 8.78525999999999918)</t>
  </si>
  <si>
    <t>Point (167.73641799999998625 8.78521100000000033)</t>
  </si>
  <si>
    <t>Point (167.73684399999999073 8.78544899999999984)</t>
  </si>
  <si>
    <t>Point (167.73699099999998907 8.78545000000000087)</t>
  </si>
  <si>
    <t>Point (167.73690999999999462 8.78559899999999949)</t>
  </si>
  <si>
    <t>Point (167.73686499999999455 8.78567499999999946)</t>
  </si>
  <si>
    <t>Point (167.73673099999999181 8.78558800000000062)</t>
  </si>
  <si>
    <t>Point (167.73670100000001071 8.78564000000000078)</t>
  </si>
  <si>
    <t>Point (167.73668100000000436 8.78568399999999983)</t>
  </si>
  <si>
    <t>Point (167.73677900000001273 8.78551000000000037)</t>
  </si>
  <si>
    <t>Open Walled Structure with Wooden Pole Frame (Fale)</t>
  </si>
  <si>
    <t>Point (167.73653200000001107 8.78541599999999967)</t>
  </si>
  <si>
    <t>Point (167.73639299999999253 8.78543400000000041)</t>
  </si>
  <si>
    <t>Point (167.73703299999999672 8.78571799999999925)</t>
  </si>
  <si>
    <t>Point (167.73700199999998972 8.78577899999999978)</t>
  </si>
  <si>
    <t>Point (167.73696499999999787 8.78585200000000022)</t>
  </si>
  <si>
    <t>Point (167.73685499999999138 8.7858110000000007)</t>
  </si>
  <si>
    <t>Point (167.73673600000000761 8.78577199999999969)</t>
  </si>
  <si>
    <t>Point (167.73655999999999722 8.78569000000000067)</t>
  </si>
  <si>
    <t>Point (167.73651899999998705 8.78568500000000085)</t>
  </si>
  <si>
    <t>Point (167.73646400000001222 8.78564899999999938)</t>
  </si>
  <si>
    <t>Point (167.73628999999999678 8.78557699999999997)</t>
  </si>
  <si>
    <t>Point (167.73627899999999613 8.78542999999999985)</t>
  </si>
  <si>
    <t>Point (167.73595000000000255 8.78540100000000024)</t>
  </si>
  <si>
    <t>Point (167.73598999999998682 8.78540899999999958)</t>
  </si>
  <si>
    <t>Point (167.73607899999998949 8.78543799999999919)</t>
  </si>
  <si>
    <t>Point (167.73604000000000269 8.78542299999999976)</t>
  </si>
  <si>
    <t>Point (167.73612399999998956 8.78545199999999937)</t>
  </si>
  <si>
    <t>Point (167.7359519999999975 8.78549800000000047)</t>
  </si>
  <si>
    <t>Point (167.73644999999999072 8.78628199999999993)</t>
  </si>
  <si>
    <t>Point (167.73671500000000378 8.78609400000000029)</t>
  </si>
  <si>
    <t>Point (167.73669499999999744 8.78605499999999928)</t>
  </si>
  <si>
    <t>Point (167.73679799999999318 8.78627299999999956)</t>
  </si>
  <si>
    <t>Point (167.73677699999998936 8.78641999999999967)</t>
  </si>
  <si>
    <t>Point (167.73687499999999773 8.786111)</t>
  </si>
  <si>
    <t>Point (167.7368449999999882 8.78604100000000088)</t>
  </si>
  <si>
    <t>Point (167.73661300000000551 8.78608400000000067)</t>
  </si>
  <si>
    <t>Point (167.73661899999999036 8.78623900000000013)</t>
  </si>
  <si>
    <t>Point (167.73644799999999577 8.78595100000000073)</t>
  </si>
  <si>
    <t>Point (167.73648700000001099 8.78590400000000038)</t>
  </si>
  <si>
    <t>Point (167.73643300000000522 8.78601100000000024)</t>
  </si>
  <si>
    <t>Point (167.73621499999998719 8.78570700000000038)</t>
  </si>
  <si>
    <t>Point (167.73634300000000508 8.78575499999999998)</t>
  </si>
  <si>
    <t>Point (167.73666800000000876 8.78599099999999922)</t>
  </si>
  <si>
    <t>Point (167.73669100000000753 8.78595600000000054)</t>
  </si>
  <si>
    <t>Point (167.73653999999999087 8.78631000000000029)</t>
  </si>
  <si>
    <t>Point (167.73654199999998582 8.78623100000000079)</t>
  </si>
  <si>
    <t>Point (167.73657600000001366 8.78615899999999961)</t>
  </si>
  <si>
    <t>Point (167.73640199999999822 8.78615300000000055)</t>
  </si>
  <si>
    <t>Point (167.73657299999999282 8.78596300000000063)</t>
  </si>
  <si>
    <t>Point (167.73597200000000385 8.78565900000000077)</t>
  </si>
  <si>
    <t>Point (167.73590200000001005 8.78569800000000001)</t>
  </si>
  <si>
    <t>Point (167.73622900000000868 8.78603099999999948)</t>
  </si>
  <si>
    <t>Point (167.73629700000000753 8.7859809999999996)</t>
  </si>
  <si>
    <t>Point (167.73619199999998841 8.78610199999999963)</t>
  </si>
  <si>
    <t>Point (167.7362850000000094 8.78591499999999925)</t>
  </si>
  <si>
    <t>Point (167.73625200000000746 8.7859929999999995)</t>
  </si>
  <si>
    <t>Point (167.73616599999999721 8.78592199999999934)</t>
  </si>
  <si>
    <t>Point (167.73615799999998899 8.78578699999999913)</t>
  </si>
  <si>
    <t>Point (167.73613299999999526 8.78585799999999928)</t>
  </si>
  <si>
    <t>Point (167.73609400000000846 8.78594200000000036)</t>
  </si>
  <si>
    <t>Point (167.73606300000000147 8.78601600000000005)</t>
  </si>
  <si>
    <t>Point (167.73602199999999129 8.78596100000000035)</t>
  </si>
  <si>
    <t>Point (167.73583199999998783 8.78560300000000005)</t>
  </si>
  <si>
    <t>Point (167.73572300000000723 8.78582399999999986)</t>
  </si>
  <si>
    <t>Point (167.73575800000000413 8.78574300000000008)</t>
  </si>
  <si>
    <t>Point (167.73588899999998603 8.78588000000000058)</t>
  </si>
  <si>
    <t>Point (167.73583099999999035 8.78580099999999931)</t>
  </si>
  <si>
    <t>Point (167.73578200000000038 8.78588099999999983)</t>
  </si>
  <si>
    <t>Point (167.73569100000000276 8.78588200000000086)</t>
  </si>
  <si>
    <t>Point (167.7373800000000017 8.78636499999999998)</t>
  </si>
  <si>
    <t>Point (167.7373269999999934 8.78628900000000002)</t>
  </si>
  <si>
    <t>Point (167.73742699999999672 8.78607900000000086)</t>
  </si>
  <si>
    <t>Point (167.73718400000001338 8.78610100000000038)</t>
  </si>
  <si>
    <t>Point (167.73710800000000631 8.78626299999999993)</t>
  </si>
  <si>
    <t>Point (167.73657299999999282 8.78644099999999995)</t>
  </si>
  <si>
    <t>Point (167.73653600000000097 8.78636700000000026)</t>
  </si>
  <si>
    <t>Point (167.73664199999998914 8.78654399999999924)</t>
  </si>
  <si>
    <t>Point (167.73613700000001359 8.78623699999999985)</t>
  </si>
  <si>
    <t>Point (167.73642200000000457 8.78644800000000004)</t>
  </si>
  <si>
    <t>Point (167.73670500000000061 8.78657499999999914)</t>
  </si>
  <si>
    <t>Point (167.73655999999999722 8.78651400000000038)</t>
  </si>
  <si>
    <t>Point (167.73660200000000486 8.78658300000000025)</t>
  </si>
  <si>
    <t>Point (167.73653799999999592 8.78659900000000071)</t>
  </si>
  <si>
    <t>Point (167.73650599999999145 8.78662899999999958)</t>
  </si>
  <si>
    <t>Point (167.73648900000000594 8.78647899999999993)</t>
  </si>
  <si>
    <t>Point (167.73636999999999375 8.78652100000000047)</t>
  </si>
  <si>
    <t>Point (167.73628600000000688 8.78655499999999989)</t>
  </si>
  <si>
    <t>Point (167.7364379999999926 8.78668399999999927)</t>
  </si>
  <si>
    <t>Point (167.73652500000000032 8.78677799999999998)</t>
  </si>
  <si>
    <t>Point (167.73633399999999938 8.78668900000000086)</t>
  </si>
  <si>
    <t>Point (167.73596699999998805 8.78633400000000009)</t>
  </si>
  <si>
    <t>Point (167.73601300000001402 8.78628100000000067)</t>
  </si>
  <si>
    <t>Point (167.73597599999999375 8.78624300000000069)</t>
  </si>
  <si>
    <t>Point (167.73612199999999461 8.78639800000000015)</t>
  </si>
  <si>
    <t>Point (167.73590999999998985 8.78634899999999952)</t>
  </si>
  <si>
    <t>Point (167.73608400000000529 8.78650200000000048)</t>
  </si>
  <si>
    <t>Point (167.73600500000000579 8.78646600000000078)</t>
  </si>
  <si>
    <t>Point (167.73596599999999057 8.78653100000000009)</t>
  </si>
  <si>
    <t>Point (167.73589699999999425 8.78643199999999958)</t>
  </si>
  <si>
    <t>Point (167.73619700000000421 8.78655499999999989)</t>
  </si>
  <si>
    <t>Point (167.73694399999999405 8.78665999999999947)</t>
  </si>
  <si>
    <t>Point (167.73710700000000884 8.78672500000000056)</t>
  </si>
  <si>
    <t>Point (167.73693599999998582 8.78645000000000032)</t>
  </si>
  <si>
    <t>Point (167.73707799999999679 8.78642699999999977)</t>
  </si>
  <si>
    <t>Point (167.73688300000000595 8.78671300000000066)</t>
  </si>
  <si>
    <t>Point (167.73685299999999643 8.78661199999999987)</t>
  </si>
  <si>
    <t>Point (167.73688599999999838 8.78653300000000037)</t>
  </si>
  <si>
    <t>Point (167.73697799999999347 8.78637200000000007)</t>
  </si>
  <si>
    <t>Point (167.73715699999999629 8.78648399999999974)</t>
  </si>
  <si>
    <t>Point (167.73720199999999636 8.78654500000000027)</t>
  </si>
  <si>
    <t>Point (167.73648499999998762 8.78702499999999986)</t>
  </si>
  <si>
    <t>Point (167.73663300000001186 8.78707499999999975)</t>
  </si>
  <si>
    <t>Point (167.73670500000000061 8.78707299999999947)</t>
  </si>
  <si>
    <t>Point (167.73668599999999174 8.7870089999999994)</t>
  </si>
  <si>
    <t>Point (167.73673999999999751 8.78681699999999921)</t>
  </si>
  <si>
    <t>Point (167.73682299999998691 8.78686100000000003)</t>
  </si>
  <si>
    <t>Point (167.73622800000001121 8.78683999999999976)</t>
  </si>
  <si>
    <t>Point (167.73632299999999873 8.7868940000000002)</t>
  </si>
  <si>
    <t>Point (167.73571899999998891 8.78613600000000083)</t>
  </si>
  <si>
    <t>Point (167.73568900000000781 8.78623999999999938)</t>
  </si>
  <si>
    <t>Point (167.73553599999999619 8.78609800000000085)</t>
  </si>
  <si>
    <t>Point (167.73555799999999749 8.78635799999999989)</t>
  </si>
  <si>
    <t>Point (167.73549900000000434 8.78625000000000078)</t>
  </si>
  <si>
    <t>Point (167.73544699999999352 8.78620100000000015)</t>
  </si>
  <si>
    <t>Point (167.73546300000000997 8.78634599999999999)</t>
  </si>
  <si>
    <t>Point (167.73544499999999857 8.7864179999999994)</t>
  </si>
  <si>
    <t>Point (167.73547400000001062 8.78649399999999936)</t>
  </si>
  <si>
    <t>Point (167.73553999999998609 8.78653300000000037)</t>
  </si>
  <si>
    <t>Point (167.73562300000000391 8.78663200000000089)</t>
  </si>
  <si>
    <t>Point (167.73559800000001019 8.78677000000000064)</t>
  </si>
  <si>
    <t>Point (167.73554500000000189 8.78672800000000009)</t>
  </si>
  <si>
    <t>Point (167.73551199999999994 8.78669900000000048)</t>
  </si>
  <si>
    <t>Point (167.73546699999999987 8.78665699999999994)</t>
  </si>
  <si>
    <t>Point (167.73534499999999525 8.78655900000000045)</t>
  </si>
  <si>
    <t>Point (167.73529700000000275 8.7866970000000002)</t>
  </si>
  <si>
    <t>Point (167.73515900000001011 8.78689800000000076)</t>
  </si>
  <si>
    <t>Point (167.73506599999998912 8.78687299999999993)</t>
  </si>
  <si>
    <t>Point (167.73543200000000297 8.78722299999999912)</t>
  </si>
  <si>
    <t>Point (167.73540600000001177 8.78716000000000008)</t>
  </si>
  <si>
    <t>Point (167.73536200000000917 8.78720700000000043)</t>
  </si>
  <si>
    <t>Point (167.73548800000000369 8.78706799999999966)</t>
  </si>
  <si>
    <t>Point (167.73521500000001083 8.78753799999999963)</t>
  </si>
  <si>
    <t>Point (167.73547300000001314 8.78756899999999952)</t>
  </si>
  <si>
    <t>Point (167.73545799999999417 8.7875160000000001)</t>
  </si>
  <si>
    <t>Point (167.73537999999999215 8.78741999999999912)</t>
  </si>
  <si>
    <t>Point (167.73520700000000261 8.78715700000000055)</t>
  </si>
  <si>
    <t>Point (167.73529800000000023 8.78713499999999925)</t>
  </si>
  <si>
    <t>Point (167.73511199999998666 8.78710399999999936)</t>
  </si>
  <si>
    <t>Point (167.73508899999998789 8.78718600000000016)</t>
  </si>
  <si>
    <t>Point (167.73516200000000254 8.78730900000000048)</t>
  </si>
  <si>
    <t>Point (167.7348880000000122 8.78716299999999961)</t>
  </si>
  <si>
    <t>Point (167.73490200000000527 8.78746100000000041)</t>
  </si>
  <si>
    <t>Point (167.73498100000000477 8.78768400000000049)</t>
  </si>
  <si>
    <t>Point (167.73517799999999056 8.78812500000000085)</t>
  </si>
  <si>
    <t>Point (167.73535300000000348 8.78807100000000041)</t>
  </si>
  <si>
    <t>Point (167.73533699999998703 8.78798699999999933)</t>
  </si>
  <si>
    <t>Point (167.73539700000000607 8.78800599999999932)</t>
  </si>
  <si>
    <t>Point (167.7354660000000024 8.78802699999999959)</t>
  </si>
  <si>
    <t>Point (167.73551100000000247 8.78809500000000021)</t>
  </si>
  <si>
    <t>Point (167.73541199999999662 8.78810400000000058)</t>
  </si>
  <si>
    <t>Point (167.73540099999999597 8.7880559999999992)</t>
  </si>
  <si>
    <t>Point (167.7353339999999946 8.78791099999999936)</t>
  </si>
  <si>
    <t>Point (167.73530999999999835 8.78784600000000005)</t>
  </si>
  <si>
    <t>Point (167.73533100000000218 8.78781299999999987)</t>
  </si>
  <si>
    <t>Point (167.73543799999998782 8.78787400000000041)</t>
  </si>
  <si>
    <t>Point (167.73542900000001055 8.7878229999999995)</t>
  </si>
  <si>
    <t>Point (167.73548800000000369 8.78787799999999919)</t>
  </si>
  <si>
    <t>Point (167.73548199999999042 8.78782200000000024)</t>
  </si>
  <si>
    <t>Point (167.73551299999999742 8.78799700000000072)</t>
  </si>
  <si>
    <t>Point (167.73541900000000737 8.78794899999999934)</t>
  </si>
  <si>
    <t>Point (167.7349529999999902 8.78794500000000056)</t>
  </si>
  <si>
    <t>Point (167.73501699999999914 8.78800900000000063)</t>
  </si>
  <si>
    <t>Point (167.73527500000000146 8.78812699999999936)</t>
  </si>
  <si>
    <t>Point (167.73511700000000246 8.78812199999999955)</t>
  </si>
  <si>
    <t>Point (167.73522099999999568 8.78803800000000024)</t>
  </si>
  <si>
    <t>Point (167.73525000000000773 8.78794899999999934)</t>
  </si>
  <si>
    <t>Point (167.7352730000000065 8.78804099999999977)</t>
  </si>
  <si>
    <t>Point (167.73514299999999366 8.78807499999999919)</t>
  </si>
  <si>
    <t>Point (167.73510600000000181 8.78800400000000081)</t>
  </si>
  <si>
    <t>Point (167.73519799999999691 8.78798600000000008)</t>
  </si>
  <si>
    <t>Point (167.73523800000000961 8.78789599999999993)</t>
  </si>
  <si>
    <t>Point (167.73518000000001393 8.78786799999999957)</t>
  </si>
  <si>
    <t>Point (167.73508499999999799 8.78788600000000031)</t>
  </si>
  <si>
    <t>Point (167.73500000000001364 8.78790399999999927)</t>
  </si>
  <si>
    <t>Point (167.73493400000000975 8.78822699999999912)</t>
  </si>
  <si>
    <t>Point (167.73487800000000902 8.78820900000000016)</t>
  </si>
  <si>
    <t>Point (167.73495900000000347 8.78805200000000042)</t>
  </si>
  <si>
    <t>Point (167.7348350000000039 8.78795200000000065)</t>
  </si>
  <si>
    <t>Point (167.73489900000001285 8.78798800000000035)</t>
  </si>
  <si>
    <t>Point (167.73486500000001342 8.78807899999999975)</t>
  </si>
  <si>
    <t>Point (167.73489900000001285 8.78815499999999972)</t>
  </si>
  <si>
    <t>Point (167.73503999999999792 8.7881260000000001)</t>
  </si>
  <si>
    <t>Point (167.73498900000001299 8.78817100000000018)</t>
  </si>
  <si>
    <t>Point (167.73475999999999431 8.78877600000000037)</t>
  </si>
  <si>
    <t>Point (167.73559900000000766 8.78847999999999985)</t>
  </si>
  <si>
    <t>PUBLIC Total</t>
  </si>
  <si>
    <t>Public - Religion</t>
  </si>
  <si>
    <t>Point (167.73554899999999179 8.78847799999999957)</t>
  </si>
  <si>
    <t>Point (167.73558299999999122 8.78833500000000001)</t>
  </si>
  <si>
    <t>Point (167.73553300000000377 8.7883659999999999)</t>
  </si>
  <si>
    <t>Point (167.73548099999999295 8.78862799999999922)</t>
  </si>
  <si>
    <t>Point (167.73549900000000434 8.78854600000000019)</t>
  </si>
  <si>
    <t>Point (167.73551199999999994 8.7885869999999997)</t>
  </si>
  <si>
    <t>Point (167.73534499999999525 8.78839900000000007)</t>
  </si>
  <si>
    <t>Point (167.73528099999998631 8.78845300000000051)</t>
  </si>
  <si>
    <t>Public - Out buildings</t>
  </si>
  <si>
    <t>Point (167.73522099999999568 8.78856999999999999)</t>
  </si>
  <si>
    <t>Public - Health care services</t>
  </si>
  <si>
    <t>Point (167.73524100000000203 8.78869199999999928)</t>
  </si>
  <si>
    <t>Point (167.73536599999999908 8.78869500000000059)</t>
  </si>
  <si>
    <t>Public - Government</t>
  </si>
  <si>
    <t>Point (167.73544599999999605 8.7886760000000006)</t>
  </si>
  <si>
    <t>Point (167.73528799999999706 8.7883659999999999)</t>
  </si>
  <si>
    <t>Point (167.73562799999999129 8.78859100000000026)</t>
  </si>
  <si>
    <t>Point (167.73535699999999338 8.78858600000000045)</t>
  </si>
  <si>
    <t>Point (167.73536999999998898 8.7886419999999994)</t>
  </si>
  <si>
    <t>Point (167.73516399999999749 8.78841700000000081)</t>
  </si>
  <si>
    <t>Point (167.73517599999999561 8.7884689999999992)</t>
  </si>
  <si>
    <t>Point (167.73518799999999374 8.7885150000000003)</t>
  </si>
  <si>
    <t>Point (167.73511099999998919 8.78857200000000027)</t>
  </si>
  <si>
    <t>Point (167.73511700000000246 8.78851000000000049)</t>
  </si>
  <si>
    <t>Point (167.73473799999999301 8.78806900000000013)</t>
  </si>
  <si>
    <t>Public - General public facility</t>
  </si>
  <si>
    <t>Point (167.73479800000001205 8.78814900000000065)</t>
  </si>
  <si>
    <t>Point (167.73481200000000513 8.78821199999999969)</t>
  </si>
  <si>
    <t>Point (167.73475999999999431 8.78820900000000016)</t>
  </si>
  <si>
    <t>Point (167.73509899999999107 8.78843200000000024)</t>
  </si>
  <si>
    <t>Public - Education</t>
  </si>
  <si>
    <t>Point (167.73505800000000932 8.78857200000000027)</t>
  </si>
  <si>
    <t>Point (167.73515000000000441 8.78867299999999929)</t>
  </si>
  <si>
    <t>Point (167.73511799999999994 8.7886179999999996)</t>
  </si>
  <si>
    <t>Point (167.73508799999999042 8.78868300000000069)</t>
  </si>
  <si>
    <t>Point (167.73500599999999849 8.78869500000000059)</t>
  </si>
  <si>
    <t>Point (167.7349839999999972 8.7886299999999995)</t>
  </si>
  <si>
    <t>Point (167.73499000000001047 8.78856399999999915)</t>
  </si>
  <si>
    <t>Point (167.73499400000000037 8.7884689999999992)</t>
  </si>
  <si>
    <t>Point (167.73494800000000282 8.78850199999999937)</t>
  </si>
  <si>
    <t>Point (167.73501699999999914 8.78875599999999935)</t>
  </si>
  <si>
    <t>OTHER total</t>
  </si>
  <si>
    <t>Other - Out building</t>
  </si>
  <si>
    <t>Point (167.73482000000001335 8.78850599999999993)</t>
  </si>
  <si>
    <t>Point (167.73473699999999553 8.7886640000000007)</t>
  </si>
  <si>
    <t>Point (167.73483300000000895 8.78861000000000026)</t>
  </si>
  <si>
    <t>Point (167.73481000000001018 8.7886539999999993)</t>
  </si>
  <si>
    <t>Point (167.73471100000000433 8.78857799999999934)</t>
  </si>
  <si>
    <t>Point (167.7348880000000122 8.78860700000000072)</t>
  </si>
  <si>
    <t>Point (167.73482300000000578 8.78853999999999935)</t>
  </si>
  <si>
    <t>Point (167.73490000000001032 8.78868199999999966)</t>
  </si>
  <si>
    <t>Point (167.73491200000000845 8.78873500000000085)</t>
  </si>
  <si>
    <t>Point (167.7354400000000112 8.78823200000000071)</t>
  </si>
  <si>
    <t>Point (167.73495500000001357 8.78832500000000039)</t>
  </si>
  <si>
    <t>Point (167.73467800000000238 8.78870599999999946)</t>
  </si>
  <si>
    <t>Point (167.73461699999998586 8.78859800000000035)</t>
  </si>
  <si>
    <t>Point (167.73466300000001183 8.78863899999999987)</t>
  </si>
  <si>
    <t>INFRASTRUCTURE total</t>
  </si>
  <si>
    <t>Point (167.73599999999999 8.78814400000000084)</t>
  </si>
  <si>
    <t>Point (167.73643100000001027 8.78837200000000074)</t>
  </si>
  <si>
    <t>Point (167.73642799999998942 8.78843400000000052)</t>
  </si>
  <si>
    <t>Point (167.7363149999999905 8.78842299999999987)</t>
  </si>
  <si>
    <t>Point (167.73629700000000753 8.78887800000000041)</t>
  </si>
  <si>
    <t>Point (167.73615200000000414 8.78912900000000086)</t>
  </si>
  <si>
    <t>Point (167.73594199999999432 8.78896699999999953)</t>
  </si>
  <si>
    <t>Point (167.73596599999999057 8.78887600000000013)</t>
  </si>
  <si>
    <t>Point (167.73596299999999815 8.78878800000000027)</t>
  </si>
  <si>
    <t>Point (167.73644400000000587 8.78859699999999933)</t>
  </si>
  <si>
    <t>Point (167.73636999999999375 8.78868300000000069)</t>
  </si>
  <si>
    <t>Point (167.73605699999998819 8.78866900000000051)</t>
  </si>
  <si>
    <t>Point (167.73613299999999526 8.7886520000000008)</t>
  </si>
  <si>
    <t>Point (167.7359299999999962 8.78871999999999964)</t>
  </si>
  <si>
    <t>Point (167.73591500000000565 8.78866799999999948)</t>
  </si>
  <si>
    <t>Point (167.73606599999999389 8.78685600000000022)</t>
  </si>
  <si>
    <t>INDUSTRIAL total</t>
  </si>
  <si>
    <t>Industrial - General industrial</t>
  </si>
  <si>
    <t>Point (167.73607799999999202 8.78676600000000008)</t>
  </si>
  <si>
    <t>Point (167.7363990000000058 8.7872489999999992)</t>
  </si>
  <si>
    <t>Point (167.73613299999999526 8.78691099999999992)</t>
  </si>
  <si>
    <t>Point (167.73621800000000803 8.78696899999999914)</t>
  </si>
  <si>
    <t>Point (167.73591400000000817 8.78721499999999978)</t>
  </si>
  <si>
    <t>Point (167.73585700000000998 8.78716299999999961)</t>
  </si>
  <si>
    <t>Point (167.73590500000000247 8.7869250000000001)</t>
  </si>
  <si>
    <t>Point (167.73651000000000977 8.78850199999999937)</t>
  </si>
  <si>
    <t>Point (167.73652799999999274 8.78828299999999984)</t>
  </si>
  <si>
    <t>Point (167.73646400000001222 8.78795500000000018)</t>
  </si>
  <si>
    <t>Industrial - Food and drug processing</t>
  </si>
  <si>
    <t>Point (167.73667800000001193 8.78809099999999965)</t>
  </si>
  <si>
    <t>Point (167.73666399999999044 8.78790599999999955)</t>
  </si>
  <si>
    <t>COMMERCIAL TOTAL</t>
  </si>
  <si>
    <t>Commercial - Out building</t>
  </si>
  <si>
    <t>Point (167.73648000000000025 8.78767500000000013)</t>
  </si>
  <si>
    <t>Commercial - General commercial</t>
  </si>
  <si>
    <t>Point (167.73611800000000471 8.78732800000000047)</t>
  </si>
  <si>
    <t>Point (167.73664800000000241 8.78734000000000037)</t>
  </si>
  <si>
    <t>Point (167.73654199999998582 8.78753299999999982)</t>
  </si>
  <si>
    <t>Point (167.73604900000000839 8.7872830000000004)</t>
  </si>
  <si>
    <t>Point (167.73616000000001236 8.78760300000000072)</t>
  </si>
  <si>
    <t>Point (167.73623000000000616 8.7876499999999993)</t>
  </si>
  <si>
    <t>Point (167.73625799999999231 8.78785099999999986)</t>
  </si>
  <si>
    <t>Point (167.73619899999999916 8.78791099999999936)</t>
  </si>
  <si>
    <t>Point (167.73602600000000962 8.78768900000000031)</t>
  </si>
  <si>
    <t>Point (167.73601300000001402 8.78762099999999968)</t>
  </si>
  <si>
    <t>Point (167.73563200000000961 8.78764800000000079)</t>
  </si>
  <si>
    <t>Point (167.73572100000001228 8.78767099999999957)</t>
  </si>
  <si>
    <t>Point (167.73592800000000125 8.78769499999999937)</t>
  </si>
  <si>
    <t>Point (167.73597000000000889 8.78790900000000086)</t>
  </si>
  <si>
    <t>Point (167.73574899999999843 8.78792499999999954)</t>
  </si>
  <si>
    <t>Point (167.73634699999999498 8.78820200000000007)</t>
  </si>
  <si>
    <t>Point (167.73616899999998964 8.7882529999999992)</t>
  </si>
  <si>
    <t>Point (167.73609099999998762 8.78838900000000045)</t>
  </si>
  <si>
    <t>Point (167.73598899999998935 8.78838299999999961)</t>
  </si>
  <si>
    <t>Point (167.73591400000000817 8.78832700000000067)</t>
  </si>
  <si>
    <t>Point (167.73586099999999988 8.78840300000000063)</t>
  </si>
  <si>
    <t>Point (167.73590999999998985 8.78820400000000035)</t>
  </si>
  <si>
    <t>Point (167.73587200000000053 8.78817300000000046)</t>
  </si>
  <si>
    <t>Point (167.73578399999999533 8.78819499999999998)</t>
  </si>
  <si>
    <t>Point (167.73605499999999324 8.78824599999999911)</t>
  </si>
  <si>
    <t>Point (167.73599200000001019 8.78822599999999987)</t>
  </si>
  <si>
    <t>Point (167.73610899999999901 8.78817399999999971)</t>
  </si>
  <si>
    <t>Point (167.73540800000000672 8.78910400000000003)</t>
  </si>
  <si>
    <t>Point (167.73557700000000636 8.78887899999999966)</t>
  </si>
  <si>
    <t>Point (167.73560800000001336 8.78908000000000023)</t>
  </si>
  <si>
    <t>Point (167.73550599999998667 8.78890600000000077)</t>
  </si>
  <si>
    <t>Point (167.7354530000000068 8.78890099999999919)</t>
  </si>
  <si>
    <t>Point (167.73538099999998963 8.78891699999999965)</t>
  </si>
  <si>
    <t>Point (167.73548700000000622 8.78910300000000078)</t>
  </si>
  <si>
    <t>Point (167.73527899999999136 8.78907099999999986)</t>
  </si>
  <si>
    <t>Point (167.73524199999999951 8.78914600000000057)</t>
  </si>
  <si>
    <t>Point (167.73530700000000593 8.78918999999999961)</t>
  </si>
  <si>
    <t>Point (167.73534200000000283 8.78922900000000062)</t>
  </si>
  <si>
    <t>Point (167.73525599999999258 8.78898299999999999)</t>
  </si>
  <si>
    <t>Point (167.73524100000000203 8.78890200000000021)</t>
  </si>
  <si>
    <t>Point (167.73516000000000759 8.78895100000000085)</t>
  </si>
  <si>
    <t>Point (167.73506800000001249 8.789161)</t>
  </si>
  <si>
    <t>Commercial - Gasoline station</t>
  </si>
  <si>
    <t>Point (167.73519300000000953 8.78915800000000047)</t>
  </si>
  <si>
    <t>Commercial - Accommodation</t>
  </si>
  <si>
    <t>Point (167.73503700000000549 8.78897899999999943)</t>
  </si>
  <si>
    <t>Point (167.73494700000000535 8.78898900000000083)</t>
  </si>
  <si>
    <t>Point (167.73498000000000729 8.78917799999999971)</t>
  </si>
  <si>
    <t>Point (167.734831000000014 8.78903099999999959)</t>
  </si>
  <si>
    <t>Point (167.73478600000001393 8.78936900000000065)</t>
  </si>
  <si>
    <t>Point (167.73471100000000433 8.78937200000000018)</t>
  </si>
  <si>
    <t>Point (167.7348570000000052 8.78920800000000035)</t>
  </si>
  <si>
    <t>Point (167.73469000000000051 8.78904900000000033)</t>
  </si>
  <si>
    <t>Point (167.73472599999999488 8.7892279999999996)</t>
  </si>
  <si>
    <t>ID</t>
  </si>
  <si>
    <t>totBuildin</t>
  </si>
  <si>
    <t>Value</t>
  </si>
  <si>
    <t>AttType</t>
  </si>
  <si>
    <t>FloorArea</t>
  </si>
  <si>
    <t>NumStories</t>
  </si>
  <si>
    <t>Const</t>
  </si>
  <si>
    <t>Occ</t>
  </si>
  <si>
    <t>MainOcc</t>
  </si>
  <si>
    <t>LocType</t>
  </si>
  <si>
    <t>Longitude</t>
  </si>
  <si>
    <t>Latitude</t>
  </si>
  <si>
    <t>wkt_geom</t>
  </si>
  <si>
    <t>2010 prices (original)</t>
  </si>
  <si>
    <t>Value of large urban assets (buildings, infrastructure) (PCRAFI)</t>
  </si>
  <si>
    <t>Need to add values for water treatment plant and power plant</t>
  </si>
  <si>
    <t xml:space="preserve">Depth -damage curves </t>
  </si>
  <si>
    <t>Damage percentage</t>
  </si>
  <si>
    <t>Inundation depth</t>
  </si>
  <si>
    <t>USACE</t>
  </si>
  <si>
    <t>American Samoa</t>
  </si>
  <si>
    <t>Palermo</t>
  </si>
  <si>
    <t>Debo</t>
  </si>
  <si>
    <t>Appelbaum</t>
  </si>
  <si>
    <t>FIA curve</t>
  </si>
  <si>
    <t>y-intercept</t>
  </si>
  <si>
    <t>slope</t>
  </si>
  <si>
    <t>x</t>
  </si>
  <si>
    <t>FIA</t>
  </si>
  <si>
    <t>y</t>
  </si>
  <si>
    <t>A Samoa</t>
  </si>
  <si>
    <t>Return period (year)</t>
  </si>
  <si>
    <t>Hs</t>
  </si>
  <si>
    <t>[m]</t>
  </si>
  <si>
    <t>Current</t>
  </si>
  <si>
    <t>SLR = 0 m</t>
  </si>
  <si>
    <t>RCP 4.5: 2030</t>
  </si>
  <si>
    <t>SLR = 0.12 m</t>
  </si>
  <si>
    <t>RCP 4.5: 2050</t>
  </si>
  <si>
    <t>SLR = 0.23 m</t>
  </si>
  <si>
    <t>RCP 4.5: 2100</t>
  </si>
  <si>
    <t>SLR = 0.53 m</t>
  </si>
  <si>
    <t>RCP 8.5: 2030</t>
  </si>
  <si>
    <t>SLR = 0.13 m</t>
  </si>
  <si>
    <t>RCP 8.5: 2050</t>
  </si>
  <si>
    <t>SLR = 0.26 m</t>
  </si>
  <si>
    <t>RCP 8.5: 2100</t>
  </si>
  <si>
    <t>SLR = 0.78 m</t>
  </si>
  <si>
    <t>Percentage of island inundation (&gt;50cm)</t>
  </si>
  <si>
    <t>Percentage of maximum island inundation with return periods 5, 10, 30 and 50. The % relative to the island area is given for a minimum inundation depth of 50 cm.(Table 7.17, Deltares 2016)</t>
  </si>
  <si>
    <t>For the risk assessment the maximum inundation depth per return period is determined. This is done by taking the maximum inundation water level per contribution. The result is the maximum inundation depth per grid cell. The inundation can either occur during extreme swell conditions, locally-generated waves from the lagoon, due to typhoons or tsunami’s. (p.59, Deltares)</t>
  </si>
  <si>
    <t>?</t>
  </si>
  <si>
    <t>reduction</t>
  </si>
  <si>
    <t>Exp Annual Affected persons</t>
  </si>
  <si>
    <t xml:space="preserve">Reduction </t>
  </si>
  <si>
    <t>B/C</t>
  </si>
  <si>
    <t>d=4%</t>
  </si>
  <si>
    <t>d=3%</t>
  </si>
  <si>
    <t>d=2%</t>
  </si>
  <si>
    <t>d=1%</t>
  </si>
  <si>
    <t>d=0%</t>
  </si>
  <si>
    <t>Reduced EAD (M$/year)                     (2016 prices)</t>
  </si>
  <si>
    <t>2010 to 2016 prices</t>
  </si>
  <si>
    <t>Long term average annual value appreciation of large urban assets</t>
  </si>
  <si>
    <t>Annual appreciation of urban asset value</t>
  </si>
  <si>
    <t>CAPITAL COSTS pERCENT OF BASELINE ASSUMPTION</t>
  </si>
  <si>
    <t>value app</t>
  </si>
  <si>
    <t xml:space="preserve">The sensitivity analysis explored the impact on the IRR, B/C ratio, and NPV of variations in the assumptions on key variable.  </t>
  </si>
  <si>
    <t xml:space="preserve">Difference </t>
  </si>
  <si>
    <t>Scenarios with revetment</t>
  </si>
  <si>
    <t>A0</t>
  </si>
  <si>
    <t>Reference situation</t>
  </si>
  <si>
    <t>Year</t>
  </si>
  <si>
    <t>RCP 4.5</t>
  </si>
  <si>
    <t>RCP 8.5</t>
  </si>
  <si>
    <t>No CC scenario</t>
  </si>
  <si>
    <t>Difference</t>
  </si>
  <si>
    <t>A7-no CC</t>
  </si>
  <si>
    <t>A8-No CC</t>
  </si>
  <si>
    <t>A8 - RCP 4.5</t>
  </si>
  <si>
    <t>A7 - RCP 8.5</t>
  </si>
  <si>
    <t>A8 - RCP 8.5</t>
  </si>
  <si>
    <t>A7 - RCP 4.5</t>
  </si>
  <si>
    <r>
      <t>Percentage of island inundation (</t>
    </r>
    <r>
      <rPr>
        <b/>
        <u/>
        <sz val="11"/>
        <color theme="7"/>
        <rFont val="Calibri"/>
        <family val="2"/>
        <scheme val="minor"/>
      </rPr>
      <t>&gt;50cm</t>
    </r>
    <r>
      <rPr>
        <b/>
        <u/>
        <sz val="11"/>
        <color theme="1"/>
        <rFont val="Calibri"/>
        <family val="2"/>
        <scheme val="minor"/>
      </rPr>
      <t>)</t>
    </r>
  </si>
  <si>
    <r>
      <t xml:space="preserve">Percentage of maximum island inundation with return periods 5, 10, 30 and 50. The % relative to the island area is given for a minimum inundation depth of </t>
    </r>
    <r>
      <rPr>
        <sz val="10.5"/>
        <color theme="7"/>
        <rFont val="Arial"/>
        <family val="2"/>
      </rPr>
      <t>50 cm</t>
    </r>
    <r>
      <rPr>
        <sz val="10.5"/>
        <color theme="1"/>
        <rFont val="Arial"/>
        <family val="2"/>
      </rPr>
      <t>.(Table 7.17, Deltares 2016)</t>
    </r>
  </si>
  <si>
    <t>Asset value increase</t>
  </si>
  <si>
    <t>AVI</t>
  </si>
  <si>
    <t xml:space="preserve">Value of contents in buildings </t>
  </si>
  <si>
    <t>VCIB</t>
  </si>
  <si>
    <t>ITD</t>
  </si>
  <si>
    <t>Indirect tangible damage (percentage of direct tangible damages)</t>
  </si>
  <si>
    <t>Intangible damaga (percentage of direct tangible benefits)</t>
  </si>
  <si>
    <t>IntanB</t>
  </si>
  <si>
    <t>Years</t>
  </si>
  <si>
    <t>Flooding direct</t>
  </si>
  <si>
    <t>Flooding indirect</t>
  </si>
  <si>
    <t xml:space="preserve">Flooding intangible </t>
  </si>
  <si>
    <t>Causeway direct</t>
  </si>
  <si>
    <t>Flooding intang</t>
  </si>
  <si>
    <t>climate change related sea level rise</t>
  </si>
  <si>
    <t>CCSLR</t>
  </si>
  <si>
    <t>POPwo</t>
  </si>
  <si>
    <t>POPwith</t>
  </si>
  <si>
    <t xml:space="preserve">Year </t>
  </si>
  <si>
    <t>Investment Costs</t>
  </si>
  <si>
    <t xml:space="preserve">Schedule of Payments </t>
  </si>
  <si>
    <t>COSTAG</t>
  </si>
  <si>
    <t>Cost of agreegates (relative to Deltares base case)</t>
  </si>
  <si>
    <t>Total investment costs (M$) - Deltares base case</t>
  </si>
  <si>
    <t>For Option 7:</t>
  </si>
  <si>
    <t>For option 8:</t>
  </si>
  <si>
    <t>COST7</t>
  </si>
  <si>
    <t>COST8</t>
  </si>
  <si>
    <t>No SLR</t>
  </si>
  <si>
    <t>RCP4.5</t>
  </si>
  <si>
    <t>RCP8.5</t>
  </si>
  <si>
    <t>Damage to Assets</t>
  </si>
  <si>
    <t>INTANGD</t>
  </si>
  <si>
    <t>Intangible damage (percentage of direct tangible benefits)</t>
  </si>
  <si>
    <t>d</t>
  </si>
  <si>
    <t>select CCSLR</t>
  </si>
  <si>
    <t>AVA</t>
  </si>
  <si>
    <t>D</t>
  </si>
  <si>
    <t>(1 = NOSLR, 2 = RCP4.5, 3 = RCP8.5)</t>
  </si>
  <si>
    <t>Flooding direct (AVA)</t>
  </si>
  <si>
    <t>UNADJUSTED</t>
  </si>
  <si>
    <t>ADJUSTMENT</t>
  </si>
  <si>
    <t>END OF PERIOD</t>
  </si>
  <si>
    <t>RAND</t>
  </si>
  <si>
    <t>AVAs</t>
  </si>
  <si>
    <t>Variable</t>
  </si>
  <si>
    <t xml:space="preserve">Index no. </t>
  </si>
  <si>
    <t>Annual asset value appreciation with project</t>
  </si>
  <si>
    <t>Annual asset value appreciation without project</t>
  </si>
  <si>
    <t>AVAWO</t>
  </si>
  <si>
    <t>Flooding direct (AVAWO)</t>
  </si>
  <si>
    <t>Flooding direct (AVAWO-AVA)</t>
  </si>
  <si>
    <t>Flooding direct (AVAwo-AVA)</t>
  </si>
  <si>
    <t>Erosion (AVAWO)</t>
  </si>
  <si>
    <t>Erosion (AVA)</t>
  </si>
  <si>
    <t>Erosion (AVAWO - AVA)</t>
  </si>
  <si>
    <t>Erosion    (AVAWO - AVA)</t>
  </si>
  <si>
    <t>A0 - NORLS</t>
  </si>
  <si>
    <t>EAD</t>
  </si>
  <si>
    <t>Causeway - direct</t>
  </si>
  <si>
    <t>A7 -CURRENT</t>
  </si>
  <si>
    <t>A8 - CURRENT</t>
  </si>
  <si>
    <t>EAAP (POPwo)</t>
  </si>
  <si>
    <t>EAPP</t>
  </si>
  <si>
    <t>EAAP (POPwith)</t>
  </si>
  <si>
    <t>POPwo-POPwith</t>
  </si>
  <si>
    <t>Dsicount rate for "affected people"</t>
  </si>
  <si>
    <t>dPOP</t>
  </si>
  <si>
    <t>PV EAAP</t>
  </si>
  <si>
    <t xml:space="preserve">Affected People </t>
  </si>
  <si>
    <t>PV EAAP/C</t>
  </si>
  <si>
    <t xml:space="preserve">Flooding indirect </t>
  </si>
  <si>
    <t>A0-A7 REDUCED EAD (Million $)</t>
  </si>
  <si>
    <t>A0-A8 REDUCED EAD (Million $)</t>
  </si>
  <si>
    <t>A8 EAD ($)</t>
  </si>
  <si>
    <t>A7 EAD ($)</t>
  </si>
  <si>
    <t>A0: reference situation EAD ($)</t>
  </si>
  <si>
    <t>A1-A7 REDUCED EAD (Million $)</t>
  </si>
  <si>
    <t>A0-A7 REDUCED EAAP</t>
  </si>
  <si>
    <t>A0-A8 REDUCED EAAP</t>
  </si>
  <si>
    <t>A0 EAAP</t>
  </si>
  <si>
    <t>A7 EAAP</t>
  </si>
  <si>
    <t>A8 EAAP</t>
  </si>
  <si>
    <t>(POPwo-POPwith)</t>
  </si>
  <si>
    <t>Benefits (REDUCED EXPECTED ANNUAL DAMAGE)</t>
  </si>
  <si>
    <t>Direct Tangible Damages (Reduced EAD)</t>
  </si>
  <si>
    <t>Indirect tangible damage (Reduced EAD)</t>
  </si>
  <si>
    <t>Intangible damage                      (Reduced EAD)</t>
  </si>
  <si>
    <t>Total Benefits                                                         (Reduced EAD)</t>
  </si>
  <si>
    <t>Schedual of Benefit accrual</t>
  </si>
  <si>
    <t>Net Benefits (Reduced EAD - Costs)</t>
  </si>
  <si>
    <t>Asset value appreciation from 2016 to 2020</t>
  </si>
  <si>
    <t>GDPDEF</t>
  </si>
  <si>
    <t>AVAFOUR</t>
  </si>
  <si>
    <t>SLRindex</t>
  </si>
  <si>
    <t>BC</t>
  </si>
  <si>
    <t>Adgr</t>
  </si>
  <si>
    <t>Adpopgr</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</si>
</sst>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8" formatCode="&quot;$&quot;#,##0.00_);[Red]\(&quot;$&quot;#,##0.00\)"/>
    <numFmt numFmtId="44" formatCode="_(&quot;$&quot;* #,##0.00_);_(&quot;$&quot;* \(#,##0.00\);_(&quot;$&quot;* &quot;-&quot;??_);_(@_)"/>
    <numFmt numFmtId="43" formatCode="_(* #,##0.00_);_(* \(#,##0.00\);_(* &quot;-&quot;??_);_(@_)"/>
    <numFmt numFmtId="164" formatCode="_(* #,##0_);_(* \(#,##0\);_(* &quot;-&quot;??_);_(@_)"/>
    <numFmt numFmtId="165" formatCode="0.0%"/>
    <numFmt numFmtId="166" formatCode="0.000"/>
    <numFmt numFmtId="167" formatCode="_([$$-409]* #,##0.00_);_([$$-409]* \(#,##0.00\);_([$$-409]* &quot;-&quot;??_);_(@_)"/>
    <numFmt numFmtId="168" formatCode="_([$$-409]* #,##0.0_);_([$$-409]* \(#,##0.0\);_([$$-409]* &quot;-&quot;??_);_(@_)"/>
    <numFmt numFmtId="169" formatCode="_(* #,##0.0000_);_(* \(#,##0.0000\);_(* &quot;-&quot;??_);_(@_)"/>
    <numFmt numFmtId="170" formatCode="_(* #,##0.000_);_(* \(#,##0.000\);_(* &quot;-&quot;??_);_(@_)"/>
    <numFmt numFmtId="171" formatCode="_([$$-409]* #,##0_);_([$$-409]* \(#,##0\);_([$$-409]* &quot;-&quot;??_);_(@_)"/>
    <numFmt numFmtId="172" formatCode="0.000%"/>
  </numFmts>
  <fonts count="2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rgb="FFFF0000"/>
      <name val="Calibri"/>
      <family val="2"/>
      <scheme val="minor"/>
    </font>
    <font>
      <b/>
      <sz val="11"/>
      <color rgb="FF00B050"/>
      <name val="Calibri"/>
      <family val="2"/>
      <scheme val="minor"/>
    </font>
    <font>
      <sz val="11"/>
      <color theme="5"/>
      <name val="Calibri"/>
      <family val="2"/>
      <scheme val="minor"/>
    </font>
    <font>
      <sz val="11"/>
      <color rgb="FF0070C0"/>
      <name val="Calibri"/>
      <family val="2"/>
      <scheme val="minor"/>
    </font>
    <font>
      <b/>
      <sz val="9"/>
      <color indexed="81"/>
      <name val="Tahoma"/>
      <family val="2"/>
    </font>
    <font>
      <sz val="9"/>
      <color indexed="81"/>
      <name val="Tahoma"/>
      <family val="2"/>
    </font>
    <font>
      <b/>
      <sz val="10"/>
      <color theme="1"/>
      <name val="Calibri"/>
      <family val="2"/>
      <scheme val="minor"/>
    </font>
    <font>
      <sz val="10"/>
      <color theme="1"/>
      <name val="Calibri"/>
      <family val="2"/>
      <scheme val="minor"/>
    </font>
    <font>
      <b/>
      <sz val="11"/>
      <color rgb="FFFF0000"/>
      <name val="Calibri"/>
      <family val="2"/>
      <scheme val="minor"/>
    </font>
    <font>
      <b/>
      <u/>
      <sz val="11"/>
      <color theme="1"/>
      <name val="Calibri"/>
      <family val="2"/>
      <scheme val="minor"/>
    </font>
    <font>
      <b/>
      <i/>
      <sz val="11"/>
      <color indexed="8"/>
      <name val="Calibri"/>
      <family val="2"/>
    </font>
    <font>
      <b/>
      <sz val="11"/>
      <color indexed="8"/>
      <name val="Calibri"/>
      <family val="2"/>
    </font>
    <font>
      <i/>
      <sz val="11"/>
      <color theme="1"/>
      <name val="Calibri"/>
      <family val="2"/>
      <scheme val="minor"/>
    </font>
    <font>
      <sz val="11"/>
      <name val="Calibri"/>
      <family val="2"/>
      <scheme val="minor"/>
    </font>
    <font>
      <sz val="10.5"/>
      <color theme="1"/>
      <name val="Arial"/>
      <family val="2"/>
    </font>
    <font>
      <b/>
      <sz val="10.5"/>
      <color rgb="FF000000"/>
      <name val="Arial"/>
      <family val="2"/>
    </font>
    <font>
      <sz val="10.5"/>
      <color rgb="FF000000"/>
      <name val="Arial"/>
      <family val="2"/>
    </font>
    <font>
      <b/>
      <u/>
      <sz val="11"/>
      <color theme="7"/>
      <name val="Calibri"/>
      <family val="2"/>
      <scheme val="minor"/>
    </font>
    <font>
      <sz val="10.5"/>
      <color theme="7"/>
      <name val="Arial"/>
      <family val="2"/>
    </font>
    <font>
      <sz val="11"/>
      <color theme="2"/>
      <name val="Calibri"/>
      <family val="2"/>
      <scheme val="minor"/>
    </font>
    <font>
      <sz val="11"/>
      <color theme="8"/>
      <name val="Calibri"/>
      <family val="2"/>
      <scheme val="minor"/>
    </font>
  </fonts>
  <fills count="35">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FF99"/>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D9D9D9"/>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FFF66"/>
        <bgColor indexed="64"/>
      </patternFill>
    </fill>
    <fill>
      <patternFill patternType="solid">
        <fgColor rgb="FFEAEAEA"/>
        <bgColor indexed="64"/>
      </patternFill>
    </fill>
    <fill>
      <patternFill patternType="solid">
        <fgColor theme="5" tint="0.59999389629810485"/>
        <bgColor indexed="64"/>
      </patternFill>
    </fill>
    <fill>
      <patternFill patternType="solid">
        <fgColor rgb="FF00B0F0"/>
        <bgColor indexed="64"/>
      </patternFill>
    </fill>
    <fill>
      <patternFill patternType="solid">
        <fgColor rgb="FFFFC000"/>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CCCC"/>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00FF"/>
        <bgColor indexed="64"/>
      </patternFill>
    </fill>
    <fill>
      <patternFill patternType="solid">
        <fgColor rgb="FFFF66FF"/>
        <bgColor indexed="64"/>
      </patternFill>
    </fill>
    <fill>
      <patternFill patternType="solid">
        <fgColor rgb="FF5DD5FF"/>
        <bgColor indexed="64"/>
      </patternFill>
    </fill>
    <fill>
      <patternFill patternType="solid">
        <fgColor rgb="FFF1FB6F"/>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9933FF"/>
        <bgColor indexed="64"/>
      </patternFill>
    </fill>
    <fill>
      <patternFill patternType="solid">
        <fgColor rgb="FFCCCCFF"/>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style="medium">
        <color indexed="64"/>
      </top>
      <bottom style="thin">
        <color indexed="64"/>
      </bottom>
      <diagonal/>
    </border>
    <border>
      <left/>
      <right/>
      <top/>
      <bottom style="thin">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right/>
      <top/>
      <bottom style="medium">
        <color indexed="64"/>
      </bottom>
      <diagonal/>
    </border>
    <border>
      <left style="double">
        <color indexed="64"/>
      </left>
      <right style="medium">
        <color indexed="64"/>
      </right>
      <top style="double">
        <color indexed="64"/>
      </top>
      <bottom style="medium">
        <color indexed="64"/>
      </bottom>
      <diagonal/>
    </border>
    <border>
      <left style="double">
        <color indexed="64"/>
      </left>
      <right style="medium">
        <color indexed="64"/>
      </right>
      <top/>
      <bottom style="medium">
        <color indexed="64"/>
      </bottom>
      <diagonal/>
    </border>
    <border>
      <left/>
      <right style="medium">
        <color indexed="64"/>
      </right>
      <top style="double">
        <color indexed="64"/>
      </top>
      <bottom style="medium">
        <color indexed="64"/>
      </bottom>
      <diagonal/>
    </border>
    <border>
      <left/>
      <right style="medium">
        <color indexed="64"/>
      </right>
      <top style="double">
        <color indexed="64"/>
      </top>
      <bottom/>
      <diagonal/>
    </border>
    <border>
      <left/>
      <right style="double">
        <color indexed="64"/>
      </right>
      <top style="double">
        <color indexed="64"/>
      </top>
      <bottom style="medium">
        <color indexed="64"/>
      </bottom>
      <diagonal/>
    </border>
    <border>
      <left/>
      <right style="double">
        <color indexed="64"/>
      </right>
      <top style="double">
        <color indexed="64"/>
      </top>
      <bottom/>
      <diagonal/>
    </border>
    <border>
      <left/>
      <right style="double">
        <color indexed="64"/>
      </right>
      <top/>
      <bottom style="medium">
        <color indexed="64"/>
      </bottom>
      <diagonal/>
    </border>
    <border>
      <left style="double">
        <color indexed="64"/>
      </left>
      <right style="medium">
        <color indexed="64"/>
      </right>
      <top/>
      <bottom style="double">
        <color indexed="64"/>
      </bottom>
      <diagonal/>
    </border>
    <border>
      <left/>
      <right style="medium">
        <color indexed="64"/>
      </right>
      <top/>
      <bottom style="double">
        <color indexed="64"/>
      </bottom>
      <diagonal/>
    </border>
    <border>
      <left/>
      <right style="double">
        <color indexed="64"/>
      </right>
      <top/>
      <bottom style="double">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856">
    <xf numFmtId="0" fontId="0" fillId="0" borderId="0" xfId="0"/>
    <xf numFmtId="0" fontId="3" fillId="0" borderId="0" xfId="0" applyFont="1" applyAlignment="1">
      <alignment horizontal="center"/>
    </xf>
    <xf numFmtId="0" fontId="0" fillId="0" borderId="0" xfId="0" applyFill="1"/>
    <xf numFmtId="0" fontId="0" fillId="3" borderId="0" xfId="0" applyFill="1"/>
    <xf numFmtId="0" fontId="0" fillId="2" borderId="0" xfId="0" applyFill="1"/>
    <xf numFmtId="0" fontId="0" fillId="4" borderId="0" xfId="0" applyFill="1"/>
    <xf numFmtId="0" fontId="0" fillId="5" borderId="0" xfId="0" applyFill="1"/>
    <xf numFmtId="0" fontId="0" fillId="6" borderId="0" xfId="0" applyFill="1"/>
    <xf numFmtId="0" fontId="0" fillId="7" borderId="0" xfId="0" applyFill="1"/>
    <xf numFmtId="0" fontId="0" fillId="9" borderId="0" xfId="0" applyFill="1"/>
    <xf numFmtId="0" fontId="0" fillId="10" borderId="0" xfId="0" applyFill="1"/>
    <xf numFmtId="0" fontId="0" fillId="11" borderId="0" xfId="0" applyFill="1"/>
    <xf numFmtId="0" fontId="0" fillId="0" borderId="1" xfId="0" applyBorder="1"/>
    <xf numFmtId="0" fontId="0" fillId="11" borderId="1" xfId="0" applyFill="1" applyBorder="1"/>
    <xf numFmtId="0" fontId="0" fillId="3" borderId="1" xfId="0" applyFill="1" applyBorder="1"/>
    <xf numFmtId="0" fontId="0" fillId="4" borderId="1" xfId="0" applyFill="1" applyBorder="1"/>
    <xf numFmtId="0" fontId="0" fillId="2" borderId="1" xfId="0" applyFill="1" applyBorder="1"/>
    <xf numFmtId="0" fontId="0" fillId="5" borderId="1" xfId="0" applyFill="1" applyBorder="1"/>
    <xf numFmtId="43" fontId="0" fillId="5" borderId="1" xfId="0" applyNumberFormat="1" applyFill="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43" fontId="0" fillId="7" borderId="1" xfId="0" applyNumberFormat="1" applyFill="1" applyBorder="1"/>
    <xf numFmtId="43" fontId="0" fillId="6" borderId="1" xfId="0" applyNumberFormat="1" applyFill="1" applyBorder="1"/>
    <xf numFmtId="43" fontId="0" fillId="10" borderId="1" xfId="0" applyNumberFormat="1" applyFill="1" applyBorder="1"/>
    <xf numFmtId="43" fontId="0" fillId="8" borderId="1" xfId="0" applyNumberFormat="1" applyFill="1" applyBorder="1"/>
    <xf numFmtId="2" fontId="0" fillId="8" borderId="1" xfId="0" applyNumberFormat="1" applyFill="1" applyBorder="1"/>
    <xf numFmtId="43" fontId="0" fillId="9" borderId="1" xfId="0" applyNumberFormat="1" applyFill="1" applyBorder="1"/>
    <xf numFmtId="2" fontId="0" fillId="9" borderId="1" xfId="0" applyNumberFormat="1" applyFill="1" applyBorder="1"/>
    <xf numFmtId="43" fontId="0" fillId="6" borderId="1" xfId="1" applyFont="1" applyFill="1" applyBorder="1"/>
    <xf numFmtId="43" fontId="0" fillId="5" borderId="1" xfId="1" applyFont="1" applyFill="1" applyBorder="1"/>
    <xf numFmtId="43" fontId="0" fillId="7" borderId="1" xfId="1" applyFont="1" applyFill="1" applyBorder="1"/>
    <xf numFmtId="43" fontId="0" fillId="8" borderId="1" xfId="1" applyFont="1" applyFill="1" applyBorder="1"/>
    <xf numFmtId="43" fontId="0" fillId="9" borderId="1" xfId="1" applyFont="1" applyFill="1" applyBorder="1"/>
    <xf numFmtId="43" fontId="0" fillId="10" borderId="1" xfId="1" applyFont="1" applyFill="1" applyBorder="1"/>
    <xf numFmtId="0" fontId="0" fillId="6" borderId="2" xfId="0" applyFill="1" applyBorder="1"/>
    <xf numFmtId="0" fontId="0" fillId="6" borderId="3" xfId="0" applyFill="1" applyBorder="1"/>
    <xf numFmtId="0" fontId="0" fillId="6" borderId="4" xfId="0" applyFill="1" applyBorder="1"/>
    <xf numFmtId="0" fontId="0" fillId="6" borderId="6" xfId="0" applyFill="1" applyBorder="1"/>
    <xf numFmtId="9" fontId="0" fillId="6" borderId="7" xfId="0" applyNumberFormat="1" applyFill="1" applyBorder="1"/>
    <xf numFmtId="0" fontId="0" fillId="6" borderId="8" xfId="0" applyFill="1" applyBorder="1"/>
    <xf numFmtId="8" fontId="0" fillId="6" borderId="9" xfId="0" applyNumberFormat="1" applyFill="1" applyBorder="1"/>
    <xf numFmtId="0" fontId="0" fillId="5" borderId="2" xfId="0" applyFill="1" applyBorder="1"/>
    <xf numFmtId="0" fontId="0" fillId="5" borderId="3" xfId="0" applyFill="1" applyBorder="1"/>
    <xf numFmtId="0" fontId="0" fillId="5" borderId="4" xfId="0" applyFill="1" applyBorder="1"/>
    <xf numFmtId="0" fontId="0" fillId="5" borderId="6" xfId="0" applyFill="1" applyBorder="1"/>
    <xf numFmtId="9" fontId="0" fillId="5" borderId="7" xfId="0" applyNumberFormat="1" applyFill="1" applyBorder="1"/>
    <xf numFmtId="0" fontId="0" fillId="5" borderId="8" xfId="0" applyFill="1" applyBorder="1"/>
    <xf numFmtId="8" fontId="0" fillId="5" borderId="9" xfId="0" applyNumberFormat="1" applyFill="1" applyBorder="1"/>
    <xf numFmtId="0" fontId="0" fillId="11" borderId="2" xfId="0" applyFill="1" applyBorder="1"/>
    <xf numFmtId="0" fontId="0" fillId="11" borderId="3" xfId="0" applyFill="1" applyBorder="1"/>
    <xf numFmtId="0" fontId="0" fillId="11" borderId="4" xfId="0" applyFill="1" applyBorder="1"/>
    <xf numFmtId="0" fontId="0" fillId="11" borderId="6" xfId="0" applyFill="1" applyBorder="1"/>
    <xf numFmtId="9" fontId="0" fillId="11" borderId="7" xfId="0" applyNumberFormat="1" applyFill="1" applyBorder="1"/>
    <xf numFmtId="0" fontId="0" fillId="11" borderId="8" xfId="0" applyFill="1" applyBorder="1"/>
    <xf numFmtId="8" fontId="0" fillId="11" borderId="9" xfId="0" applyNumberFormat="1" applyFill="1" applyBorder="1"/>
    <xf numFmtId="0" fontId="0" fillId="3" borderId="2" xfId="0" applyFill="1" applyBorder="1"/>
    <xf numFmtId="0" fontId="0" fillId="3" borderId="3" xfId="0" applyFill="1" applyBorder="1"/>
    <xf numFmtId="0" fontId="0" fillId="3" borderId="4" xfId="0" applyFill="1" applyBorder="1"/>
    <xf numFmtId="0" fontId="0" fillId="3" borderId="6" xfId="0" applyFill="1" applyBorder="1"/>
    <xf numFmtId="9" fontId="0" fillId="3" borderId="7" xfId="0" applyNumberFormat="1" applyFill="1" applyBorder="1"/>
    <xf numFmtId="0" fontId="0" fillId="3" borderId="8" xfId="0" applyFill="1" applyBorder="1"/>
    <xf numFmtId="8" fontId="0" fillId="3" borderId="9" xfId="0" applyNumberFormat="1" applyFill="1" applyBorder="1"/>
    <xf numFmtId="0" fontId="0" fillId="4" borderId="2" xfId="0" applyFill="1" applyBorder="1"/>
    <xf numFmtId="0" fontId="0" fillId="4" borderId="3" xfId="0" applyFill="1" applyBorder="1"/>
    <xf numFmtId="0" fontId="0" fillId="4" borderId="4" xfId="0" applyFill="1" applyBorder="1"/>
    <xf numFmtId="0" fontId="0" fillId="4" borderId="6" xfId="0" applyFill="1" applyBorder="1"/>
    <xf numFmtId="9" fontId="0" fillId="4" borderId="7" xfId="0" applyNumberFormat="1" applyFill="1" applyBorder="1"/>
    <xf numFmtId="0" fontId="0" fillId="4" borderId="8" xfId="0" applyFill="1" applyBorder="1"/>
    <xf numFmtId="8" fontId="0" fillId="4" borderId="9" xfId="0" applyNumberFormat="1" applyFill="1" applyBorder="1"/>
    <xf numFmtId="0" fontId="0" fillId="2" borderId="2" xfId="0" applyFill="1" applyBorder="1"/>
    <xf numFmtId="0" fontId="0" fillId="2" borderId="3" xfId="0" applyFill="1" applyBorder="1"/>
    <xf numFmtId="0" fontId="0" fillId="2" borderId="4" xfId="0" applyFill="1" applyBorder="1"/>
    <xf numFmtId="0" fontId="0" fillId="2" borderId="6" xfId="0" applyFill="1" applyBorder="1"/>
    <xf numFmtId="9" fontId="0" fillId="2" borderId="7" xfId="0" applyNumberFormat="1" applyFill="1" applyBorder="1"/>
    <xf numFmtId="0" fontId="0" fillId="2" borderId="8" xfId="0" applyFill="1" applyBorder="1"/>
    <xf numFmtId="8" fontId="0" fillId="2" borderId="9" xfId="0" applyNumberFormat="1" applyFill="1" applyBorder="1"/>
    <xf numFmtId="0" fontId="2" fillId="8" borderId="1" xfId="0" applyFont="1" applyFill="1" applyBorder="1"/>
    <xf numFmtId="43" fontId="0" fillId="11" borderId="1" xfId="1" applyFont="1" applyFill="1" applyBorder="1"/>
    <xf numFmtId="43" fontId="0" fillId="3" borderId="1" xfId="1" applyFont="1" applyFill="1" applyBorder="1"/>
    <xf numFmtId="43" fontId="0" fillId="4" borderId="1" xfId="1" applyFont="1" applyFill="1" applyBorder="1"/>
    <xf numFmtId="43" fontId="0" fillId="2" borderId="1" xfId="1" applyFont="1" applyFill="1" applyBorder="1"/>
    <xf numFmtId="9" fontId="0" fillId="0" borderId="1" xfId="0" applyNumberFormat="1" applyBorder="1"/>
    <xf numFmtId="9" fontId="0" fillId="0" borderId="1" xfId="2" applyFont="1" applyBorder="1"/>
    <xf numFmtId="0" fontId="0" fillId="7" borderId="2" xfId="0" applyFill="1" applyBorder="1"/>
    <xf numFmtId="0" fontId="0" fillId="7" borderId="3" xfId="0" applyFill="1" applyBorder="1"/>
    <xf numFmtId="0" fontId="0" fillId="7" borderId="4" xfId="0" applyFill="1" applyBorder="1"/>
    <xf numFmtId="0" fontId="0" fillId="7" borderId="6" xfId="0" applyFill="1" applyBorder="1"/>
    <xf numFmtId="0" fontId="0" fillId="7" borderId="8" xfId="0" applyFill="1" applyBorder="1"/>
    <xf numFmtId="8" fontId="0" fillId="7" borderId="9" xfId="0" applyNumberFormat="1" applyFill="1" applyBorder="1"/>
    <xf numFmtId="0" fontId="0" fillId="8" borderId="2" xfId="0" applyFill="1" applyBorder="1"/>
    <xf numFmtId="0" fontId="0" fillId="8" borderId="3" xfId="0" applyFill="1" applyBorder="1"/>
    <xf numFmtId="0" fontId="0" fillId="8" borderId="4" xfId="0" applyFill="1" applyBorder="1"/>
    <xf numFmtId="0" fontId="0" fillId="8" borderId="6" xfId="0" applyFill="1" applyBorder="1"/>
    <xf numFmtId="0" fontId="0" fillId="8" borderId="8" xfId="0" applyFill="1" applyBorder="1"/>
    <xf numFmtId="8" fontId="0" fillId="8" borderId="9" xfId="0" applyNumberFormat="1" applyFill="1" applyBorder="1"/>
    <xf numFmtId="0" fontId="0" fillId="9" borderId="2" xfId="0" applyFill="1" applyBorder="1"/>
    <xf numFmtId="0" fontId="0" fillId="9" borderId="3" xfId="0" applyFill="1" applyBorder="1"/>
    <xf numFmtId="0" fontId="0" fillId="9" borderId="4" xfId="0" applyFill="1" applyBorder="1"/>
    <xf numFmtId="0" fontId="0" fillId="9" borderId="6" xfId="0" applyFill="1" applyBorder="1"/>
    <xf numFmtId="9" fontId="0" fillId="9" borderId="7" xfId="0" applyNumberFormat="1" applyFill="1" applyBorder="1"/>
    <xf numFmtId="0" fontId="0" fillId="9" borderId="8" xfId="0" applyFill="1" applyBorder="1"/>
    <xf numFmtId="8" fontId="0" fillId="9" borderId="9" xfId="0" applyNumberFormat="1" applyFill="1" applyBorder="1"/>
    <xf numFmtId="0" fontId="0" fillId="10" borderId="2" xfId="0" applyFill="1" applyBorder="1"/>
    <xf numFmtId="0" fontId="0" fillId="10" borderId="3" xfId="0" applyFill="1" applyBorder="1"/>
    <xf numFmtId="0" fontId="0" fillId="10" borderId="4" xfId="0" applyFill="1" applyBorder="1"/>
    <xf numFmtId="0" fontId="0" fillId="10" borderId="6" xfId="0" applyFill="1" applyBorder="1"/>
    <xf numFmtId="9" fontId="0" fillId="10" borderId="7" xfId="0" applyNumberFormat="1" applyFill="1" applyBorder="1"/>
    <xf numFmtId="0" fontId="0" fillId="10" borderId="8" xfId="0" applyFill="1" applyBorder="1"/>
    <xf numFmtId="8" fontId="0" fillId="10" borderId="9" xfId="0" applyNumberFormat="1" applyFill="1" applyBorder="1"/>
    <xf numFmtId="0" fontId="0" fillId="0" borderId="0" xfId="0" applyBorder="1"/>
    <xf numFmtId="43" fontId="0" fillId="2" borderId="4" xfId="1" applyFont="1" applyFill="1" applyBorder="1"/>
    <xf numFmtId="43" fontId="0" fillId="4" borderId="4" xfId="1" applyFont="1" applyFill="1" applyBorder="1"/>
    <xf numFmtId="43" fontId="0" fillId="3" borderId="4" xfId="1" applyFont="1" applyFill="1" applyBorder="1"/>
    <xf numFmtId="43" fontId="0" fillId="11" borderId="4" xfId="1" applyFont="1" applyFill="1" applyBorder="1"/>
    <xf numFmtId="0" fontId="3" fillId="0" borderId="10" xfId="0" applyFont="1" applyBorder="1"/>
    <xf numFmtId="0" fontId="0" fillId="0" borderId="11" xfId="0" applyBorder="1"/>
    <xf numFmtId="0" fontId="0" fillId="11" borderId="12" xfId="0" applyFill="1" applyBorder="1"/>
    <xf numFmtId="43" fontId="0" fillId="11" borderId="13" xfId="1" applyFont="1" applyFill="1" applyBorder="1"/>
    <xf numFmtId="0" fontId="0" fillId="3" borderId="12" xfId="0" applyFill="1" applyBorder="1"/>
    <xf numFmtId="43" fontId="0" fillId="3" borderId="13" xfId="1" applyFont="1" applyFill="1" applyBorder="1"/>
    <xf numFmtId="0" fontId="0" fillId="4" borderId="12" xfId="0" applyFill="1" applyBorder="1"/>
    <xf numFmtId="43" fontId="0" fillId="4" borderId="13" xfId="1" applyFont="1" applyFill="1" applyBorder="1"/>
    <xf numFmtId="0" fontId="0" fillId="2" borderId="12" xfId="0" applyFill="1" applyBorder="1"/>
    <xf numFmtId="43" fontId="0" fillId="2" borderId="13" xfId="1" applyFont="1" applyFill="1" applyBorder="1"/>
    <xf numFmtId="0" fontId="0" fillId="5" borderId="12" xfId="0" applyFill="1" applyBorder="1"/>
    <xf numFmtId="43" fontId="0" fillId="5" borderId="13" xfId="1" applyFont="1" applyFill="1" applyBorder="1"/>
    <xf numFmtId="0" fontId="0" fillId="6" borderId="12" xfId="0" applyFill="1" applyBorder="1"/>
    <xf numFmtId="43" fontId="0" fillId="6" borderId="13" xfId="1" applyFont="1" applyFill="1" applyBorder="1"/>
    <xf numFmtId="0" fontId="0" fillId="7" borderId="12" xfId="0" applyFill="1" applyBorder="1"/>
    <xf numFmtId="43" fontId="0" fillId="7" borderId="13" xfId="1" applyFont="1" applyFill="1" applyBorder="1"/>
    <xf numFmtId="0" fontId="0" fillId="8" borderId="12" xfId="0" applyFill="1" applyBorder="1"/>
    <xf numFmtId="0" fontId="0" fillId="9" borderId="12" xfId="0" applyFill="1" applyBorder="1"/>
    <xf numFmtId="43" fontId="0" fillId="9" borderId="13" xfId="1" applyFont="1" applyFill="1" applyBorder="1"/>
    <xf numFmtId="0" fontId="0" fillId="10" borderId="14" xfId="0" applyFill="1" applyBorder="1"/>
    <xf numFmtId="43" fontId="0" fillId="10" borderId="9" xfId="1" applyFont="1" applyFill="1" applyBorder="1"/>
    <xf numFmtId="0" fontId="0" fillId="0" borderId="6" xfId="0" applyBorder="1"/>
    <xf numFmtId="0" fontId="0" fillId="0" borderId="15" xfId="0" applyBorder="1"/>
    <xf numFmtId="1" fontId="0" fillId="0" borderId="15" xfId="1" applyNumberFormat="1" applyFont="1" applyBorder="1"/>
    <xf numFmtId="1" fontId="0" fillId="0" borderId="7" xfId="1" applyNumberFormat="1" applyFont="1" applyBorder="1"/>
    <xf numFmtId="0" fontId="0" fillId="0" borderId="12" xfId="0" applyBorder="1"/>
    <xf numFmtId="9" fontId="0" fillId="0" borderId="13" xfId="0" applyNumberFormat="1" applyBorder="1"/>
    <xf numFmtId="0" fontId="0" fillId="0" borderId="8" xfId="0" applyBorder="1"/>
    <xf numFmtId="9" fontId="0" fillId="2" borderId="14" xfId="0" applyNumberFormat="1" applyFill="1" applyBorder="1"/>
    <xf numFmtId="0" fontId="0" fillId="0" borderId="14" xfId="0" applyBorder="1"/>
    <xf numFmtId="9" fontId="0" fillId="0" borderId="14" xfId="0" applyNumberFormat="1" applyBorder="1"/>
    <xf numFmtId="9" fontId="0" fillId="0" borderId="9" xfId="0" applyNumberFormat="1" applyBorder="1"/>
    <xf numFmtId="0" fontId="4" fillId="11" borderId="6" xfId="0" applyFont="1" applyFill="1" applyBorder="1"/>
    <xf numFmtId="0" fontId="4" fillId="11" borderId="15" xfId="0" applyFont="1" applyFill="1" applyBorder="1"/>
    <xf numFmtId="0" fontId="0" fillId="11" borderId="15" xfId="0" applyFill="1" applyBorder="1"/>
    <xf numFmtId="0" fontId="0" fillId="11" borderId="7" xfId="0" applyFill="1" applyBorder="1"/>
    <xf numFmtId="0" fontId="0" fillId="11" borderId="13" xfId="0" applyFill="1" applyBorder="1"/>
    <xf numFmtId="0" fontId="0" fillId="11" borderId="16" xfId="0" applyFill="1" applyBorder="1"/>
    <xf numFmtId="0" fontId="0" fillId="11" borderId="17" xfId="0" applyFill="1" applyBorder="1"/>
    <xf numFmtId="0" fontId="0" fillId="11" borderId="14" xfId="0" applyFill="1" applyBorder="1"/>
    <xf numFmtId="0" fontId="0" fillId="11" borderId="9" xfId="0" applyFill="1" applyBorder="1"/>
    <xf numFmtId="0" fontId="0" fillId="0" borderId="18" xfId="0" applyBorder="1"/>
    <xf numFmtId="0" fontId="0" fillId="0" borderId="4" xfId="0" applyBorder="1"/>
    <xf numFmtId="0" fontId="0" fillId="4" borderId="5" xfId="0" applyFill="1" applyBorder="1"/>
    <xf numFmtId="0" fontId="4" fillId="3" borderId="6" xfId="0" applyFont="1" applyFill="1" applyBorder="1"/>
    <xf numFmtId="0" fontId="4" fillId="3" borderId="15" xfId="0" applyFont="1" applyFill="1" applyBorder="1"/>
    <xf numFmtId="0" fontId="0" fillId="3" borderId="15" xfId="0" applyFill="1" applyBorder="1"/>
    <xf numFmtId="0" fontId="0" fillId="3" borderId="16" xfId="0" applyFill="1" applyBorder="1"/>
    <xf numFmtId="0" fontId="0" fillId="3" borderId="17" xfId="0" applyFill="1" applyBorder="1"/>
    <xf numFmtId="0" fontId="0" fillId="3" borderId="14" xfId="0" applyFill="1" applyBorder="1"/>
    <xf numFmtId="0" fontId="2" fillId="4" borderId="6" xfId="0" applyFont="1" applyFill="1" applyBorder="1"/>
    <xf numFmtId="0" fontId="2" fillId="4" borderId="7" xfId="0" applyFont="1" applyFill="1" applyBorder="1"/>
    <xf numFmtId="0" fontId="0" fillId="4" borderId="13" xfId="0" applyFill="1" applyBorder="1"/>
    <xf numFmtId="0" fontId="0" fillId="4" borderId="9" xfId="0" applyFill="1" applyBorder="1"/>
    <xf numFmtId="0" fontId="0" fillId="4" borderId="19" xfId="0" applyFill="1" applyBorder="1"/>
    <xf numFmtId="0" fontId="0" fillId="4" borderId="15" xfId="0" applyFill="1" applyBorder="1"/>
    <xf numFmtId="0" fontId="0" fillId="4" borderId="20" xfId="0" applyFill="1" applyBorder="1"/>
    <xf numFmtId="0" fontId="0" fillId="4" borderId="16" xfId="0" applyFill="1" applyBorder="1"/>
    <xf numFmtId="0" fontId="0" fillId="4" borderId="17" xfId="0" applyFill="1" applyBorder="1"/>
    <xf numFmtId="0" fontId="0" fillId="4" borderId="14" xfId="0" applyFill="1" applyBorder="1"/>
    <xf numFmtId="0" fontId="2" fillId="2" borderId="6" xfId="0" applyFont="1" applyFill="1" applyBorder="1"/>
    <xf numFmtId="0" fontId="2" fillId="2" borderId="15" xfId="0" applyFont="1" applyFill="1" applyBorder="1"/>
    <xf numFmtId="0" fontId="0" fillId="2" borderId="15" xfId="0" applyFill="1" applyBorder="1"/>
    <xf numFmtId="0" fontId="0" fillId="2" borderId="16" xfId="0" applyFill="1" applyBorder="1"/>
    <xf numFmtId="0" fontId="0" fillId="2" borderId="17" xfId="0" applyFill="1" applyBorder="1"/>
    <xf numFmtId="0" fontId="0" fillId="2" borderId="14" xfId="0" applyFill="1" applyBorder="1"/>
    <xf numFmtId="0" fontId="2" fillId="5" borderId="6" xfId="0" applyFont="1" applyFill="1" applyBorder="1"/>
    <xf numFmtId="0" fontId="2" fillId="5" borderId="15" xfId="0" applyFont="1" applyFill="1" applyBorder="1"/>
    <xf numFmtId="0" fontId="0" fillId="5" borderId="15" xfId="0" applyFill="1" applyBorder="1"/>
    <xf numFmtId="0" fontId="0" fillId="5" borderId="16" xfId="0" applyFill="1" applyBorder="1"/>
    <xf numFmtId="0" fontId="0" fillId="5" borderId="17" xfId="0" applyFill="1" applyBorder="1"/>
    <xf numFmtId="0" fontId="0" fillId="5" borderId="14" xfId="0" applyFill="1" applyBorder="1"/>
    <xf numFmtId="0" fontId="2" fillId="6" borderId="6" xfId="0" applyFont="1" applyFill="1" applyBorder="1"/>
    <xf numFmtId="0" fontId="2" fillId="6" borderId="15" xfId="0" applyFont="1" applyFill="1" applyBorder="1"/>
    <xf numFmtId="0" fontId="0" fillId="6" borderId="15" xfId="0" applyFill="1" applyBorder="1"/>
    <xf numFmtId="0" fontId="0" fillId="6" borderId="16" xfId="0" applyFill="1" applyBorder="1"/>
    <xf numFmtId="0" fontId="0" fillId="6" borderId="17" xfId="0" applyFill="1" applyBorder="1"/>
    <xf numFmtId="0" fontId="0" fillId="6" borderId="14" xfId="0" applyFill="1" applyBorder="1"/>
    <xf numFmtId="0" fontId="2" fillId="7" borderId="6" xfId="0" applyFont="1" applyFill="1" applyBorder="1"/>
    <xf numFmtId="0" fontId="2" fillId="7" borderId="15" xfId="0" applyFont="1" applyFill="1" applyBorder="1"/>
    <xf numFmtId="0" fontId="0" fillId="7" borderId="15" xfId="0" applyFill="1" applyBorder="1"/>
    <xf numFmtId="0" fontId="0" fillId="7" borderId="16" xfId="0" applyFill="1" applyBorder="1"/>
    <xf numFmtId="0" fontId="0" fillId="7" borderId="17" xfId="0" applyFill="1" applyBorder="1"/>
    <xf numFmtId="0" fontId="0" fillId="7" borderId="14" xfId="0" applyFill="1" applyBorder="1"/>
    <xf numFmtId="0" fontId="2" fillId="8" borderId="6" xfId="0" applyFont="1" applyFill="1" applyBorder="1"/>
    <xf numFmtId="0" fontId="2" fillId="8" borderId="15" xfId="0" applyFont="1" applyFill="1" applyBorder="1"/>
    <xf numFmtId="0" fontId="0" fillId="8" borderId="15" xfId="0" applyFill="1" applyBorder="1"/>
    <xf numFmtId="0" fontId="0" fillId="8" borderId="16" xfId="0" applyFill="1" applyBorder="1"/>
    <xf numFmtId="0" fontId="0" fillId="8" borderId="17" xfId="0" applyFill="1" applyBorder="1"/>
    <xf numFmtId="0" fontId="0" fillId="8" borderId="14" xfId="0" applyFill="1" applyBorder="1"/>
    <xf numFmtId="0" fontId="2" fillId="9" borderId="6" xfId="0" applyFont="1" applyFill="1" applyBorder="1"/>
    <xf numFmtId="0" fontId="2" fillId="9" borderId="15" xfId="0" applyFont="1" applyFill="1" applyBorder="1"/>
    <xf numFmtId="0" fontId="0" fillId="9" borderId="15" xfId="0" applyFill="1" applyBorder="1"/>
    <xf numFmtId="0" fontId="0" fillId="9" borderId="16" xfId="0" applyFill="1" applyBorder="1"/>
    <xf numFmtId="0" fontId="0" fillId="9" borderId="17" xfId="0" applyFill="1" applyBorder="1"/>
    <xf numFmtId="0" fontId="0" fillId="9" borderId="14" xfId="0" applyFill="1" applyBorder="1"/>
    <xf numFmtId="0" fontId="2" fillId="10" borderId="6" xfId="0" applyFont="1" applyFill="1" applyBorder="1"/>
    <xf numFmtId="0" fontId="2" fillId="10" borderId="15" xfId="0" applyFont="1" applyFill="1" applyBorder="1"/>
    <xf numFmtId="0" fontId="0" fillId="10" borderId="15" xfId="0" applyFill="1" applyBorder="1"/>
    <xf numFmtId="0" fontId="0" fillId="10" borderId="12" xfId="0" applyFill="1" applyBorder="1"/>
    <xf numFmtId="0" fontId="0" fillId="10" borderId="16" xfId="0" applyFill="1" applyBorder="1"/>
    <xf numFmtId="0" fontId="0" fillId="10" borderId="17" xfId="0" applyFill="1" applyBorder="1"/>
    <xf numFmtId="9" fontId="0" fillId="0" borderId="16" xfId="0" applyNumberFormat="1" applyBorder="1"/>
    <xf numFmtId="0" fontId="0" fillId="0" borderId="22" xfId="0" applyBorder="1"/>
    <xf numFmtId="0" fontId="0" fillId="0" borderId="0" xfId="0" applyFill="1" applyBorder="1"/>
    <xf numFmtId="0" fontId="3" fillId="0" borderId="0" xfId="0" applyFont="1" applyFill="1" applyBorder="1" applyAlignment="1">
      <alignment horizontal="center"/>
    </xf>
    <xf numFmtId="0" fontId="0" fillId="0" borderId="23" xfId="0" applyBorder="1"/>
    <xf numFmtId="9" fontId="0" fillId="0" borderId="4" xfId="0" applyNumberFormat="1" applyBorder="1"/>
    <xf numFmtId="9" fontId="0" fillId="0" borderId="24" xfId="0" applyNumberFormat="1" applyBorder="1"/>
    <xf numFmtId="9" fontId="0" fillId="0" borderId="25" xfId="0" applyNumberFormat="1" applyBorder="1"/>
    <xf numFmtId="0" fontId="3" fillId="0" borderId="26" xfId="0" applyFont="1" applyBorder="1" applyAlignment="1">
      <alignment horizontal="center"/>
    </xf>
    <xf numFmtId="165" fontId="0" fillId="11" borderId="29" xfId="2" applyNumberFormat="1" applyFont="1" applyFill="1" applyBorder="1"/>
    <xf numFmtId="165" fontId="0" fillId="3" borderId="29" xfId="2" applyNumberFormat="1" applyFont="1" applyFill="1" applyBorder="1"/>
    <xf numFmtId="165" fontId="0" fillId="4" borderId="29" xfId="2" applyNumberFormat="1" applyFont="1" applyFill="1" applyBorder="1"/>
    <xf numFmtId="165" fontId="0" fillId="2" borderId="29" xfId="2" applyNumberFormat="1" applyFont="1" applyFill="1" applyBorder="1"/>
    <xf numFmtId="165" fontId="0" fillId="5" borderId="29" xfId="2" applyNumberFormat="1" applyFont="1" applyFill="1" applyBorder="1"/>
    <xf numFmtId="165" fontId="0" fillId="6" borderId="29" xfId="2" applyNumberFormat="1" applyFont="1" applyFill="1" applyBorder="1"/>
    <xf numFmtId="165" fontId="0" fillId="7" borderId="29" xfId="2" applyNumberFormat="1" applyFont="1" applyFill="1" applyBorder="1"/>
    <xf numFmtId="165" fontId="0" fillId="9" borderId="29" xfId="2" applyNumberFormat="1" applyFont="1" applyFill="1" applyBorder="1"/>
    <xf numFmtId="165" fontId="0" fillId="10" borderId="30" xfId="2" applyNumberFormat="1" applyFont="1" applyFill="1" applyBorder="1"/>
    <xf numFmtId="0" fontId="3" fillId="0" borderId="6" xfId="0" applyFont="1" applyBorder="1" applyAlignment="1">
      <alignment horizontal="center"/>
    </xf>
    <xf numFmtId="0" fontId="3" fillId="0" borderId="15" xfId="0" applyFont="1" applyBorder="1" applyAlignment="1">
      <alignment horizontal="left"/>
    </xf>
    <xf numFmtId="0" fontId="3" fillId="0" borderId="7" xfId="0" applyFont="1" applyBorder="1" applyAlignment="1">
      <alignment horizontal="center" wrapText="1"/>
    </xf>
    <xf numFmtId="0" fontId="3" fillId="0" borderId="21" xfId="0" applyFont="1" applyBorder="1" applyAlignment="1">
      <alignment horizontal="center"/>
    </xf>
    <xf numFmtId="164" fontId="0" fillId="11" borderId="2" xfId="1" applyNumberFormat="1" applyFont="1" applyFill="1" applyBorder="1"/>
    <xf numFmtId="164" fontId="0" fillId="3" borderId="2" xfId="1" applyNumberFormat="1" applyFont="1" applyFill="1" applyBorder="1"/>
    <xf numFmtId="164" fontId="0" fillId="4" borderId="2" xfId="1" applyNumberFormat="1" applyFont="1" applyFill="1" applyBorder="1"/>
    <xf numFmtId="164" fontId="0" fillId="2" borderId="2" xfId="1" applyNumberFormat="1" applyFont="1" applyFill="1" applyBorder="1"/>
    <xf numFmtId="164" fontId="0" fillId="5" borderId="2" xfId="1" applyNumberFormat="1" applyFont="1" applyFill="1" applyBorder="1"/>
    <xf numFmtId="164" fontId="0" fillId="6" borderId="2" xfId="1" applyNumberFormat="1" applyFont="1" applyFill="1" applyBorder="1"/>
    <xf numFmtId="164" fontId="0" fillId="7" borderId="2" xfId="1" applyNumberFormat="1" applyFont="1" applyFill="1" applyBorder="1"/>
    <xf numFmtId="164" fontId="0" fillId="9" borderId="2" xfId="1" applyNumberFormat="1" applyFont="1" applyFill="1" applyBorder="1"/>
    <xf numFmtId="164" fontId="0" fillId="10" borderId="16" xfId="1" applyNumberFormat="1" applyFont="1" applyFill="1" applyBorder="1"/>
    <xf numFmtId="0" fontId="3" fillId="0" borderId="19" xfId="0" applyFont="1" applyBorder="1" applyAlignment="1">
      <alignment horizontal="center" wrapText="1"/>
    </xf>
    <xf numFmtId="0" fontId="3" fillId="0" borderId="31" xfId="0" applyFont="1" applyBorder="1" applyAlignment="1">
      <alignment horizontal="center" wrapText="1"/>
    </xf>
    <xf numFmtId="0" fontId="0" fillId="11" borderId="29" xfId="0" applyFill="1" applyBorder="1"/>
    <xf numFmtId="0" fontId="0" fillId="3" borderId="29" xfId="0" applyFill="1" applyBorder="1"/>
    <xf numFmtId="0" fontId="0" fillId="4" borderId="29" xfId="0" applyFill="1" applyBorder="1"/>
    <xf numFmtId="0" fontId="0" fillId="2" borderId="29" xfId="0" applyFill="1" applyBorder="1"/>
    <xf numFmtId="0" fontId="0" fillId="5" borderId="29" xfId="0" applyFill="1" applyBorder="1"/>
    <xf numFmtId="0" fontId="0" fillId="6" borderId="29" xfId="0" applyFill="1" applyBorder="1"/>
    <xf numFmtId="0" fontId="0" fillId="7" borderId="29" xfId="0" applyFill="1" applyBorder="1"/>
    <xf numFmtId="0" fontId="0" fillId="9" borderId="29" xfId="0" applyFill="1" applyBorder="1"/>
    <xf numFmtId="0" fontId="0" fillId="10" borderId="30" xfId="0" applyFill="1" applyBorder="1"/>
    <xf numFmtId="0" fontId="2" fillId="8" borderId="12" xfId="0" applyFont="1" applyFill="1" applyBorder="1"/>
    <xf numFmtId="164" fontId="2" fillId="8" borderId="2" xfId="1" applyNumberFormat="1" applyFont="1" applyFill="1" applyBorder="1"/>
    <xf numFmtId="0" fontId="2" fillId="8" borderId="29" xfId="0" applyFont="1" applyFill="1" applyBorder="1"/>
    <xf numFmtId="43" fontId="2" fillId="8" borderId="13" xfId="1" applyFont="1" applyFill="1" applyBorder="1"/>
    <xf numFmtId="0" fontId="2" fillId="0" borderId="0" xfId="0" applyFont="1" applyFill="1"/>
    <xf numFmtId="165" fontId="2" fillId="8" borderId="29" xfId="2" applyNumberFormat="1" applyFont="1" applyFill="1" applyBorder="1"/>
    <xf numFmtId="0" fontId="2" fillId="0" borderId="0" xfId="0" applyFont="1" applyFill="1" applyBorder="1"/>
    <xf numFmtId="0" fontId="2" fillId="8" borderId="0" xfId="0" applyFont="1" applyFill="1"/>
    <xf numFmtId="165" fontId="0" fillId="8" borderId="7" xfId="0" applyNumberFormat="1" applyFill="1" applyBorder="1"/>
    <xf numFmtId="165" fontId="0" fillId="7" borderId="7" xfId="0" applyNumberFormat="1" applyFill="1" applyBorder="1"/>
    <xf numFmtId="9" fontId="0" fillId="0" borderId="0" xfId="0" applyNumberFormat="1" applyFill="1" applyBorder="1"/>
    <xf numFmtId="0" fontId="5" fillId="0" borderId="0" xfId="0" applyFont="1"/>
    <xf numFmtId="43" fontId="5" fillId="0" borderId="0" xfId="1" applyFont="1"/>
    <xf numFmtId="43" fontId="5" fillId="0" borderId="0" xfId="0" applyNumberFormat="1" applyFont="1"/>
    <xf numFmtId="0" fontId="2" fillId="0" borderId="0" xfId="0" applyFont="1"/>
    <xf numFmtId="43" fontId="2" fillId="0" borderId="0" xfId="1" applyFont="1"/>
    <xf numFmtId="43" fontId="0" fillId="0" borderId="0" xfId="0" applyNumberFormat="1"/>
    <xf numFmtId="0" fontId="6" fillId="0" borderId="0" xfId="0" applyFont="1"/>
    <xf numFmtId="164" fontId="6" fillId="0" borderId="0" xfId="1" applyNumberFormat="1" applyFont="1"/>
    <xf numFmtId="0" fontId="7" fillId="0" borderId="0" xfId="0" applyFont="1"/>
    <xf numFmtId="164" fontId="7" fillId="0" borderId="0" xfId="1" applyNumberFormat="1" applyFont="1"/>
    <xf numFmtId="43" fontId="7" fillId="0" borderId="0" xfId="1" applyNumberFormat="1" applyFont="1"/>
    <xf numFmtId="0" fontId="3" fillId="0" borderId="0" xfId="0" applyFont="1"/>
    <xf numFmtId="0" fontId="11" fillId="0" borderId="31" xfId="0" applyFont="1" applyFill="1" applyBorder="1"/>
    <xf numFmtId="0" fontId="11" fillId="0" borderId="6" xfId="0" applyFont="1" applyFill="1" applyBorder="1" applyAlignment="1"/>
    <xf numFmtId="0" fontId="11" fillId="0" borderId="38" xfId="0" applyFont="1" applyFill="1" applyBorder="1"/>
    <xf numFmtId="0" fontId="11" fillId="0" borderId="39" xfId="0" applyFont="1" applyFill="1" applyBorder="1"/>
    <xf numFmtId="0" fontId="11" fillId="0" borderId="30" xfId="0" applyFont="1" applyFill="1" applyBorder="1"/>
    <xf numFmtId="0" fontId="11" fillId="0" borderId="8" xfId="0" applyFont="1" applyFill="1" applyBorder="1"/>
    <xf numFmtId="0" fontId="11" fillId="0" borderId="14" xfId="0" applyFont="1" applyFill="1" applyBorder="1"/>
    <xf numFmtId="0" fontId="11" fillId="0" borderId="9" xfId="0" applyFont="1" applyFill="1" applyBorder="1"/>
    <xf numFmtId="0" fontId="11" fillId="0" borderId="42" xfId="0" applyFont="1" applyFill="1" applyBorder="1"/>
    <xf numFmtId="0" fontId="11" fillId="0" borderId="43" xfId="0" applyFont="1" applyFill="1" applyBorder="1"/>
    <xf numFmtId="0" fontId="11" fillId="0" borderId="45" xfId="0" applyFont="1" applyFill="1" applyBorder="1"/>
    <xf numFmtId="0" fontId="11" fillId="0" borderId="6" xfId="0" applyFont="1" applyFill="1" applyBorder="1"/>
    <xf numFmtId="0" fontId="11" fillId="0" borderId="15" xfId="0" applyFont="1" applyFill="1" applyBorder="1"/>
    <xf numFmtId="0" fontId="11" fillId="0" borderId="7" xfId="0" applyFont="1" applyFill="1" applyBorder="1"/>
    <xf numFmtId="0" fontId="11" fillId="0" borderId="46" xfId="0" applyFont="1" applyFill="1" applyBorder="1"/>
    <xf numFmtId="0" fontId="11" fillId="0" borderId="19" xfId="0" applyFont="1" applyFill="1" applyBorder="1"/>
    <xf numFmtId="0" fontId="11" fillId="0" borderId="7" xfId="0" applyFont="1" applyFill="1" applyBorder="1" applyAlignment="1">
      <alignment horizontal="center" vertical="center"/>
    </xf>
    <xf numFmtId="0" fontId="11" fillId="0" borderId="47" xfId="0" applyFont="1" applyFill="1" applyBorder="1"/>
    <xf numFmtId="0" fontId="11" fillId="0" borderId="48" xfId="0" applyFont="1" applyFill="1" applyBorder="1" applyAlignment="1">
      <alignment horizontal="center" vertical="center" wrapText="1"/>
    </xf>
    <xf numFmtId="0" fontId="11" fillId="0" borderId="49" xfId="0" applyFont="1" applyFill="1" applyBorder="1" applyAlignment="1">
      <alignment horizontal="center" vertical="center" wrapText="1"/>
    </xf>
    <xf numFmtId="0" fontId="11" fillId="0" borderId="50" xfId="0" applyFont="1" applyFill="1" applyBorder="1"/>
    <xf numFmtId="0" fontId="11" fillId="0" borderId="20" xfId="0" applyFont="1" applyFill="1" applyBorder="1"/>
    <xf numFmtId="0" fontId="11" fillId="0" borderId="5" xfId="0" applyFont="1" applyFill="1" applyBorder="1"/>
    <xf numFmtId="0" fontId="11" fillId="0" borderId="13" xfId="0" applyFont="1" applyFill="1" applyBorder="1"/>
    <xf numFmtId="0" fontId="11" fillId="0" borderId="51" xfId="0" applyFont="1" applyFill="1" applyBorder="1"/>
    <xf numFmtId="0" fontId="11" fillId="0" borderId="12" xfId="0" applyFont="1" applyFill="1" applyBorder="1"/>
    <xf numFmtId="0" fontId="11" fillId="0" borderId="29" xfId="0" applyFont="1" applyFill="1" applyBorder="1"/>
    <xf numFmtId="0" fontId="11" fillId="0" borderId="52" xfId="0" applyFont="1" applyFill="1" applyBorder="1"/>
    <xf numFmtId="0" fontId="11" fillId="0" borderId="13" xfId="0" applyFont="1" applyFill="1" applyBorder="1" applyAlignment="1">
      <alignment horizontal="center" vertical="center"/>
    </xf>
    <xf numFmtId="0" fontId="11" fillId="0" borderId="29" xfId="0" applyFont="1" applyFill="1" applyBorder="1" applyAlignment="1">
      <alignment horizontal="center" vertical="center" wrapText="1"/>
    </xf>
    <xf numFmtId="0" fontId="11" fillId="0" borderId="53" xfId="0" applyFont="1" applyFill="1" applyBorder="1" applyAlignment="1">
      <alignment horizontal="center" vertical="center" wrapText="1"/>
    </xf>
    <xf numFmtId="0" fontId="11" fillId="0" borderId="54" xfId="0" applyFont="1" applyFill="1" applyBorder="1"/>
    <xf numFmtId="0" fontId="11" fillId="0" borderId="55" xfId="0" applyFont="1" applyFill="1" applyBorder="1"/>
    <xf numFmtId="0" fontId="11" fillId="0" borderId="56" xfId="0" applyFont="1" applyFill="1" applyBorder="1"/>
    <xf numFmtId="0" fontId="11" fillId="0" borderId="57" xfId="0" applyFont="1" applyFill="1" applyBorder="1"/>
    <xf numFmtId="0" fontId="11" fillId="0" borderId="9" xfId="0" applyFont="1" applyFill="1" applyBorder="1" applyAlignment="1">
      <alignment horizontal="center" vertical="center"/>
    </xf>
    <xf numFmtId="0" fontId="11" fillId="0" borderId="30" xfId="0" applyFont="1" applyFill="1" applyBorder="1" applyAlignment="1">
      <alignment horizontal="center" vertical="center" wrapText="1"/>
    </xf>
    <xf numFmtId="0" fontId="11" fillId="0" borderId="43" xfId="0" applyFont="1" applyFill="1" applyBorder="1" applyAlignment="1">
      <alignment horizontal="center" vertical="center" wrapText="1"/>
    </xf>
    <xf numFmtId="0" fontId="11" fillId="0" borderId="31" xfId="0" applyFont="1" applyFill="1" applyBorder="1" applyAlignment="1">
      <alignment horizontal="center" vertical="center" wrapText="1"/>
    </xf>
    <xf numFmtId="0" fontId="11" fillId="0" borderId="39" xfId="0" applyFont="1" applyFill="1" applyBorder="1" applyAlignment="1">
      <alignment horizontal="center" vertical="center" wrapText="1"/>
    </xf>
    <xf numFmtId="0" fontId="11" fillId="0" borderId="3" xfId="0" applyFont="1" applyFill="1" applyBorder="1"/>
    <xf numFmtId="0" fontId="11" fillId="0" borderId="1" xfId="0" applyFont="1" applyFill="1" applyBorder="1"/>
    <xf numFmtId="0" fontId="11" fillId="0" borderId="17" xfId="0" applyFont="1" applyFill="1" applyBorder="1"/>
    <xf numFmtId="16" fontId="3" fillId="0" borderId="0" xfId="0" applyNumberFormat="1" applyFont="1"/>
    <xf numFmtId="2" fontId="3" fillId="0" borderId="0" xfId="0" applyNumberFormat="1" applyFont="1"/>
    <xf numFmtId="1" fontId="0" fillId="0" borderId="0" xfId="0" applyNumberFormat="1" applyFont="1"/>
    <xf numFmtId="0" fontId="3" fillId="2" borderId="0" xfId="0" applyFont="1" applyFill="1"/>
    <xf numFmtId="1" fontId="0" fillId="0" borderId="0" xfId="0" applyNumberFormat="1"/>
    <xf numFmtId="0" fontId="12" fillId="0" borderId="0" xfId="0" applyFont="1"/>
    <xf numFmtId="1" fontId="2" fillId="0" borderId="0" xfId="0" applyNumberFormat="1" applyFont="1"/>
    <xf numFmtId="0" fontId="12" fillId="2" borderId="0" xfId="0" applyFont="1" applyFill="1"/>
    <xf numFmtId="164" fontId="0" fillId="0" borderId="0" xfId="1" applyNumberFormat="1" applyFont="1"/>
    <xf numFmtId="0" fontId="3" fillId="0" borderId="0" xfId="0" applyFont="1" applyFill="1" applyBorder="1"/>
    <xf numFmtId="165" fontId="0" fillId="0" borderId="0" xfId="0" applyNumberFormat="1" applyFill="1" applyBorder="1"/>
    <xf numFmtId="0" fontId="0" fillId="0" borderId="0" xfId="0" applyFont="1" applyFill="1" applyBorder="1"/>
    <xf numFmtId="9" fontId="0" fillId="0" borderId="0" xfId="2" applyFont="1" applyFill="1" applyBorder="1"/>
    <xf numFmtId="9" fontId="0" fillId="0" borderId="0" xfId="1" applyNumberFormat="1" applyFont="1" applyFill="1" applyBorder="1"/>
    <xf numFmtId="165" fontId="0" fillId="0" borderId="0" xfId="2" applyNumberFormat="1" applyFont="1" applyFill="1" applyBorder="1"/>
    <xf numFmtId="0" fontId="13" fillId="0" borderId="0" xfId="0" applyFont="1" applyFill="1" applyBorder="1"/>
    <xf numFmtId="0" fontId="0" fillId="0" borderId="0" xfId="0" applyFont="1"/>
    <xf numFmtId="164" fontId="0" fillId="0" borderId="0" xfId="1" applyNumberFormat="1" applyFont="1" applyFill="1" applyBorder="1"/>
    <xf numFmtId="43" fontId="0" fillId="0" borderId="0" xfId="1" applyNumberFormat="1" applyFont="1" applyFill="1" applyBorder="1"/>
    <xf numFmtId="10" fontId="0" fillId="0" borderId="0" xfId="2" applyNumberFormat="1" applyFont="1" applyFill="1" applyBorder="1"/>
    <xf numFmtId="10" fontId="0" fillId="0" borderId="0" xfId="0" applyNumberFormat="1" applyFill="1"/>
    <xf numFmtId="49" fontId="0" fillId="0" borderId="0" xfId="0" applyNumberFormat="1"/>
    <xf numFmtId="166" fontId="0" fillId="0" borderId="0" xfId="0" applyNumberFormat="1"/>
    <xf numFmtId="167" fontId="0" fillId="0" borderId="0" xfId="0" applyNumberFormat="1"/>
    <xf numFmtId="167" fontId="3" fillId="0" borderId="0" xfId="0" applyNumberFormat="1" applyFont="1"/>
    <xf numFmtId="168" fontId="3" fillId="0" borderId="0" xfId="0" applyNumberFormat="1" applyFont="1"/>
    <xf numFmtId="0" fontId="3" fillId="0" borderId="0" xfId="0" applyFont="1" applyAlignment="1">
      <alignment wrapText="1"/>
    </xf>
    <xf numFmtId="0" fontId="16" fillId="0" borderId="0" xfId="0" applyFont="1"/>
    <xf numFmtId="164" fontId="0" fillId="0" borderId="0" xfId="0" applyNumberFormat="1"/>
    <xf numFmtId="164" fontId="2" fillId="0" borderId="0" xfId="0" applyNumberFormat="1" applyFont="1"/>
    <xf numFmtId="164" fontId="2" fillId="0" borderId="0" xfId="1" applyNumberFormat="1" applyFont="1"/>
    <xf numFmtId="164" fontId="17" fillId="0" borderId="0" xfId="0" applyNumberFormat="1" applyFont="1"/>
    <xf numFmtId="164" fontId="1" fillId="0" borderId="0" xfId="1" applyNumberFormat="1" applyFont="1" applyFill="1" applyBorder="1"/>
    <xf numFmtId="0" fontId="12" fillId="0" borderId="0" xfId="0" applyFont="1" applyFill="1" applyBorder="1"/>
    <xf numFmtId="0" fontId="0" fillId="8" borderId="10" xfId="0" applyFill="1" applyBorder="1"/>
    <xf numFmtId="0" fontId="0" fillId="8" borderId="11" xfId="0" applyFill="1" applyBorder="1"/>
    <xf numFmtId="0" fontId="0" fillId="8" borderId="36" xfId="0" applyFill="1" applyBorder="1"/>
    <xf numFmtId="0" fontId="0" fillId="8" borderId="37" xfId="0" applyFill="1" applyBorder="1" applyAlignment="1">
      <alignment horizontal="center"/>
    </xf>
    <xf numFmtId="0" fontId="0" fillId="8" borderId="0" xfId="0" applyFill="1" applyBorder="1" applyAlignment="1">
      <alignment horizontal="center"/>
    </xf>
    <xf numFmtId="0" fontId="0" fillId="8" borderId="40" xfId="0" applyFill="1" applyBorder="1" applyAlignment="1">
      <alignment horizontal="center"/>
    </xf>
    <xf numFmtId="0" fontId="0" fillId="8" borderId="37" xfId="0" applyFill="1" applyBorder="1"/>
    <xf numFmtId="0" fontId="0" fillId="8" borderId="0" xfId="0" applyFill="1" applyBorder="1"/>
    <xf numFmtId="0" fontId="0" fillId="8" borderId="40" xfId="0" applyFill="1" applyBorder="1"/>
    <xf numFmtId="0" fontId="0" fillId="8" borderId="41" xfId="0" applyFill="1" applyBorder="1"/>
    <xf numFmtId="0" fontId="0" fillId="8" borderId="58" xfId="0" applyFill="1" applyBorder="1"/>
    <xf numFmtId="0" fontId="0" fillId="8" borderId="44" xfId="0" applyFill="1" applyBorder="1"/>
    <xf numFmtId="0" fontId="0" fillId="12" borderId="10" xfId="0" applyFill="1" applyBorder="1"/>
    <xf numFmtId="0" fontId="0" fillId="12" borderId="11" xfId="0" applyFill="1" applyBorder="1"/>
    <xf numFmtId="0" fontId="0" fillId="12" borderId="36" xfId="0" applyFill="1" applyBorder="1"/>
    <xf numFmtId="0" fontId="0" fillId="12" borderId="37" xfId="0" applyFill="1" applyBorder="1" applyAlignment="1">
      <alignment horizontal="center"/>
    </xf>
    <xf numFmtId="0" fontId="0" fillId="12" borderId="0" xfId="0" applyFill="1" applyBorder="1" applyAlignment="1">
      <alignment horizontal="center"/>
    </xf>
    <xf numFmtId="0" fontId="0" fillId="12" borderId="40" xfId="0" applyFill="1" applyBorder="1" applyAlignment="1">
      <alignment horizontal="center"/>
    </xf>
    <xf numFmtId="0" fontId="0" fillId="12" borderId="37" xfId="0" applyFill="1" applyBorder="1"/>
    <xf numFmtId="0" fontId="0" fillId="12" borderId="0" xfId="0" applyFill="1" applyBorder="1"/>
    <xf numFmtId="0" fontId="0" fillId="12" borderId="40" xfId="0" applyFill="1" applyBorder="1"/>
    <xf numFmtId="0" fontId="0" fillId="12" borderId="41" xfId="0" applyFill="1" applyBorder="1"/>
    <xf numFmtId="0" fontId="0" fillId="12" borderId="58" xfId="0" applyFill="1" applyBorder="1"/>
    <xf numFmtId="0" fontId="0" fillId="12" borderId="44" xfId="0" applyFill="1" applyBorder="1"/>
    <xf numFmtId="0" fontId="0" fillId="5" borderId="10" xfId="0" applyFill="1" applyBorder="1"/>
    <xf numFmtId="0" fontId="0" fillId="5" borderId="11" xfId="0" applyFill="1" applyBorder="1"/>
    <xf numFmtId="0" fontId="0" fillId="5" borderId="36" xfId="0" applyFill="1" applyBorder="1"/>
    <xf numFmtId="0" fontId="0" fillId="5" borderId="37" xfId="0" applyFill="1" applyBorder="1" applyAlignment="1">
      <alignment horizontal="center"/>
    </xf>
    <xf numFmtId="0" fontId="0" fillId="5" borderId="0" xfId="0" applyFill="1" applyBorder="1" applyAlignment="1">
      <alignment horizontal="center"/>
    </xf>
    <xf numFmtId="0" fontId="0" fillId="5" borderId="40" xfId="0" applyFill="1" applyBorder="1" applyAlignment="1">
      <alignment horizontal="center"/>
    </xf>
    <xf numFmtId="0" fontId="0" fillId="5" borderId="37" xfId="0" applyFill="1" applyBorder="1"/>
    <xf numFmtId="0" fontId="0" fillId="5" borderId="0" xfId="0" applyFill="1" applyBorder="1"/>
    <xf numFmtId="0" fontId="0" fillId="5" borderId="40" xfId="0" applyFill="1" applyBorder="1"/>
    <xf numFmtId="0" fontId="0" fillId="5" borderId="41" xfId="0" applyFill="1" applyBorder="1"/>
    <xf numFmtId="0" fontId="0" fillId="5" borderId="58" xfId="0" applyFill="1" applyBorder="1"/>
    <xf numFmtId="0" fontId="0" fillId="5" borderId="44" xfId="0" applyFill="1" applyBorder="1"/>
    <xf numFmtId="0" fontId="0" fillId="0" borderId="10" xfId="0" applyBorder="1"/>
    <xf numFmtId="0" fontId="0" fillId="0" borderId="36" xfId="0" applyBorder="1"/>
    <xf numFmtId="0" fontId="0" fillId="0" borderId="37" xfId="0" applyBorder="1" applyAlignment="1">
      <alignment horizontal="center"/>
    </xf>
    <xf numFmtId="0" fontId="0" fillId="0" borderId="0" xfId="0" applyBorder="1" applyAlignment="1">
      <alignment horizontal="center"/>
    </xf>
    <xf numFmtId="0" fontId="0" fillId="0" borderId="40" xfId="0" applyBorder="1" applyAlignment="1">
      <alignment horizontal="center"/>
    </xf>
    <xf numFmtId="0" fontId="0" fillId="0" borderId="37" xfId="0" applyBorder="1"/>
    <xf numFmtId="0" fontId="0" fillId="0" borderId="40" xfId="0" applyBorder="1"/>
    <xf numFmtId="0" fontId="0" fillId="0" borderId="41" xfId="0" applyBorder="1"/>
    <xf numFmtId="0" fontId="0" fillId="0" borderId="58" xfId="0" applyBorder="1"/>
    <xf numFmtId="0" fontId="0" fillId="0" borderId="44" xfId="0" applyBorder="1"/>
    <xf numFmtId="0" fontId="19" fillId="13" borderId="62" xfId="0" applyFont="1" applyFill="1" applyBorder="1" applyAlignment="1">
      <alignment horizontal="center" vertical="center"/>
    </xf>
    <xf numFmtId="0" fontId="19" fillId="13" borderId="44" xfId="0" applyFont="1" applyFill="1" applyBorder="1" applyAlignment="1">
      <alignment horizontal="center" vertical="center"/>
    </xf>
    <xf numFmtId="0" fontId="19" fillId="13" borderId="62" xfId="0" applyFont="1" applyFill="1" applyBorder="1" applyAlignment="1">
      <alignment horizontal="center" vertical="center" wrapText="1"/>
    </xf>
    <xf numFmtId="0" fontId="19" fillId="13" borderId="44" xfId="0" applyFont="1" applyFill="1" applyBorder="1" applyAlignment="1">
      <alignment horizontal="center" vertical="center" wrapText="1"/>
    </xf>
    <xf numFmtId="0" fontId="19" fillId="13" borderId="64" xfId="0" applyFont="1" applyFill="1" applyBorder="1" applyAlignment="1">
      <alignment horizontal="center" vertical="center" wrapText="1"/>
    </xf>
    <xf numFmtId="0" fontId="19" fillId="13" borderId="65" xfId="0" applyFont="1" applyFill="1" applyBorder="1" applyAlignment="1">
      <alignment horizontal="center" vertical="center" wrapText="1"/>
    </xf>
    <xf numFmtId="0" fontId="18" fillId="0" borderId="44" xfId="0" applyFont="1" applyBorder="1" applyAlignment="1">
      <alignment horizontal="center" vertical="center"/>
    </xf>
    <xf numFmtId="0" fontId="18" fillId="0" borderId="44" xfId="0" applyFont="1" applyBorder="1" applyAlignment="1">
      <alignment horizontal="center" vertical="center" wrapText="1"/>
    </xf>
    <xf numFmtId="0" fontId="18" fillId="0" borderId="65" xfId="0" applyFont="1" applyBorder="1" applyAlignment="1">
      <alignment horizontal="center" vertical="center" wrapText="1"/>
    </xf>
    <xf numFmtId="0" fontId="18" fillId="0" borderId="67" xfId="0" applyFont="1" applyBorder="1" applyAlignment="1">
      <alignment horizontal="center" vertical="center"/>
    </xf>
    <xf numFmtId="0" fontId="18" fillId="0" borderId="67" xfId="0" applyFont="1" applyBorder="1" applyAlignment="1">
      <alignment horizontal="center" vertical="center" wrapText="1"/>
    </xf>
    <xf numFmtId="0" fontId="18" fillId="0" borderId="68" xfId="0" applyFont="1" applyBorder="1" applyAlignment="1">
      <alignment horizontal="center" vertical="center" wrapText="1"/>
    </xf>
    <xf numFmtId="0" fontId="18" fillId="0" borderId="0" xfId="0" applyFont="1"/>
    <xf numFmtId="0" fontId="18" fillId="0" borderId="60" xfId="0" applyFont="1" applyBorder="1" applyAlignment="1">
      <alignment horizontal="center" vertical="center"/>
    </xf>
    <xf numFmtId="0" fontId="18" fillId="0" borderId="66" xfId="0" applyFont="1" applyBorder="1" applyAlignment="1">
      <alignment horizontal="center" vertical="center"/>
    </xf>
    <xf numFmtId="0" fontId="20" fillId="0" borderId="60" xfId="0" applyFont="1" applyBorder="1" applyAlignment="1">
      <alignment horizontal="center" vertical="center"/>
    </xf>
    <xf numFmtId="0" fontId="20" fillId="0" borderId="66" xfId="0" applyFont="1" applyBorder="1" applyAlignment="1">
      <alignment horizontal="center" vertical="center"/>
    </xf>
    <xf numFmtId="0" fontId="20" fillId="13" borderId="59" xfId="0" applyFont="1" applyFill="1" applyBorder="1" applyAlignment="1">
      <alignment horizontal="center" vertical="center"/>
    </xf>
    <xf numFmtId="0" fontId="18" fillId="13" borderId="61" xfId="0" applyFont="1" applyFill="1" applyBorder="1" applyAlignment="1">
      <alignment horizontal="center" vertical="center"/>
    </xf>
    <xf numFmtId="0" fontId="18" fillId="13" borderId="61" xfId="0" applyFont="1" applyFill="1" applyBorder="1" applyAlignment="1">
      <alignment horizontal="center" vertical="center" wrapText="1"/>
    </xf>
    <xf numFmtId="0" fontId="18" fillId="13" borderId="63" xfId="0" applyFont="1" applyFill="1" applyBorder="1" applyAlignment="1">
      <alignment horizontal="center" vertical="center" wrapText="1"/>
    </xf>
    <xf numFmtId="0" fontId="18" fillId="13" borderId="59" xfId="0" applyFont="1" applyFill="1" applyBorder="1" applyAlignment="1">
      <alignment horizontal="center" vertical="center"/>
    </xf>
    <xf numFmtId="0" fontId="0" fillId="0" borderId="0" xfId="0" applyFill="1" applyAlignment="1">
      <alignment horizontal="center"/>
    </xf>
    <xf numFmtId="0" fontId="20" fillId="0" borderId="44" xfId="0" applyFont="1" applyBorder="1" applyAlignment="1">
      <alignment horizontal="center" vertical="center" wrapText="1"/>
    </xf>
    <xf numFmtId="0" fontId="3" fillId="0" borderId="27" xfId="0" applyFont="1" applyFill="1" applyBorder="1" applyAlignment="1">
      <alignment horizontal="center"/>
    </xf>
    <xf numFmtId="0" fontId="3" fillId="0" borderId="28" xfId="0" applyFont="1" applyFill="1" applyBorder="1" applyAlignment="1">
      <alignment horizontal="center"/>
    </xf>
    <xf numFmtId="9" fontId="0" fillId="0" borderId="0" xfId="0" applyNumberFormat="1" applyBorder="1"/>
    <xf numFmtId="2" fontId="0" fillId="0" borderId="0" xfId="0" applyNumberFormat="1"/>
    <xf numFmtId="0" fontId="0" fillId="11" borderId="69" xfId="0" applyFill="1" applyBorder="1"/>
    <xf numFmtId="0" fontId="0" fillId="11" borderId="22" xfId="0" applyFill="1" applyBorder="1"/>
    <xf numFmtId="0" fontId="0" fillId="11" borderId="18" xfId="0" applyFill="1" applyBorder="1"/>
    <xf numFmtId="40" fontId="0" fillId="11" borderId="22" xfId="0" applyNumberFormat="1" applyFill="1" applyBorder="1"/>
    <xf numFmtId="43" fontId="0" fillId="0" borderId="27" xfId="1" applyFont="1" applyFill="1" applyBorder="1"/>
    <xf numFmtId="43" fontId="2" fillId="0" borderId="27" xfId="1" applyFont="1" applyFill="1" applyBorder="1"/>
    <xf numFmtId="43" fontId="0" fillId="0" borderId="28" xfId="1" applyFont="1" applyFill="1" applyBorder="1"/>
    <xf numFmtId="43" fontId="0" fillId="0" borderId="18" xfId="1" applyFont="1" applyBorder="1"/>
    <xf numFmtId="0" fontId="3" fillId="0" borderId="27" xfId="0" applyFont="1" applyBorder="1" applyAlignment="1">
      <alignment horizontal="center"/>
    </xf>
    <xf numFmtId="43" fontId="0" fillId="0" borderId="1" xfId="1" applyFont="1" applyFill="1" applyBorder="1"/>
    <xf numFmtId="43" fontId="2" fillId="0" borderId="1" xfId="1" applyFont="1" applyFill="1" applyBorder="1"/>
    <xf numFmtId="43" fontId="0" fillId="0" borderId="3" xfId="1" applyFont="1" applyFill="1" applyBorder="1"/>
    <xf numFmtId="43" fontId="2" fillId="0" borderId="3" xfId="1" applyFont="1" applyFill="1" applyBorder="1"/>
    <xf numFmtId="43" fontId="0" fillId="0" borderId="13" xfId="1" applyFont="1" applyFill="1" applyBorder="1"/>
    <xf numFmtId="43" fontId="2" fillId="0" borderId="13" xfId="1" applyFont="1" applyFill="1" applyBorder="1"/>
    <xf numFmtId="43" fontId="0" fillId="0" borderId="17" xfId="1" applyFont="1" applyFill="1" applyBorder="1"/>
    <xf numFmtId="43" fontId="0" fillId="0" borderId="14" xfId="1" applyFont="1" applyFill="1" applyBorder="1"/>
    <xf numFmtId="43" fontId="0" fillId="0" borderId="9" xfId="1" applyFont="1" applyFill="1" applyBorder="1"/>
    <xf numFmtId="0" fontId="0" fillId="0" borderId="72" xfId="0" applyBorder="1"/>
    <xf numFmtId="8" fontId="0" fillId="0" borderId="37" xfId="0" applyNumberFormat="1" applyFill="1" applyBorder="1"/>
    <xf numFmtId="44" fontId="0" fillId="0" borderId="0" xfId="3" applyFont="1" applyFill="1" applyBorder="1"/>
    <xf numFmtId="44" fontId="0" fillId="0" borderId="40" xfId="3" applyFont="1" applyFill="1" applyBorder="1"/>
    <xf numFmtId="8" fontId="2" fillId="0" borderId="37" xfId="0" applyNumberFormat="1" applyFont="1" applyFill="1" applyBorder="1"/>
    <xf numFmtId="44" fontId="2" fillId="0" borderId="0" xfId="3" applyFont="1" applyFill="1" applyBorder="1"/>
    <xf numFmtId="44" fontId="2" fillId="0" borderId="40" xfId="3" applyFont="1" applyFill="1" applyBorder="1"/>
    <xf numFmtId="8" fontId="0" fillId="0" borderId="41" xfId="0" applyNumberFormat="1" applyFill="1" applyBorder="1"/>
    <xf numFmtId="44" fontId="0" fillId="0" borderId="58" xfId="3" applyFont="1" applyFill="1" applyBorder="1"/>
    <xf numFmtId="44" fontId="0" fillId="0" borderId="44" xfId="3" applyFont="1" applyFill="1" applyBorder="1"/>
    <xf numFmtId="43" fontId="0" fillId="0" borderId="52" xfId="1" applyFont="1" applyFill="1" applyBorder="1"/>
    <xf numFmtId="43" fontId="0" fillId="0" borderId="5" xfId="1" applyFont="1" applyFill="1" applyBorder="1"/>
    <xf numFmtId="43" fontId="0" fillId="0" borderId="73" xfId="1" applyFont="1" applyFill="1" applyBorder="1"/>
    <xf numFmtId="0" fontId="3" fillId="0" borderId="74" xfId="0" applyFont="1" applyBorder="1" applyAlignment="1">
      <alignment horizontal="center"/>
    </xf>
    <xf numFmtId="0" fontId="3" fillId="0" borderId="75" xfId="0" applyFont="1" applyBorder="1" applyAlignment="1">
      <alignment horizontal="center"/>
    </xf>
    <xf numFmtId="0" fontId="3" fillId="0" borderId="76" xfId="0" applyFont="1" applyBorder="1" applyAlignment="1">
      <alignment horizontal="center"/>
    </xf>
    <xf numFmtId="0" fontId="3" fillId="0" borderId="70" xfId="0" applyFont="1" applyBorder="1" applyAlignment="1">
      <alignment horizontal="center"/>
    </xf>
    <xf numFmtId="0" fontId="3" fillId="0" borderId="35" xfId="0" applyFont="1" applyBorder="1" applyAlignment="1">
      <alignment horizontal="center"/>
    </xf>
    <xf numFmtId="165" fontId="0" fillId="0" borderId="29" xfId="2" applyNumberFormat="1" applyFont="1" applyFill="1" applyBorder="1"/>
    <xf numFmtId="165" fontId="2" fillId="0" borderId="29" xfId="2" applyNumberFormat="1" applyFont="1" applyFill="1" applyBorder="1"/>
    <xf numFmtId="165" fontId="0" fillId="0" borderId="30" xfId="2" applyNumberFormat="1" applyFont="1" applyFill="1" applyBorder="1"/>
    <xf numFmtId="43" fontId="0" fillId="0" borderId="0" xfId="1" applyFont="1" applyFill="1" applyBorder="1"/>
    <xf numFmtId="43" fontId="2" fillId="0" borderId="0" xfId="1" applyFont="1" applyFill="1" applyBorder="1"/>
    <xf numFmtId="43" fontId="0" fillId="0" borderId="58" xfId="1" applyFont="1" applyFill="1" applyBorder="1"/>
    <xf numFmtId="0" fontId="3" fillId="0" borderId="0" xfId="0" applyFont="1" applyAlignment="1">
      <alignment horizontal="center" wrapText="1"/>
    </xf>
    <xf numFmtId="9" fontId="0" fillId="2" borderId="1" xfId="0" applyNumberFormat="1" applyFill="1" applyBorder="1"/>
    <xf numFmtId="169" fontId="0" fillId="0" borderId="4" xfId="0" applyNumberFormat="1" applyBorder="1"/>
    <xf numFmtId="43" fontId="0" fillId="0" borderId="4" xfId="1" applyFont="1" applyBorder="1"/>
    <xf numFmtId="43" fontId="0" fillId="2" borderId="0" xfId="0" applyNumberFormat="1" applyFill="1"/>
    <xf numFmtId="43" fontId="0" fillId="0" borderId="37" xfId="1" applyFont="1" applyFill="1" applyBorder="1"/>
    <xf numFmtId="43" fontId="2" fillId="0" borderId="37" xfId="1" applyFont="1" applyFill="1" applyBorder="1"/>
    <xf numFmtId="43" fontId="0" fillId="0" borderId="41" xfId="1" applyFont="1" applyFill="1" applyBorder="1"/>
    <xf numFmtId="0" fontId="3" fillId="0" borderId="33" xfId="0" applyFont="1" applyBorder="1" applyAlignment="1">
      <alignment horizontal="center"/>
    </xf>
    <xf numFmtId="165" fontId="0" fillId="0" borderId="37" xfId="2" applyNumberFormat="1" applyFont="1" applyFill="1" applyBorder="1"/>
    <xf numFmtId="43" fontId="0" fillId="0" borderId="40" xfId="1" applyFont="1" applyFill="1" applyBorder="1"/>
    <xf numFmtId="165" fontId="2" fillId="0" borderId="37" xfId="2" applyNumberFormat="1" applyFont="1" applyFill="1" applyBorder="1"/>
    <xf numFmtId="43" fontId="2" fillId="0" borderId="40" xfId="1" applyFont="1" applyFill="1" applyBorder="1"/>
    <xf numFmtId="165" fontId="0" fillId="0" borderId="41" xfId="2" applyNumberFormat="1" applyFont="1" applyFill="1" applyBorder="1"/>
    <xf numFmtId="43" fontId="0" fillId="0" borderId="44" xfId="1" applyFont="1" applyFill="1" applyBorder="1"/>
    <xf numFmtId="169" fontId="0" fillId="2" borderId="4" xfId="1" applyNumberFormat="1" applyFont="1" applyFill="1" applyBorder="1"/>
    <xf numFmtId="43" fontId="0" fillId="14" borderId="5" xfId="1" applyFont="1" applyFill="1" applyBorder="1"/>
    <xf numFmtId="43" fontId="0" fillId="14" borderId="1" xfId="1" applyFont="1" applyFill="1" applyBorder="1"/>
    <xf numFmtId="43" fontId="2" fillId="14" borderId="1" xfId="1" applyFont="1" applyFill="1" applyBorder="1"/>
    <xf numFmtId="43" fontId="0" fillId="14" borderId="14" xfId="1" applyFont="1" applyFill="1" applyBorder="1"/>
    <xf numFmtId="43" fontId="0" fillId="14" borderId="0" xfId="1" applyFont="1" applyFill="1" applyBorder="1"/>
    <xf numFmtId="43" fontId="2" fillId="14" borderId="0" xfId="1" applyFont="1" applyFill="1" applyBorder="1"/>
    <xf numFmtId="43" fontId="0" fillId="14" borderId="58" xfId="1" applyFont="1" applyFill="1" applyBorder="1"/>
    <xf numFmtId="10" fontId="0" fillId="2" borderId="0" xfId="0" applyNumberFormat="1" applyFont="1" applyFill="1"/>
    <xf numFmtId="9" fontId="3" fillId="0" borderId="71" xfId="0" applyNumberFormat="1" applyFont="1" applyBorder="1" applyAlignment="1">
      <alignment horizontal="center"/>
    </xf>
    <xf numFmtId="9" fontId="3" fillId="0" borderId="34" xfId="0" applyNumberFormat="1" applyFont="1" applyBorder="1" applyAlignment="1">
      <alignment horizontal="center"/>
    </xf>
    <xf numFmtId="9" fontId="3" fillId="0" borderId="72" xfId="0" applyNumberFormat="1" applyFont="1" applyBorder="1" applyAlignment="1">
      <alignment horizontal="center"/>
    </xf>
    <xf numFmtId="0" fontId="3" fillId="0" borderId="72" xfId="0" applyFont="1" applyBorder="1" applyAlignment="1">
      <alignment horizontal="center"/>
    </xf>
    <xf numFmtId="0" fontId="3" fillId="0" borderId="71" xfId="0" applyFont="1" applyBorder="1" applyAlignment="1">
      <alignment horizontal="center"/>
    </xf>
    <xf numFmtId="0" fontId="3" fillId="0" borderId="34" xfId="0" applyFont="1" applyBorder="1" applyAlignment="1">
      <alignment horizontal="center"/>
    </xf>
    <xf numFmtId="165" fontId="0" fillId="14" borderId="37" xfId="2" applyNumberFormat="1" applyFont="1" applyFill="1" applyBorder="1"/>
    <xf numFmtId="43" fontId="0" fillId="14" borderId="40" xfId="1" applyFont="1" applyFill="1" applyBorder="1"/>
    <xf numFmtId="165" fontId="2" fillId="14" borderId="37" xfId="2" applyNumberFormat="1" applyFont="1" applyFill="1" applyBorder="1"/>
    <xf numFmtId="43" fontId="2" fillId="14" borderId="40" xfId="1" applyFont="1" applyFill="1" applyBorder="1"/>
    <xf numFmtId="165" fontId="0" fillId="14" borderId="41" xfId="2" applyNumberFormat="1" applyFont="1" applyFill="1" applyBorder="1"/>
    <xf numFmtId="43" fontId="0" fillId="14" borderId="44" xfId="1" applyFont="1" applyFill="1" applyBorder="1"/>
    <xf numFmtId="165" fontId="0" fillId="0" borderId="10" xfId="2" applyNumberFormat="1" applyFont="1" applyFill="1" applyBorder="1"/>
    <xf numFmtId="43" fontId="0" fillId="0" borderId="11" xfId="1" applyFont="1" applyFill="1" applyBorder="1"/>
    <xf numFmtId="43" fontId="0" fillId="0" borderId="36" xfId="1" applyFont="1" applyFill="1" applyBorder="1"/>
    <xf numFmtId="165" fontId="0" fillId="2" borderId="14" xfId="0" applyNumberFormat="1" applyFill="1" applyBorder="1"/>
    <xf numFmtId="0" fontId="0" fillId="15" borderId="0" xfId="0" applyFill="1"/>
    <xf numFmtId="43" fontId="0" fillId="15" borderId="0" xfId="1" applyFont="1" applyFill="1"/>
    <xf numFmtId="0" fontId="3" fillId="15" borderId="69" xfId="0" applyFont="1" applyFill="1" applyBorder="1" applyAlignment="1">
      <alignment horizontal="center"/>
    </xf>
    <xf numFmtId="43" fontId="0" fillId="10" borderId="0" xfId="1" applyFont="1" applyFill="1"/>
    <xf numFmtId="0" fontId="3" fillId="10" borderId="0" xfId="0" applyFont="1" applyFill="1" applyBorder="1" applyAlignment="1">
      <alignment horizontal="center"/>
    </xf>
    <xf numFmtId="164" fontId="0" fillId="9" borderId="0" xfId="0" applyNumberFormat="1" applyFill="1"/>
    <xf numFmtId="0" fontId="3" fillId="9" borderId="0" xfId="0" applyFont="1" applyFill="1" applyBorder="1" applyAlignment="1">
      <alignment horizontal="center"/>
    </xf>
    <xf numFmtId="0" fontId="0" fillId="8" borderId="0" xfId="0" applyFill="1"/>
    <xf numFmtId="164" fontId="0" fillId="8" borderId="0" xfId="0" applyNumberFormat="1" applyFill="1"/>
    <xf numFmtId="0" fontId="3" fillId="8" borderId="0" xfId="0" applyFont="1" applyFill="1" applyBorder="1" applyAlignment="1">
      <alignment horizontal="center"/>
    </xf>
    <xf numFmtId="0" fontId="0" fillId="16" borderId="0" xfId="0" applyFill="1"/>
    <xf numFmtId="164" fontId="0" fillId="16" borderId="0" xfId="0" applyNumberFormat="1" applyFill="1"/>
    <xf numFmtId="0" fontId="3" fillId="16" borderId="0" xfId="0" applyFont="1" applyFill="1" applyBorder="1" applyAlignment="1">
      <alignment horizontal="center"/>
    </xf>
    <xf numFmtId="164" fontId="0" fillId="4" borderId="0" xfId="0" applyNumberFormat="1" applyFill="1"/>
    <xf numFmtId="0" fontId="3" fillId="4" borderId="0" xfId="0" applyFont="1" applyFill="1" applyBorder="1" applyAlignment="1">
      <alignment horizontal="center"/>
    </xf>
    <xf numFmtId="43" fontId="0" fillId="3" borderId="0" xfId="1" applyFont="1" applyFill="1"/>
    <xf numFmtId="0" fontId="3" fillId="3" borderId="0" xfId="0" applyFont="1" applyFill="1" applyBorder="1" applyAlignment="1">
      <alignment horizontal="center"/>
    </xf>
    <xf numFmtId="0" fontId="0" fillId="17" borderId="0" xfId="0" applyFill="1"/>
    <xf numFmtId="43" fontId="0" fillId="17" borderId="0" xfId="1" applyFont="1" applyFill="1"/>
    <xf numFmtId="0" fontId="3" fillId="17" borderId="22" xfId="0" applyFont="1" applyFill="1" applyBorder="1" applyAlignment="1">
      <alignment horizontal="center"/>
    </xf>
    <xf numFmtId="164" fontId="0" fillId="0" borderId="52" xfId="1" applyNumberFormat="1" applyFont="1" applyBorder="1" applyAlignment="1">
      <alignment horizontal="center"/>
    </xf>
    <xf numFmtId="164" fontId="0" fillId="0" borderId="69" xfId="1" applyNumberFormat="1" applyFont="1" applyBorder="1" applyAlignment="1">
      <alignment horizontal="center"/>
    </xf>
    <xf numFmtId="0" fontId="3" fillId="0" borderId="69" xfId="0" applyFont="1" applyBorder="1" applyAlignment="1">
      <alignment horizontal="center"/>
    </xf>
    <xf numFmtId="0" fontId="0" fillId="0" borderId="77" xfId="0" applyBorder="1" applyAlignment="1">
      <alignment horizontal="center"/>
    </xf>
    <xf numFmtId="164" fontId="0" fillId="0" borderId="47" xfId="1" applyNumberFormat="1" applyFont="1" applyBorder="1" applyAlignment="1">
      <alignment horizontal="center"/>
    </xf>
    <xf numFmtId="164" fontId="0" fillId="0" borderId="0" xfId="1" applyNumberFormat="1" applyFont="1" applyBorder="1" applyAlignment="1">
      <alignment horizontal="center"/>
    </xf>
    <xf numFmtId="0" fontId="3" fillId="0" borderId="0" xfId="0" applyFont="1" applyBorder="1" applyAlignment="1">
      <alignment horizontal="center"/>
    </xf>
    <xf numFmtId="0" fontId="0" fillId="0" borderId="78" xfId="0" applyBorder="1" applyAlignment="1">
      <alignment horizontal="center"/>
    </xf>
    <xf numFmtId="0" fontId="3" fillId="0" borderId="24" xfId="0" applyFont="1" applyBorder="1" applyAlignment="1">
      <alignment horizontal="center"/>
    </xf>
    <xf numFmtId="164" fontId="0" fillId="0" borderId="79" xfId="1" applyNumberFormat="1" applyFont="1" applyBorder="1" applyAlignment="1">
      <alignment horizontal="center"/>
    </xf>
    <xf numFmtId="164" fontId="0" fillId="0" borderId="22" xfId="1" applyNumberFormat="1" applyFont="1" applyBorder="1" applyAlignment="1">
      <alignment horizontal="center"/>
    </xf>
    <xf numFmtId="0" fontId="3" fillId="0" borderId="22" xfId="0" applyFont="1" applyBorder="1" applyAlignment="1">
      <alignment horizontal="center"/>
    </xf>
    <xf numFmtId="164" fontId="0" fillId="0" borderId="5" xfId="1" applyNumberFormat="1" applyFont="1" applyBorder="1" applyAlignment="1">
      <alignment horizontal="center"/>
    </xf>
    <xf numFmtId="164" fontId="0" fillId="0" borderId="18" xfId="1" applyNumberFormat="1" applyFont="1" applyBorder="1" applyAlignment="1">
      <alignment horizontal="center"/>
    </xf>
    <xf numFmtId="0" fontId="3" fillId="0" borderId="18"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3" fillId="0" borderId="4" xfId="0" applyFont="1" applyBorder="1"/>
    <xf numFmtId="43" fontId="0" fillId="0" borderId="0" xfId="0" applyNumberFormat="1" applyFill="1" applyBorder="1"/>
    <xf numFmtId="9" fontId="0" fillId="0" borderId="1" xfId="0" applyNumberFormat="1" applyFill="1" applyBorder="1"/>
    <xf numFmtId="43" fontId="1" fillId="0" borderId="0" xfId="1" applyFont="1"/>
    <xf numFmtId="43" fontId="1" fillId="8" borderId="1" xfId="1" applyFont="1" applyFill="1" applyBorder="1"/>
    <xf numFmtId="43" fontId="1" fillId="8" borderId="0" xfId="1" applyFont="1" applyFill="1" applyBorder="1"/>
    <xf numFmtId="43" fontId="1" fillId="0" borderId="0" xfId="1" applyFont="1" applyBorder="1"/>
    <xf numFmtId="43" fontId="1" fillId="0" borderId="0" xfId="1" applyFont="1" applyFill="1" applyBorder="1"/>
    <xf numFmtId="170" fontId="0" fillId="0" borderId="0" xfId="1" applyNumberFormat="1" applyFont="1"/>
    <xf numFmtId="0" fontId="0" fillId="0" borderId="52" xfId="0" applyBorder="1"/>
    <xf numFmtId="0" fontId="0" fillId="0" borderId="47" xfId="0" applyBorder="1"/>
    <xf numFmtId="0" fontId="0" fillId="0" borderId="79" xfId="0" applyBorder="1"/>
    <xf numFmtId="1" fontId="0" fillId="0" borderId="5" xfId="0" applyNumberFormat="1" applyBorder="1" applyAlignment="1">
      <alignment horizontal="center"/>
    </xf>
    <xf numFmtId="0" fontId="0" fillId="0" borderId="69" xfId="0" applyBorder="1"/>
    <xf numFmtId="1" fontId="0" fillId="0" borderId="18" xfId="0" applyNumberFormat="1" applyBorder="1" applyAlignment="1">
      <alignment horizontal="center"/>
    </xf>
    <xf numFmtId="0" fontId="0" fillId="0" borderId="77" xfId="0" applyBorder="1"/>
    <xf numFmtId="0" fontId="0" fillId="0" borderId="78" xfId="0" applyBorder="1"/>
    <xf numFmtId="0" fontId="3" fillId="0" borderId="24" xfId="0" applyFont="1" applyBorder="1"/>
    <xf numFmtId="43" fontId="0" fillId="0" borderId="0" xfId="0" applyNumberFormat="1" applyBorder="1"/>
    <xf numFmtId="1" fontId="0" fillId="0" borderId="0" xfId="0" applyNumberFormat="1" applyBorder="1" applyAlignment="1">
      <alignment horizontal="center"/>
    </xf>
    <xf numFmtId="10" fontId="0" fillId="0" borderId="0" xfId="0" applyNumberFormat="1"/>
    <xf numFmtId="9" fontId="0" fillId="0" borderId="0" xfId="0" applyNumberFormat="1"/>
    <xf numFmtId="0" fontId="3" fillId="0" borderId="10" xfId="0" applyNumberFormat="1" applyFont="1" applyBorder="1"/>
    <xf numFmtId="0" fontId="0" fillId="0" borderId="0" xfId="0" applyNumberFormat="1"/>
    <xf numFmtId="171" fontId="0" fillId="0" borderId="37" xfId="0" applyNumberFormat="1" applyBorder="1"/>
    <xf numFmtId="171" fontId="0" fillId="0" borderId="0" xfId="0" applyNumberFormat="1" applyBorder="1"/>
    <xf numFmtId="171" fontId="0" fillId="0" borderId="40" xfId="0" applyNumberFormat="1" applyBorder="1"/>
    <xf numFmtId="1" fontId="0" fillId="0" borderId="37" xfId="0" applyNumberFormat="1" applyBorder="1"/>
    <xf numFmtId="1" fontId="0" fillId="0" borderId="0" xfId="0" applyNumberFormat="1" applyBorder="1"/>
    <xf numFmtId="1" fontId="0" fillId="0" borderId="40" xfId="0" applyNumberFormat="1" applyBorder="1"/>
    <xf numFmtId="0" fontId="3" fillId="0" borderId="71" xfId="0" applyNumberFormat="1" applyFont="1" applyBorder="1"/>
    <xf numFmtId="0" fontId="0" fillId="0" borderId="34" xfId="0" applyBorder="1"/>
    <xf numFmtId="0" fontId="0" fillId="7" borderId="0" xfId="0" applyFill="1" applyBorder="1"/>
    <xf numFmtId="0" fontId="3" fillId="7" borderId="0" xfId="0" applyFont="1" applyFill="1"/>
    <xf numFmtId="44" fontId="0" fillId="7" borderId="0" xfId="3" applyFont="1" applyFill="1" applyBorder="1"/>
    <xf numFmtId="0" fontId="23" fillId="0" borderId="0" xfId="0" applyFont="1"/>
    <xf numFmtId="9" fontId="23" fillId="0" borderId="0" xfId="0" applyNumberFormat="1" applyFont="1" applyFill="1" applyBorder="1"/>
    <xf numFmtId="165" fontId="23" fillId="0" borderId="0" xfId="0" applyNumberFormat="1" applyFont="1" applyFill="1" applyBorder="1"/>
    <xf numFmtId="0" fontId="23" fillId="0" borderId="0" xfId="0" applyFont="1" applyFill="1" applyBorder="1"/>
    <xf numFmtId="0" fontId="0" fillId="0" borderId="0" xfId="0" applyAlignment="1">
      <alignment vertical="top"/>
    </xf>
    <xf numFmtId="0" fontId="0" fillId="19" borderId="0" xfId="0" applyFill="1"/>
    <xf numFmtId="0" fontId="0" fillId="20" borderId="0" xfId="0" applyFill="1"/>
    <xf numFmtId="0" fontId="0" fillId="22" borderId="71" xfId="0" applyFill="1" applyBorder="1"/>
    <xf numFmtId="0" fontId="3" fillId="21" borderId="71" xfId="0" applyFont="1" applyFill="1" applyBorder="1" applyAlignment="1">
      <alignment horizontal="center"/>
    </xf>
    <xf numFmtId="0" fontId="0" fillId="18" borderId="71" xfId="0" applyFill="1" applyBorder="1"/>
    <xf numFmtId="8" fontId="0" fillId="18" borderId="72" xfId="0" applyNumberFormat="1" applyFill="1" applyBorder="1"/>
    <xf numFmtId="0" fontId="0" fillId="0" borderId="37" xfId="0" applyBorder="1" applyAlignment="1">
      <alignment horizontal="center" wrapText="1"/>
    </xf>
    <xf numFmtId="0" fontId="0" fillId="0" borderId="0" xfId="0" applyBorder="1" applyAlignment="1">
      <alignment horizontal="center" wrapText="1"/>
    </xf>
    <xf numFmtId="44" fontId="0" fillId="2" borderId="0" xfId="0" applyNumberFormat="1" applyFill="1" applyBorder="1"/>
    <xf numFmtId="9" fontId="0" fillId="0" borderId="37" xfId="0" applyNumberFormat="1" applyBorder="1"/>
    <xf numFmtId="0" fontId="0" fillId="0" borderId="27" xfId="0" applyBorder="1"/>
    <xf numFmtId="0" fontId="0" fillId="0" borderId="22" xfId="0" applyBorder="1" applyAlignment="1">
      <alignment horizontal="center"/>
    </xf>
    <xf numFmtId="0" fontId="0" fillId="0" borderId="69" xfId="0" applyBorder="1" applyAlignment="1">
      <alignment horizontal="center"/>
    </xf>
    <xf numFmtId="44" fontId="0" fillId="0" borderId="69" xfId="0" applyNumberFormat="1" applyBorder="1"/>
    <xf numFmtId="44" fontId="0" fillId="10" borderId="69" xfId="0" applyNumberFormat="1" applyFill="1" applyBorder="1"/>
    <xf numFmtId="44" fontId="0" fillId="19" borderId="69" xfId="0" applyNumberFormat="1" applyFill="1" applyBorder="1"/>
    <xf numFmtId="0" fontId="0" fillId="0" borderId="69" xfId="0" applyBorder="1" applyAlignment="1">
      <alignment horizontal="center" wrapText="1"/>
    </xf>
    <xf numFmtId="0" fontId="17" fillId="0" borderId="0" xfId="0" applyFont="1"/>
    <xf numFmtId="0" fontId="0" fillId="0" borderId="0" xfId="0" applyAlignment="1">
      <alignment horizontal="right"/>
    </xf>
    <xf numFmtId="0" fontId="16" fillId="0" borderId="0" xfId="0" applyFont="1" applyAlignment="1">
      <alignment horizontal="right"/>
    </xf>
    <xf numFmtId="3" fontId="0" fillId="0" borderId="0" xfId="0" applyNumberFormat="1"/>
    <xf numFmtId="10" fontId="3" fillId="3" borderId="2" xfId="0" applyNumberFormat="1" applyFont="1" applyFill="1" applyBorder="1"/>
    <xf numFmtId="0" fontId="0" fillId="24" borderId="0" xfId="0" applyFill="1"/>
    <xf numFmtId="0" fontId="0" fillId="24" borderId="0" xfId="0" applyFill="1" applyBorder="1"/>
    <xf numFmtId="0" fontId="0" fillId="25" borderId="0" xfId="0" applyFill="1"/>
    <xf numFmtId="0" fontId="0" fillId="26" borderId="0" xfId="0" applyFill="1"/>
    <xf numFmtId="9" fontId="0" fillId="27" borderId="0" xfId="2" applyFont="1" applyFill="1" applyBorder="1"/>
    <xf numFmtId="9" fontId="0" fillId="27" borderId="0" xfId="1" applyNumberFormat="1" applyFont="1" applyFill="1" applyBorder="1"/>
    <xf numFmtId="9" fontId="0" fillId="12" borderId="0" xfId="0" applyNumberFormat="1" applyFill="1"/>
    <xf numFmtId="10" fontId="0" fillId="12" borderId="0" xfId="0" applyNumberFormat="1" applyFill="1"/>
    <xf numFmtId="0" fontId="0" fillId="12" borderId="0" xfId="0" applyFill="1"/>
    <xf numFmtId="9" fontId="0" fillId="8" borderId="0" xfId="0" applyNumberFormat="1" applyFill="1"/>
    <xf numFmtId="9" fontId="0" fillId="28" borderId="0" xfId="0" applyNumberFormat="1" applyFill="1"/>
    <xf numFmtId="10" fontId="0" fillId="23" borderId="0" xfId="2" applyNumberFormat="1" applyFont="1" applyFill="1" applyBorder="1"/>
    <xf numFmtId="10" fontId="0" fillId="23" borderId="0" xfId="0" applyNumberFormat="1" applyFill="1"/>
    <xf numFmtId="171" fontId="0" fillId="2" borderId="0" xfId="0" applyNumberFormat="1" applyFill="1" applyBorder="1"/>
    <xf numFmtId="1" fontId="0" fillId="2" borderId="0" xfId="0" applyNumberFormat="1" applyFill="1" applyBorder="1"/>
    <xf numFmtId="1" fontId="0" fillId="7" borderId="0" xfId="0" applyNumberFormat="1" applyFill="1" applyBorder="1"/>
    <xf numFmtId="0" fontId="0" fillId="29" borderId="0" xfId="0" applyFill="1"/>
    <xf numFmtId="9" fontId="0" fillId="3" borderId="0" xfId="0" applyNumberFormat="1" applyFill="1"/>
    <xf numFmtId="10" fontId="0" fillId="3" borderId="0" xfId="0" applyNumberFormat="1" applyFill="1"/>
    <xf numFmtId="1" fontId="0" fillId="0" borderId="0" xfId="0" applyNumberFormat="1" applyFill="1"/>
    <xf numFmtId="0" fontId="0" fillId="0" borderId="0" xfId="0" applyNumberFormat="1" applyFill="1"/>
    <xf numFmtId="1" fontId="0" fillId="0" borderId="37" xfId="0" applyNumberFormat="1" applyFill="1" applyBorder="1"/>
    <xf numFmtId="1" fontId="0" fillId="0" borderId="0" xfId="0" applyNumberFormat="1" applyFill="1" applyBorder="1"/>
    <xf numFmtId="1" fontId="0" fillId="0" borderId="40" xfId="0" applyNumberFormat="1" applyFill="1" applyBorder="1"/>
    <xf numFmtId="0" fontId="3" fillId="0" borderId="41" xfId="0" applyNumberFormat="1" applyFont="1" applyBorder="1" applyAlignment="1">
      <alignment wrapText="1"/>
    </xf>
    <xf numFmtId="171" fontId="3" fillId="0" borderId="41" xfId="0" applyNumberFormat="1" applyFont="1" applyBorder="1" applyAlignment="1">
      <alignment wrapText="1"/>
    </xf>
    <xf numFmtId="171" fontId="3" fillId="2" borderId="58" xfId="0" applyNumberFormat="1" applyFont="1" applyFill="1" applyBorder="1" applyAlignment="1">
      <alignment wrapText="1"/>
    </xf>
    <xf numFmtId="171" fontId="3" fillId="0" borderId="58" xfId="0" applyNumberFormat="1" applyFont="1" applyBorder="1" applyAlignment="1">
      <alignment wrapText="1"/>
    </xf>
    <xf numFmtId="171" fontId="3" fillId="0" borderId="44" xfId="0" applyNumberFormat="1" applyFont="1" applyBorder="1" applyAlignment="1">
      <alignment wrapText="1"/>
    </xf>
    <xf numFmtId="171" fontId="3" fillId="7" borderId="41" xfId="0" applyNumberFormat="1" applyFont="1" applyFill="1" applyBorder="1" applyAlignment="1">
      <alignment wrapText="1"/>
    </xf>
    <xf numFmtId="171" fontId="3" fillId="7" borderId="58" xfId="0" applyNumberFormat="1" applyFont="1" applyFill="1" applyBorder="1" applyAlignment="1">
      <alignment wrapText="1"/>
    </xf>
    <xf numFmtId="1" fontId="3" fillId="0" borderId="58" xfId="0" applyNumberFormat="1" applyFont="1" applyBorder="1" applyAlignment="1">
      <alignment wrapText="1"/>
    </xf>
    <xf numFmtId="171" fontId="3" fillId="8" borderId="41" xfId="0" applyNumberFormat="1" applyFont="1" applyFill="1" applyBorder="1" applyAlignment="1">
      <alignment wrapText="1"/>
    </xf>
    <xf numFmtId="171" fontId="3" fillId="8" borderId="58" xfId="0" applyNumberFormat="1" applyFont="1" applyFill="1" applyBorder="1" applyAlignment="1">
      <alignment wrapText="1"/>
    </xf>
    <xf numFmtId="44" fontId="0" fillId="0" borderId="0" xfId="0" applyNumberFormat="1" applyBorder="1"/>
    <xf numFmtId="44" fontId="0" fillId="0" borderId="0" xfId="3" applyFont="1" applyBorder="1"/>
    <xf numFmtId="9" fontId="0" fillId="0" borderId="0" xfId="0" applyNumberFormat="1" applyFill="1" applyBorder="1" applyAlignment="1">
      <alignment wrapText="1"/>
    </xf>
    <xf numFmtId="0" fontId="3" fillId="0" borderId="0" xfId="0" applyFont="1" applyBorder="1" applyAlignment="1">
      <alignment horizontal="center"/>
    </xf>
    <xf numFmtId="0" fontId="3" fillId="0" borderId="0" xfId="0" applyFont="1" applyAlignment="1">
      <alignment horizontal="center"/>
    </xf>
    <xf numFmtId="10" fontId="24" fillId="3" borderId="1" xfId="0" applyNumberFormat="1" applyFont="1" applyFill="1" applyBorder="1"/>
    <xf numFmtId="0" fontId="23" fillId="3" borderId="0" xfId="0" applyFont="1" applyFill="1"/>
    <xf numFmtId="2" fontId="24" fillId="3" borderId="1" xfId="0" applyNumberFormat="1" applyFont="1" applyFill="1" applyBorder="1"/>
    <xf numFmtId="171" fontId="12" fillId="0" borderId="0" xfId="0" applyNumberFormat="1" applyFont="1"/>
    <xf numFmtId="171" fontId="0" fillId="0" borderId="0" xfId="0" applyNumberFormat="1"/>
    <xf numFmtId="171" fontId="3" fillId="0" borderId="0" xfId="0" applyNumberFormat="1" applyFont="1"/>
    <xf numFmtId="166" fontId="3" fillId="0" borderId="0" xfId="0" applyNumberFormat="1" applyFont="1"/>
    <xf numFmtId="171" fontId="0" fillId="0" borderId="0" xfId="0" applyNumberFormat="1" applyFont="1"/>
    <xf numFmtId="171" fontId="12" fillId="7" borderId="0" xfId="0" applyNumberFormat="1" applyFont="1" applyFill="1"/>
    <xf numFmtId="171" fontId="0" fillId="7" borderId="0" xfId="0" applyNumberFormat="1" applyFill="1"/>
    <xf numFmtId="49" fontId="0" fillId="7" borderId="0" xfId="0" applyNumberFormat="1" applyFill="1"/>
    <xf numFmtId="2" fontId="3" fillId="7" borderId="0" xfId="0" applyNumberFormat="1" applyFont="1" applyFill="1"/>
    <xf numFmtId="0" fontId="0" fillId="7" borderId="0" xfId="0" applyFont="1" applyFill="1"/>
    <xf numFmtId="171" fontId="0" fillId="7" borderId="0" xfId="0" applyNumberFormat="1" applyFont="1" applyFill="1"/>
    <xf numFmtId="171" fontId="3" fillId="7" borderId="0" xfId="0" applyNumberFormat="1" applyFont="1" applyFill="1"/>
    <xf numFmtId="171" fontId="12" fillId="8" borderId="0" xfId="0" applyNumberFormat="1" applyFont="1" applyFill="1"/>
    <xf numFmtId="171" fontId="0" fillId="8" borderId="0" xfId="0" applyNumberFormat="1" applyFill="1"/>
    <xf numFmtId="49" fontId="0" fillId="8" borderId="0" xfId="0" applyNumberFormat="1" applyFill="1"/>
    <xf numFmtId="0" fontId="3" fillId="8" borderId="0" xfId="0" applyFont="1" applyFill="1"/>
    <xf numFmtId="2" fontId="3" fillId="8" borderId="0" xfId="0" applyNumberFormat="1" applyFont="1" applyFill="1"/>
    <xf numFmtId="0" fontId="0" fillId="8" borderId="0" xfId="0" applyFont="1" applyFill="1"/>
    <xf numFmtId="171" fontId="0" fillId="8" borderId="0" xfId="0" applyNumberFormat="1" applyFont="1" applyFill="1"/>
    <xf numFmtId="171" fontId="3" fillId="8" borderId="0" xfId="0" applyNumberFormat="1" applyFont="1" applyFill="1"/>
    <xf numFmtId="171" fontId="0" fillId="0" borderId="0" xfId="0" applyNumberFormat="1" applyFill="1"/>
    <xf numFmtId="171" fontId="3" fillId="0" borderId="0" xfId="0" applyNumberFormat="1" applyFont="1" applyFill="1"/>
    <xf numFmtId="44" fontId="0" fillId="0" borderId="37" xfId="0" applyNumberFormat="1" applyBorder="1"/>
    <xf numFmtId="44" fontId="0" fillId="0" borderId="22" xfId="0" applyNumberFormat="1" applyBorder="1"/>
    <xf numFmtId="164" fontId="0" fillId="0" borderId="0" xfId="1" applyNumberFormat="1" applyFont="1" applyBorder="1"/>
    <xf numFmtId="164" fontId="0" fillId="0" borderId="47" xfId="1" applyNumberFormat="1" applyFont="1" applyBorder="1"/>
    <xf numFmtId="164" fontId="0" fillId="7" borderId="0" xfId="1" applyNumberFormat="1" applyFont="1" applyFill="1"/>
    <xf numFmtId="0" fontId="0" fillId="31" borderId="0" xfId="0" applyFill="1" applyBorder="1"/>
    <xf numFmtId="172" fontId="0" fillId="30" borderId="0" xfId="2" applyNumberFormat="1" applyFont="1" applyFill="1" applyBorder="1"/>
    <xf numFmtId="172" fontId="0" fillId="30" borderId="0" xfId="0" applyNumberFormat="1" applyFill="1"/>
    <xf numFmtId="0" fontId="0" fillId="32" borderId="0" xfId="0" applyFill="1" applyBorder="1"/>
    <xf numFmtId="172" fontId="0" fillId="15" borderId="0" xfId="2" applyNumberFormat="1" applyFont="1" applyFill="1" applyBorder="1"/>
    <xf numFmtId="172" fontId="0" fillId="15" borderId="0" xfId="0" applyNumberFormat="1" applyFill="1"/>
    <xf numFmtId="164" fontId="0" fillId="20" borderId="0" xfId="1" applyNumberFormat="1" applyFont="1" applyFill="1" applyBorder="1"/>
    <xf numFmtId="0" fontId="0" fillId="33" borderId="0" xfId="0" applyFill="1"/>
    <xf numFmtId="9" fontId="0" fillId="0" borderId="0" xfId="0" applyNumberFormat="1" applyFill="1"/>
    <xf numFmtId="9" fontId="0" fillId="34" borderId="0" xfId="0" applyNumberFormat="1" applyFill="1"/>
    <xf numFmtId="164" fontId="0" fillId="0" borderId="37" xfId="1" applyNumberFormat="1" applyFont="1" applyBorder="1"/>
    <xf numFmtId="0" fontId="0" fillId="2" borderId="40" xfId="0" applyFill="1" applyBorder="1"/>
    <xf numFmtId="164" fontId="0" fillId="2" borderId="40" xfId="1" applyNumberFormat="1" applyFont="1" applyFill="1" applyBorder="1"/>
    <xf numFmtId="0" fontId="0" fillId="20" borderId="40" xfId="0" applyFill="1" applyBorder="1" applyAlignment="1">
      <alignment horizontal="center" wrapText="1"/>
    </xf>
    <xf numFmtId="0" fontId="0" fillId="20" borderId="40" xfId="0" applyFill="1" applyBorder="1"/>
    <xf numFmtId="164" fontId="0" fillId="20" borderId="40" xfId="1" applyNumberFormat="1" applyFont="1" applyFill="1" applyBorder="1"/>
    <xf numFmtId="0" fontId="0" fillId="34" borderId="0" xfId="0" applyFill="1"/>
    <xf numFmtId="164" fontId="0" fillId="34" borderId="0" xfId="1" applyNumberFormat="1" applyFont="1" applyFill="1" applyBorder="1"/>
    <xf numFmtId="0" fontId="0" fillId="7" borderId="0" xfId="0" applyFill="1" applyAlignment="1">
      <alignment horizontal="left"/>
    </xf>
    <xf numFmtId="0" fontId="0" fillId="8" borderId="0" xfId="0" applyFill="1" applyAlignment="1">
      <alignment horizontal="left"/>
    </xf>
    <xf numFmtId="171" fontId="3" fillId="8" borderId="41" xfId="0" applyNumberFormat="1" applyFont="1" applyFill="1" applyBorder="1" applyAlignment="1">
      <alignment horizontal="center" wrapText="1"/>
    </xf>
    <xf numFmtId="171" fontId="3" fillId="8" borderId="58" xfId="0" applyNumberFormat="1" applyFont="1" applyFill="1" applyBorder="1" applyAlignment="1">
      <alignment horizontal="center" wrapText="1"/>
    </xf>
    <xf numFmtId="171" fontId="3" fillId="8" borderId="44" xfId="0" applyNumberFormat="1" applyFont="1" applyFill="1" applyBorder="1" applyAlignment="1">
      <alignment horizontal="center" wrapText="1"/>
    </xf>
    <xf numFmtId="0" fontId="0" fillId="0" borderId="37" xfId="0" applyFill="1" applyBorder="1"/>
    <xf numFmtId="0" fontId="0" fillId="0" borderId="40" xfId="0" applyFill="1" applyBorder="1"/>
    <xf numFmtId="171" fontId="3" fillId="8" borderId="44" xfId="0" applyNumberFormat="1" applyFont="1" applyFill="1" applyBorder="1" applyAlignment="1">
      <alignment wrapText="1"/>
    </xf>
    <xf numFmtId="44" fontId="0" fillId="8" borderId="0" xfId="3" applyFont="1" applyFill="1" applyBorder="1"/>
    <xf numFmtId="44" fontId="0" fillId="8" borderId="40" xfId="3" applyFont="1" applyFill="1" applyBorder="1"/>
    <xf numFmtId="1" fontId="0" fillId="8" borderId="0" xfId="0" applyNumberFormat="1" applyFill="1" applyBorder="1"/>
    <xf numFmtId="1" fontId="0" fillId="8" borderId="40" xfId="0" applyNumberFormat="1" applyFill="1" applyBorder="1"/>
    <xf numFmtId="44" fontId="0" fillId="8" borderId="37" xfId="3" applyFont="1" applyFill="1" applyBorder="1"/>
    <xf numFmtId="171" fontId="3" fillId="7" borderId="44" xfId="0" applyNumberFormat="1" applyFont="1" applyFill="1" applyBorder="1" applyAlignment="1">
      <alignment wrapText="1"/>
    </xf>
    <xf numFmtId="44" fontId="0" fillId="7" borderId="37" xfId="3" applyFont="1" applyFill="1" applyBorder="1"/>
    <xf numFmtId="44" fontId="0" fillId="7" borderId="40" xfId="3" applyFont="1" applyFill="1" applyBorder="1"/>
    <xf numFmtId="0" fontId="0" fillId="7" borderId="37" xfId="0" applyFill="1" applyBorder="1"/>
    <xf numFmtId="0" fontId="0" fillId="7" borderId="40" xfId="0" applyFill="1" applyBorder="1"/>
    <xf numFmtId="171" fontId="3" fillId="0" borderId="34" xfId="0" applyNumberFormat="1" applyFont="1" applyBorder="1" applyAlignment="1"/>
    <xf numFmtId="171" fontId="3" fillId="0" borderId="72" xfId="0" applyNumberFormat="1" applyFont="1" applyBorder="1" applyAlignment="1"/>
    <xf numFmtId="1" fontId="3" fillId="0" borderId="34" xfId="0" applyNumberFormat="1" applyFont="1" applyBorder="1"/>
    <xf numFmtId="1" fontId="0" fillId="8" borderId="37" xfId="0" applyNumberFormat="1" applyFill="1" applyBorder="1"/>
    <xf numFmtId="171" fontId="3" fillId="0" borderId="41" xfId="0" applyNumberFormat="1" applyFont="1" applyBorder="1" applyAlignment="1">
      <alignment horizontal="center" wrapText="1"/>
    </xf>
    <xf numFmtId="171" fontId="3" fillId="2" borderId="58" xfId="0" applyNumberFormat="1" applyFont="1" applyFill="1" applyBorder="1" applyAlignment="1">
      <alignment horizontal="center" wrapText="1"/>
    </xf>
    <xf numFmtId="171" fontId="3" fillId="0" borderId="58" xfId="0" applyNumberFormat="1" applyFont="1" applyBorder="1" applyAlignment="1">
      <alignment horizontal="center" wrapText="1"/>
    </xf>
    <xf numFmtId="164" fontId="0" fillId="0" borderId="37" xfId="1" applyNumberFormat="1" applyFont="1" applyFill="1" applyBorder="1"/>
    <xf numFmtId="164" fontId="0" fillId="0" borderId="80" xfId="1" applyNumberFormat="1" applyFont="1" applyFill="1" applyBorder="1"/>
    <xf numFmtId="164" fontId="0" fillId="8" borderId="27" xfId="1" applyNumberFormat="1" applyFont="1" applyFill="1" applyBorder="1"/>
    <xf numFmtId="0" fontId="0" fillId="8" borderId="27" xfId="0" applyFill="1" applyBorder="1"/>
    <xf numFmtId="164" fontId="0" fillId="0" borderId="80" xfId="1" applyNumberFormat="1" applyFont="1" applyBorder="1" applyAlignment="1">
      <alignment horizontal="center"/>
    </xf>
    <xf numFmtId="0" fontId="3" fillId="0" borderId="41" xfId="0" applyFont="1" applyBorder="1" applyAlignment="1">
      <alignment horizontal="center"/>
    </xf>
    <xf numFmtId="0" fontId="3" fillId="0" borderId="58" xfId="0" applyFont="1" applyBorder="1" applyAlignment="1">
      <alignment horizontal="center"/>
    </xf>
    <xf numFmtId="0" fontId="3" fillId="0" borderId="41" xfId="0" applyFont="1" applyFill="1" applyBorder="1" applyAlignment="1">
      <alignment horizontal="center"/>
    </xf>
    <xf numFmtId="0" fontId="3" fillId="2" borderId="44" xfId="0" applyFont="1" applyFill="1" applyBorder="1" applyAlignment="1">
      <alignment horizontal="center"/>
    </xf>
    <xf numFmtId="0" fontId="3" fillId="7" borderId="58" xfId="0" applyFont="1" applyFill="1" applyBorder="1" applyAlignment="1">
      <alignment horizontal="center"/>
    </xf>
    <xf numFmtId="0" fontId="3" fillId="8" borderId="28" xfId="0" applyFont="1" applyFill="1" applyBorder="1" applyAlignment="1">
      <alignment horizontal="center"/>
    </xf>
    <xf numFmtId="0" fontId="3" fillId="0" borderId="34" xfId="0" applyFont="1" applyBorder="1"/>
    <xf numFmtId="0" fontId="3" fillId="7" borderId="34" xfId="0" applyFont="1" applyFill="1" applyBorder="1" applyAlignment="1">
      <alignment horizontal="center"/>
    </xf>
    <xf numFmtId="0" fontId="3" fillId="8" borderId="70" xfId="0" applyFont="1" applyFill="1" applyBorder="1" applyAlignment="1">
      <alignment horizontal="center"/>
    </xf>
    <xf numFmtId="0" fontId="3" fillId="7" borderId="71" xfId="0" applyFont="1" applyFill="1" applyBorder="1" applyAlignment="1">
      <alignment horizontal="center"/>
    </xf>
    <xf numFmtId="164" fontId="0" fillId="0" borderId="20" xfId="1" applyNumberFormat="1" applyFont="1" applyBorder="1" applyAlignment="1">
      <alignment horizontal="center"/>
    </xf>
    <xf numFmtId="164" fontId="0" fillId="0" borderId="45" xfId="1" applyNumberFormat="1" applyFont="1" applyFill="1" applyBorder="1"/>
    <xf numFmtId="0" fontId="3" fillId="7" borderId="70" xfId="0" applyFont="1" applyFill="1" applyBorder="1" applyAlignment="1">
      <alignment horizontal="center"/>
    </xf>
    <xf numFmtId="0" fontId="3" fillId="7" borderId="28" xfId="0" applyFont="1" applyFill="1" applyBorder="1" applyAlignment="1">
      <alignment horizontal="center"/>
    </xf>
    <xf numFmtId="164" fontId="0" fillId="6" borderId="27" xfId="1" applyNumberFormat="1" applyFont="1" applyFill="1" applyBorder="1"/>
    <xf numFmtId="0" fontId="0" fillId="6" borderId="27" xfId="0" applyFill="1" applyBorder="1"/>
    <xf numFmtId="164" fontId="0" fillId="0" borderId="20" xfId="1" applyNumberFormat="1" applyFont="1" applyFill="1" applyBorder="1"/>
    <xf numFmtId="0" fontId="3" fillId="2" borderId="82" xfId="0" applyFont="1" applyFill="1" applyBorder="1" applyAlignment="1">
      <alignment horizontal="center"/>
    </xf>
    <xf numFmtId="164" fontId="0" fillId="2" borderId="81" xfId="1" applyNumberFormat="1" applyFont="1" applyFill="1" applyBorder="1" applyAlignment="1">
      <alignment horizontal="center"/>
    </xf>
    <xf numFmtId="0" fontId="0" fillId="2" borderId="40" xfId="0" applyFill="1" applyBorder="1" applyAlignment="1">
      <alignment horizontal="center"/>
    </xf>
    <xf numFmtId="0" fontId="0" fillId="22" borderId="0" xfId="0" applyFill="1" applyBorder="1"/>
    <xf numFmtId="0" fontId="0" fillId="0" borderId="80" xfId="0" applyBorder="1" applyAlignment="1">
      <alignment horizontal="center"/>
    </xf>
    <xf numFmtId="0" fontId="0" fillId="0" borderId="20" xfId="0" applyBorder="1" applyAlignment="1">
      <alignment horizontal="center"/>
    </xf>
    <xf numFmtId="0" fontId="0" fillId="0" borderId="45" xfId="0" applyFill="1" applyBorder="1"/>
    <xf numFmtId="0" fontId="0" fillId="0" borderId="80" xfId="0" applyFill="1" applyBorder="1"/>
    <xf numFmtId="0" fontId="0" fillId="0" borderId="20" xfId="0" applyFill="1" applyBorder="1"/>
    <xf numFmtId="171" fontId="3" fillId="7" borderId="58" xfId="0" applyNumberFormat="1" applyFont="1" applyFill="1" applyBorder="1" applyAlignment="1">
      <alignment horizontal="center" wrapText="1"/>
    </xf>
    <xf numFmtId="1" fontId="0" fillId="7" borderId="37" xfId="0" applyNumberFormat="1" applyFill="1" applyBorder="1"/>
    <xf numFmtId="1" fontId="0" fillId="7" borderId="40" xfId="0" applyNumberFormat="1" applyFill="1" applyBorder="1"/>
    <xf numFmtId="0" fontId="3" fillId="0" borderId="41" xfId="0" applyNumberFormat="1" applyFont="1" applyBorder="1" applyAlignment="1">
      <alignment horizontal="center" wrapText="1"/>
    </xf>
    <xf numFmtId="171" fontId="3" fillId="0" borderId="44" xfId="0" applyNumberFormat="1" applyFont="1" applyBorder="1" applyAlignment="1">
      <alignment horizontal="center" wrapText="1"/>
    </xf>
    <xf numFmtId="171" fontId="3" fillId="7" borderId="41" xfId="0" applyNumberFormat="1" applyFont="1" applyFill="1" applyBorder="1" applyAlignment="1">
      <alignment horizontal="center" wrapText="1"/>
    </xf>
    <xf numFmtId="171" fontId="3" fillId="7" borderId="44" xfId="0" applyNumberFormat="1" applyFont="1" applyFill="1" applyBorder="1" applyAlignment="1">
      <alignment horizontal="center" wrapText="1"/>
    </xf>
    <xf numFmtId="1" fontId="3" fillId="0" borderId="58" xfId="0" applyNumberFormat="1" applyFont="1" applyBorder="1" applyAlignment="1">
      <alignment horizontal="center" wrapText="1"/>
    </xf>
    <xf numFmtId="44" fontId="0" fillId="0" borderId="40" xfId="3" applyFont="1" applyBorder="1"/>
    <xf numFmtId="44" fontId="0" fillId="10" borderId="0" xfId="0" applyNumberFormat="1" applyFill="1" applyBorder="1"/>
    <xf numFmtId="44" fontId="0" fillId="19" borderId="0" xfId="0" applyNumberFormat="1" applyFill="1" applyBorder="1"/>
    <xf numFmtId="43" fontId="0" fillId="22" borderId="72" xfId="1" applyFont="1" applyFill="1" applyBorder="1"/>
    <xf numFmtId="0" fontId="3" fillId="0" borderId="0" xfId="0" applyFont="1" applyBorder="1" applyAlignment="1">
      <alignment wrapText="1"/>
    </xf>
    <xf numFmtId="0" fontId="3" fillId="0" borderId="69" xfId="0" applyFont="1" applyBorder="1" applyAlignment="1">
      <alignment wrapText="1"/>
    </xf>
    <xf numFmtId="44" fontId="0" fillId="0" borderId="40" xfId="0" applyNumberFormat="1" applyBorder="1"/>
    <xf numFmtId="44" fontId="0" fillId="20" borderId="40" xfId="3" applyFont="1" applyFill="1" applyBorder="1"/>
    <xf numFmtId="9" fontId="0" fillId="0" borderId="37" xfId="3" applyNumberFormat="1" applyFont="1" applyBorder="1"/>
    <xf numFmtId="172" fontId="0" fillId="21" borderId="72" xfId="0" applyNumberFormat="1" applyFill="1" applyBorder="1"/>
    <xf numFmtId="0" fontId="0" fillId="0" borderId="0" xfId="0" applyFill="1" applyAlignment="1">
      <alignment wrapText="1"/>
    </xf>
    <xf numFmtId="43" fontId="0" fillId="2" borderId="0" xfId="1" applyFont="1" applyFill="1"/>
    <xf numFmtId="0" fontId="3" fillId="0" borderId="0" xfId="0" applyFont="1" applyAlignment="1">
      <alignment horizontal="left" wrapText="1"/>
    </xf>
    <xf numFmtId="43" fontId="0" fillId="22" borderId="0" xfId="1" applyFont="1" applyFill="1" applyBorder="1"/>
    <xf numFmtId="10" fontId="24" fillId="0" borderId="0" xfId="0" applyNumberFormat="1" applyFont="1" applyFill="1" applyBorder="1"/>
    <xf numFmtId="9" fontId="0" fillId="0" borderId="0" xfId="2" applyFont="1" applyBorder="1"/>
    <xf numFmtId="0" fontId="3" fillId="0" borderId="10" xfId="0" applyFont="1" applyBorder="1" applyAlignment="1">
      <alignment horizontal="center"/>
    </xf>
    <xf numFmtId="0" fontId="3" fillId="0" borderId="11" xfId="0" applyFont="1" applyBorder="1" applyAlignment="1">
      <alignment horizontal="center"/>
    </xf>
    <xf numFmtId="0" fontId="3" fillId="0" borderId="36" xfId="0" applyFont="1" applyBorder="1" applyAlignment="1">
      <alignment horizontal="center"/>
    </xf>
    <xf numFmtId="0" fontId="3" fillId="0" borderId="26" xfId="0" applyFont="1" applyBorder="1" applyAlignment="1">
      <alignment horizontal="center" vertical="top"/>
    </xf>
    <xf numFmtId="0" fontId="3" fillId="0" borderId="27" xfId="0" applyFont="1" applyBorder="1" applyAlignment="1">
      <alignment horizontal="center" vertical="top"/>
    </xf>
    <xf numFmtId="0" fontId="3" fillId="22" borderId="0" xfId="0" applyFont="1" applyFill="1" applyBorder="1" applyAlignment="1">
      <alignment horizontal="center" vertical="top" wrapText="1"/>
    </xf>
    <xf numFmtId="0" fontId="3" fillId="19" borderId="0" xfId="0" applyFont="1" applyFill="1" applyBorder="1" applyAlignment="1">
      <alignment horizontal="center" vertical="top" wrapText="1"/>
    </xf>
    <xf numFmtId="0" fontId="3" fillId="0" borderId="0" xfId="0" applyFont="1" applyBorder="1" applyAlignment="1">
      <alignment horizontal="center" wrapText="1"/>
    </xf>
    <xf numFmtId="0" fontId="3" fillId="0" borderId="40" xfId="0" applyFont="1" applyBorder="1" applyAlignment="1">
      <alignment horizontal="center" wrapText="1"/>
    </xf>
    <xf numFmtId="0" fontId="3" fillId="0" borderId="71" xfId="0" applyFont="1" applyBorder="1" applyAlignment="1">
      <alignment horizontal="center"/>
    </xf>
    <xf numFmtId="0" fontId="3" fillId="0" borderId="34" xfId="0" applyFont="1" applyBorder="1" applyAlignment="1">
      <alignment horizontal="center"/>
    </xf>
    <xf numFmtId="0" fontId="3" fillId="0" borderId="72" xfId="0" applyFont="1" applyBorder="1" applyAlignment="1">
      <alignment horizontal="center"/>
    </xf>
    <xf numFmtId="0" fontId="3" fillId="0" borderId="37" xfId="0" applyFont="1" applyBorder="1" applyAlignment="1">
      <alignment horizontal="center"/>
    </xf>
    <xf numFmtId="0" fontId="3" fillId="0" borderId="0" xfId="0" applyFont="1" applyBorder="1" applyAlignment="1">
      <alignment horizontal="center"/>
    </xf>
    <xf numFmtId="0" fontId="3" fillId="0" borderId="40" xfId="0" applyFont="1" applyBorder="1" applyAlignment="1">
      <alignment horizontal="center"/>
    </xf>
    <xf numFmtId="0" fontId="3" fillId="0" borderId="26" xfId="0" applyFont="1" applyBorder="1" applyAlignment="1">
      <alignment horizontal="center" vertical="top" wrapText="1"/>
    </xf>
    <xf numFmtId="0" fontId="3" fillId="0" borderId="27" xfId="0" applyFont="1" applyBorder="1" applyAlignment="1">
      <alignment horizontal="center" vertical="top" wrapText="1"/>
    </xf>
    <xf numFmtId="0" fontId="3" fillId="0" borderId="10" xfId="0" applyFont="1" applyBorder="1" applyAlignment="1">
      <alignment horizontal="center" vertical="top"/>
    </xf>
    <xf numFmtId="0" fontId="3" fillId="0" borderId="11" xfId="0" applyFont="1" applyBorder="1" applyAlignment="1">
      <alignment horizontal="center" vertical="top"/>
    </xf>
    <xf numFmtId="0" fontId="3" fillId="0" borderId="37" xfId="0" applyFont="1" applyBorder="1" applyAlignment="1">
      <alignment horizontal="center" vertical="top"/>
    </xf>
    <xf numFmtId="0" fontId="3" fillId="0" borderId="0" xfId="0" applyFont="1" applyBorder="1" applyAlignment="1">
      <alignment horizontal="center" vertical="top"/>
    </xf>
    <xf numFmtId="0" fontId="3" fillId="0" borderId="36" xfId="0" applyFont="1" applyBorder="1" applyAlignment="1">
      <alignment horizontal="center" vertical="top" wrapText="1"/>
    </xf>
    <xf numFmtId="0" fontId="3" fillId="0" borderId="40" xfId="0" applyFont="1" applyBorder="1" applyAlignment="1">
      <alignment horizontal="center" vertical="top" wrapText="1"/>
    </xf>
    <xf numFmtId="0" fontId="3" fillId="0" borderId="22" xfId="0" applyFont="1" applyBorder="1" applyAlignment="1">
      <alignment horizontal="center"/>
    </xf>
    <xf numFmtId="171" fontId="3" fillId="7" borderId="71" xfId="0" applyNumberFormat="1" applyFont="1" applyFill="1" applyBorder="1" applyAlignment="1">
      <alignment horizontal="center"/>
    </xf>
    <xf numFmtId="171" fontId="3" fillId="7" borderId="34" xfId="0" applyNumberFormat="1" applyFont="1" applyFill="1" applyBorder="1" applyAlignment="1">
      <alignment horizontal="center"/>
    </xf>
    <xf numFmtId="171" fontId="3" fillId="7" borderId="72" xfId="0" applyNumberFormat="1" applyFont="1" applyFill="1" applyBorder="1" applyAlignment="1">
      <alignment horizontal="center"/>
    </xf>
    <xf numFmtId="171" fontId="3" fillId="0" borderId="71" xfId="0" applyNumberFormat="1" applyFont="1" applyBorder="1" applyAlignment="1">
      <alignment horizontal="center"/>
    </xf>
    <xf numFmtId="171" fontId="3" fillId="0" borderId="34" xfId="0" applyNumberFormat="1" applyFont="1" applyBorder="1" applyAlignment="1">
      <alignment horizontal="center"/>
    </xf>
    <xf numFmtId="171" fontId="3" fillId="0" borderId="72" xfId="0" applyNumberFormat="1" applyFont="1" applyBorder="1" applyAlignment="1">
      <alignment horizontal="center"/>
    </xf>
    <xf numFmtId="171" fontId="3" fillId="8" borderId="71" xfId="0" applyNumberFormat="1" applyFont="1" applyFill="1" applyBorder="1" applyAlignment="1">
      <alignment horizontal="center"/>
    </xf>
    <xf numFmtId="171" fontId="3" fillId="8" borderId="34" xfId="0" applyNumberFormat="1" applyFont="1" applyFill="1" applyBorder="1" applyAlignment="1">
      <alignment horizontal="center"/>
    </xf>
    <xf numFmtId="171" fontId="3" fillId="8" borderId="72" xfId="0" applyNumberFormat="1" applyFont="1" applyFill="1" applyBorder="1" applyAlignment="1">
      <alignment horizontal="center"/>
    </xf>
    <xf numFmtId="0" fontId="3" fillId="7" borderId="71" xfId="0" applyFont="1" applyFill="1" applyBorder="1" applyAlignment="1">
      <alignment horizontal="center"/>
    </xf>
    <xf numFmtId="0" fontId="3" fillId="7" borderId="72" xfId="0" applyFont="1" applyFill="1" applyBorder="1" applyAlignment="1">
      <alignment horizontal="center"/>
    </xf>
    <xf numFmtId="0" fontId="3" fillId="8" borderId="74" xfId="0" applyFont="1" applyFill="1" applyBorder="1" applyAlignment="1">
      <alignment horizontal="center"/>
    </xf>
    <xf numFmtId="0" fontId="3" fillId="8" borderId="72" xfId="0" applyFont="1" applyFill="1"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10" xfId="0" applyBorder="1" applyAlignment="1">
      <alignment horizontal="center"/>
    </xf>
    <xf numFmtId="0" fontId="0" fillId="0" borderId="41" xfId="0" applyBorder="1" applyAlignment="1">
      <alignment horizontal="center"/>
    </xf>
    <xf numFmtId="0" fontId="3" fillId="0" borderId="26" xfId="0" applyFont="1" applyFill="1" applyBorder="1" applyAlignment="1">
      <alignment horizontal="center" vertical="center"/>
    </xf>
    <xf numFmtId="0" fontId="3" fillId="0" borderId="27" xfId="0" applyFont="1" applyFill="1" applyBorder="1" applyAlignment="1">
      <alignment horizontal="center" vertical="center"/>
    </xf>
    <xf numFmtId="9" fontId="0" fillId="0" borderId="0" xfId="0" applyNumberFormat="1" applyFill="1" applyBorder="1" applyAlignment="1">
      <alignment horizontal="left" vertical="top" wrapText="1"/>
    </xf>
    <xf numFmtId="164" fontId="0" fillId="0" borderId="0" xfId="1" applyNumberFormat="1" applyFont="1" applyFill="1" applyBorder="1" applyAlignment="1">
      <alignment horizontal="left" vertical="top"/>
    </xf>
    <xf numFmtId="0" fontId="0" fillId="0" borderId="71" xfId="0" applyBorder="1" applyAlignment="1">
      <alignment horizontal="center"/>
    </xf>
    <xf numFmtId="0" fontId="0" fillId="0" borderId="34" xfId="0" applyBorder="1" applyAlignment="1">
      <alignment horizontal="center"/>
    </xf>
    <xf numFmtId="0" fontId="0" fillId="0" borderId="72" xfId="0" applyBorder="1" applyAlignment="1">
      <alignment horizontal="center"/>
    </xf>
    <xf numFmtId="10" fontId="0" fillId="0" borderId="71" xfId="0" applyNumberFormat="1" applyBorder="1" applyAlignment="1">
      <alignment horizontal="center"/>
    </xf>
    <xf numFmtId="10" fontId="0" fillId="0" borderId="10" xfId="0" applyNumberFormat="1" applyBorder="1" applyAlignment="1">
      <alignment horizontal="center"/>
    </xf>
    <xf numFmtId="0" fontId="0" fillId="0" borderId="11" xfId="0" applyBorder="1" applyAlignment="1">
      <alignment horizontal="center"/>
    </xf>
    <xf numFmtId="0" fontId="0" fillId="0" borderId="36" xfId="0" applyBorder="1" applyAlignment="1">
      <alignment horizontal="center"/>
    </xf>
    <xf numFmtId="9" fontId="0" fillId="0" borderId="0" xfId="0" applyNumberFormat="1" applyFill="1" applyBorder="1" applyAlignment="1">
      <alignment horizontal="center" wrapText="1"/>
    </xf>
    <xf numFmtId="9" fontId="0" fillId="0" borderId="71" xfId="0" applyNumberFormat="1" applyBorder="1" applyAlignment="1">
      <alignment horizontal="center"/>
    </xf>
    <xf numFmtId="0" fontId="3" fillId="0" borderId="0" xfId="0" applyFont="1" applyAlignment="1">
      <alignment horizontal="center"/>
    </xf>
    <xf numFmtId="0" fontId="10" fillId="0" borderId="32" xfId="0" applyFont="1" applyFill="1" applyBorder="1" applyAlignment="1">
      <alignment horizontal="center" wrapText="1"/>
    </xf>
    <xf numFmtId="0" fontId="10" fillId="0" borderId="37" xfId="0" applyFont="1" applyFill="1" applyBorder="1" applyAlignment="1">
      <alignment horizontal="center" wrapText="1"/>
    </xf>
    <xf numFmtId="0" fontId="10" fillId="0" borderId="41" xfId="0" applyFont="1" applyFill="1" applyBorder="1" applyAlignment="1">
      <alignment horizontal="center" wrapText="1"/>
    </xf>
    <xf numFmtId="0" fontId="10" fillId="0" borderId="33" xfId="0" applyFont="1" applyFill="1" applyBorder="1" applyAlignment="1">
      <alignment horizontal="center"/>
    </xf>
    <xf numFmtId="0" fontId="10" fillId="0" borderId="34" xfId="0" applyFont="1" applyFill="1" applyBorder="1" applyAlignment="1">
      <alignment horizontal="center"/>
    </xf>
    <xf numFmtId="0" fontId="10" fillId="0" borderId="35" xfId="0" applyFont="1" applyFill="1" applyBorder="1" applyAlignment="1">
      <alignment horizontal="center"/>
    </xf>
    <xf numFmtId="0" fontId="10" fillId="0" borderId="36" xfId="0" applyFont="1" applyFill="1" applyBorder="1" applyAlignment="1">
      <alignment horizontal="center" wrapText="1"/>
    </xf>
    <xf numFmtId="0" fontId="10" fillId="0" borderId="40" xfId="0" applyFont="1" applyFill="1" applyBorder="1" applyAlignment="1">
      <alignment horizontal="center" wrapText="1"/>
    </xf>
    <xf numFmtId="0" fontId="10" fillId="0" borderId="44" xfId="0" applyFont="1" applyFill="1" applyBorder="1" applyAlignment="1">
      <alignment horizontal="center" wrapText="1"/>
    </xf>
    <xf numFmtId="0" fontId="10" fillId="0" borderId="26" xfId="0" applyFont="1" applyFill="1" applyBorder="1" applyAlignment="1">
      <alignment horizontal="center" wrapText="1"/>
    </xf>
    <xf numFmtId="0" fontId="10" fillId="0" borderId="27" xfId="0" applyFont="1" applyFill="1" applyBorder="1" applyAlignment="1">
      <alignment horizontal="center" wrapText="1"/>
    </xf>
    <xf numFmtId="0" fontId="10" fillId="0" borderId="28" xfId="0" applyFont="1" applyFill="1" applyBorder="1" applyAlignment="1">
      <alignment horizontal="center" wrapText="1"/>
    </xf>
    <xf numFmtId="0" fontId="10" fillId="0" borderId="26" xfId="0" applyFont="1" applyFill="1" applyBorder="1" applyAlignment="1">
      <alignment horizontal="center"/>
    </xf>
    <xf numFmtId="0" fontId="10" fillId="0" borderId="27" xfId="0" applyFont="1" applyFill="1" applyBorder="1" applyAlignment="1">
      <alignment horizontal="center"/>
    </xf>
    <xf numFmtId="0" fontId="10" fillId="0" borderId="28" xfId="0" applyFont="1" applyFill="1" applyBorder="1" applyAlignment="1">
      <alignment horizontal="center"/>
    </xf>
    <xf numFmtId="0" fontId="11" fillId="0" borderId="6" xfId="0" applyFont="1" applyFill="1" applyBorder="1" applyAlignment="1">
      <alignment horizontal="center"/>
    </xf>
    <xf numFmtId="0" fontId="11" fillId="0" borderId="15" xfId="0" applyFont="1" applyFill="1" applyBorder="1" applyAlignment="1">
      <alignment horizontal="center"/>
    </xf>
    <xf numFmtId="0" fontId="11" fillId="0" borderId="7" xfId="0" applyFont="1" applyFill="1" applyBorder="1" applyAlignment="1">
      <alignment horizontal="center"/>
    </xf>
  </cellXfs>
  <cellStyles count="4">
    <cellStyle name="Comma" xfId="1" builtinId="3"/>
    <cellStyle name="Currency" xfId="3" builtinId="4"/>
    <cellStyle name="Normal" xfId="0" builtinId="0"/>
    <cellStyle name="Percent" xfId="2" builtinId="5"/>
  </cellStyles>
  <dxfs count="0"/>
  <tableStyles count="0" defaultTableStyle="TableStyleMedium2" defaultPivotStyle="PivotStyleLight16"/>
  <colors>
    <mruColors>
      <color rgb="FFFFFF00"/>
      <color rgb="FFCCCCFF"/>
      <color rgb="FF9933FF"/>
      <color rgb="FFFFFFCC"/>
      <color rgb="FFF1FB6F"/>
      <color rgb="FFFFCCCC"/>
      <color rgb="FFFF6699"/>
      <color rgb="FF5DD5FF"/>
      <color rgb="FFFF66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'&lt;DELETE&gt;'!$D$2:$D$41</c:f>
              <c:numCache>
                <c:formatCode>#,##0</c:formatCode>
                <c:ptCount val="40"/>
                <c:pt idx="0">
                  <c:v>520094.94870226004</c:v>
                </c:pt>
                <c:pt idx="1">
                  <c:v>516194.23658699309</c:v>
                </c:pt>
                <c:pt idx="2">
                  <c:v>512322.77981259068</c:v>
                </c:pt>
                <c:pt idx="3">
                  <c:v>507199.55201446475</c:v>
                </c:pt>
                <c:pt idx="4">
                  <c:v>509735.54977453704</c:v>
                </c:pt>
                <c:pt idx="5">
                  <c:v>505912.53315122804</c:v>
                </c:pt>
                <c:pt idx="6">
                  <c:v>503382.97048547189</c:v>
                </c:pt>
                <c:pt idx="7">
                  <c:v>503382.97048547189</c:v>
                </c:pt>
                <c:pt idx="8">
                  <c:v>498349.14078061719</c:v>
                </c:pt>
                <c:pt idx="9">
                  <c:v>500840.88648452022</c:v>
                </c:pt>
                <c:pt idx="10">
                  <c:v>499588.78426830895</c:v>
                </c:pt>
                <c:pt idx="11">
                  <c:v>497090.84034696739</c:v>
                </c:pt>
                <c:pt idx="12">
                  <c:v>499576.29454870219</c:v>
                </c:pt>
                <c:pt idx="13">
                  <c:v>500825.23528507393</c:v>
                </c:pt>
                <c:pt idx="14">
                  <c:v>499573.17219686124</c:v>
                </c:pt>
                <c:pt idx="15">
                  <c:v>499573.17219686124</c:v>
                </c:pt>
                <c:pt idx="16">
                  <c:v>494577.44047489262</c:v>
                </c:pt>
                <c:pt idx="17">
                  <c:v>497050.32767726702</c:v>
                </c:pt>
                <c:pt idx="18">
                  <c:v>495807.70185807388</c:v>
                </c:pt>
                <c:pt idx="19">
                  <c:v>499526.25962200947</c:v>
                </c:pt>
                <c:pt idx="20">
                  <c:v>499526.25962200947</c:v>
                </c:pt>
                <c:pt idx="21">
                  <c:v>494530.99702578934</c:v>
                </c:pt>
                <c:pt idx="22">
                  <c:v>493294.66953322489</c:v>
                </c:pt>
                <c:pt idx="23">
                  <c:v>494527.90620705794</c:v>
                </c:pt>
                <c:pt idx="24">
                  <c:v>495764.22597257554</c:v>
                </c:pt>
                <c:pt idx="25">
                  <c:v>500721.86823230132</c:v>
                </c:pt>
                <c:pt idx="26">
                  <c:v>498218.25889113982</c:v>
                </c:pt>
                <c:pt idx="27">
                  <c:v>496972.71324391197</c:v>
                </c:pt>
                <c:pt idx="28">
                  <c:v>498215.1450270217</c:v>
                </c:pt>
                <c:pt idx="29">
                  <c:v>503197.29647729191</c:v>
                </c:pt>
                <c:pt idx="30">
                  <c:v>504455.28971848509</c:v>
                </c:pt>
                <c:pt idx="31">
                  <c:v>499410.73682130023</c:v>
                </c:pt>
                <c:pt idx="32">
                  <c:v>498162.20997924701</c:v>
                </c:pt>
                <c:pt idx="33">
                  <c:v>494425.99340440269</c:v>
                </c:pt>
                <c:pt idx="34">
                  <c:v>490717.79845386971</c:v>
                </c:pt>
                <c:pt idx="35">
                  <c:v>490717.79845386971</c:v>
                </c:pt>
                <c:pt idx="36">
                  <c:v>491944.59295000433</c:v>
                </c:pt>
                <c:pt idx="37">
                  <c:v>487025.14702050429</c:v>
                </c:pt>
                <c:pt idx="38">
                  <c:v>487025.14702050429</c:v>
                </c:pt>
                <c:pt idx="39">
                  <c:v>482154.89555029926</c:v>
                </c:pt>
              </c:numCache>
            </c:numRef>
          </c:val>
          <c:smooth val="0"/>
          <c:extLst xmlns:c16r2="http://schemas.microsoft.com/office/drawing/2015/06/chart">
            <c:ext xmlns:c16="http://schemas.microsoft.com/office/drawing/2014/chart" uri="{C3380CC4-5D6E-409C-BE32-E72D297353CC}">
              <c16:uniqueId val="{00000000-2D52-4F85-86C0-6891C37FFE05}"/>
            </c:ext>
          </c:extLst>
        </c:ser>
        <c:dLbls>
          <c:showLegendKey val="0"/>
          <c:showVal val="0"/>
          <c:showCatName val="0"/>
          <c:showSerName val="0"/>
          <c:showPercent val="0"/>
          <c:showBubbleSize val="0"/>
        </c:dLbls>
        <c:smooth val="0"/>
        <c:axId val="-1529228480"/>
        <c:axId val="-1529219232"/>
      </c:lineChart>
      <c:catAx>
        <c:axId val="-15292284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219232"/>
        <c:crosses val="autoZero"/>
        <c:auto val="1"/>
        <c:lblAlgn val="ctr"/>
        <c:lblOffset val="100"/>
        <c:noMultiLvlLbl val="0"/>
      </c:catAx>
      <c:valAx>
        <c:axId val="-1529219232"/>
        <c:scaling>
          <c:orientation val="minMax"/>
          <c:max val="600000"/>
          <c:min val="40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228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15240</xdr:colOff>
      <xdr:row>1</xdr:row>
      <xdr:rowOff>15240</xdr:rowOff>
    </xdr:from>
    <xdr:ext cx="9014460" cy="3009900"/>
    <xdr:pic>
      <xdr:nvPicPr>
        <xdr:cNvPr id="2" name="Picture 2" descr="P:\1230829-marshall_risk_assessment\06_postprocessing\05_Risk\depthdamagecurve.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184" r="5455"/>
        <a:stretch>
          <a:fillRect/>
        </a:stretch>
      </xdr:blipFill>
      <xdr:spPr bwMode="auto">
        <a:xfrm>
          <a:off x="4770120" y="198120"/>
          <a:ext cx="9014460" cy="300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7</xdr:col>
      <xdr:colOff>514350</xdr:colOff>
      <xdr:row>4</xdr:row>
      <xdr:rowOff>76200</xdr:rowOff>
    </xdr:from>
    <xdr:to>
      <xdr:col>15</xdr:col>
      <xdr:colOff>209550</xdr:colOff>
      <xdr:row>18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39997558519241921"/>
  </sheetPr>
  <dimension ref="B2:IR75"/>
  <sheetViews>
    <sheetView tabSelected="1" topLeftCell="O1" zoomScale="99" zoomScaleNormal="99" workbookViewId="0">
      <selection activeCell="X6" sqref="X6"/>
    </sheetView>
  </sheetViews>
  <sheetFormatPr defaultRowHeight="14.4" x14ac:dyDescent="0.55000000000000004"/>
  <cols>
    <col min="1" max="1" width="4.68359375" customWidth="1"/>
    <col min="2" max="2" width="32.89453125" customWidth="1"/>
    <col min="3" max="3" width="15.3125" customWidth="1"/>
    <col min="4" max="4" width="12.3125" customWidth="1"/>
    <col min="5" max="5" width="9.5234375" customWidth="1"/>
    <col min="6" max="6" width="9" customWidth="1"/>
    <col min="7" max="7" width="8.89453125" customWidth="1"/>
    <col min="8" max="8" width="9.89453125" customWidth="1"/>
    <col min="9" max="20" width="8.89453125" customWidth="1"/>
    <col min="21" max="21" width="11.89453125" customWidth="1"/>
    <col min="22" max="23" width="8.89453125" customWidth="1"/>
    <col min="24" max="24" width="9.3125" customWidth="1"/>
    <col min="25" max="25" width="10.3125" customWidth="1"/>
    <col min="26" max="52" width="8.89453125" customWidth="1"/>
    <col min="54" max="246" width="8.89453125" style="221"/>
  </cols>
  <sheetData>
    <row r="2" spans="2:252" x14ac:dyDescent="0.55000000000000004">
      <c r="B2" t="s">
        <v>1657</v>
      </c>
      <c r="D2" s="8" t="s">
        <v>1658</v>
      </c>
      <c r="E2" s="8" t="s">
        <v>1660</v>
      </c>
      <c r="F2" s="703">
        <v>14.8</v>
      </c>
      <c r="G2" s="524" t="s">
        <v>1659</v>
      </c>
      <c r="H2" s="524" t="s">
        <v>1661</v>
      </c>
      <c r="I2" s="704">
        <v>17.3</v>
      </c>
      <c r="W2" s="613"/>
      <c r="X2" s="611" t="s">
        <v>1679</v>
      </c>
      <c r="Y2" t="s">
        <v>1680</v>
      </c>
    </row>
    <row r="3" spans="2:252" x14ac:dyDescent="0.55000000000000004">
      <c r="B3" t="s">
        <v>1656</v>
      </c>
      <c r="C3" s="619" t="s">
        <v>1655</v>
      </c>
      <c r="D3" s="620">
        <v>0.3</v>
      </c>
      <c r="E3" s="620">
        <v>0.4</v>
      </c>
      <c r="F3" s="620">
        <v>0.5</v>
      </c>
      <c r="G3" s="620">
        <v>0.6</v>
      </c>
      <c r="H3" s="620">
        <v>0.7</v>
      </c>
      <c r="I3" s="620">
        <v>0.8</v>
      </c>
      <c r="J3" s="620">
        <v>0.9</v>
      </c>
      <c r="K3" s="620">
        <v>1</v>
      </c>
      <c r="L3" s="620">
        <v>1.1000000000000001</v>
      </c>
      <c r="M3" s="620">
        <v>1.2</v>
      </c>
      <c r="N3" s="620">
        <v>1.3</v>
      </c>
      <c r="O3" s="620">
        <v>1.4</v>
      </c>
      <c r="P3" s="620">
        <v>1.5</v>
      </c>
      <c r="Q3" s="621">
        <v>1.6</v>
      </c>
      <c r="R3" s="621">
        <v>1.7</v>
      </c>
      <c r="S3" s="621">
        <v>1.8</v>
      </c>
      <c r="T3" s="621">
        <v>1.9</v>
      </c>
      <c r="U3" s="621">
        <v>2</v>
      </c>
      <c r="W3" s="619" t="s">
        <v>1655</v>
      </c>
      <c r="X3" s="655">
        <f>CHOOSE(ROUNDUP(Y3,0),D3,E3,F3,G3,H3,I3,J3,K3,L3,M3,N3,O3,P3,Q3,R3,S3,T3,U3)</f>
        <v>0.3</v>
      </c>
      <c r="Y3" s="12">
        <v>1</v>
      </c>
    </row>
    <row r="4" spans="2:252" x14ac:dyDescent="0.55000000000000004">
      <c r="B4" t="s">
        <v>1681</v>
      </c>
      <c r="C4" s="618" t="s">
        <v>1670</v>
      </c>
      <c r="D4" s="622">
        <v>-0.01</v>
      </c>
      <c r="E4" s="623">
        <v>-7.4999999999999997E-3</v>
      </c>
      <c r="F4" s="623">
        <v>-5.0000000000000001E-3</v>
      </c>
      <c r="G4" s="623">
        <v>-2.5000000000000001E-3</v>
      </c>
      <c r="H4" s="624">
        <v>0</v>
      </c>
      <c r="I4" s="623">
        <v>2.5000000000000001E-3</v>
      </c>
      <c r="J4" s="623">
        <v>5.0000000000000001E-3</v>
      </c>
      <c r="K4" s="623">
        <v>7.4999999999999997E-3</v>
      </c>
      <c r="L4" s="622">
        <v>0.01</v>
      </c>
      <c r="M4" s="623">
        <v>1.2500000000000001E-2</v>
      </c>
      <c r="N4" s="623">
        <v>1.4999999999999999E-2</v>
      </c>
      <c r="O4" s="623">
        <v>1.7500000000000002E-2</v>
      </c>
      <c r="P4" s="622">
        <v>0.02</v>
      </c>
      <c r="W4" s="618" t="s">
        <v>1670</v>
      </c>
      <c r="X4" s="655">
        <f>CHOOSE(ROUNDUP(Y4,0),D4,E4,F4,G4,H4,I4,J4,K4,L4,M4,N4,O4,P4)</f>
        <v>-5.0000000000000001E-3</v>
      </c>
      <c r="Y4" s="12">
        <v>3</v>
      </c>
      <c r="BB4"/>
      <c r="BC4"/>
      <c r="BD4"/>
      <c r="BE4"/>
      <c r="BF4"/>
      <c r="BG4"/>
      <c r="IM4" s="221"/>
      <c r="IN4" s="221"/>
      <c r="IO4" s="221"/>
      <c r="IP4" s="221"/>
      <c r="IQ4" s="221"/>
      <c r="IR4" s="221"/>
    </row>
    <row r="5" spans="2:252" x14ac:dyDescent="0.55000000000000004">
      <c r="B5" t="s">
        <v>1682</v>
      </c>
      <c r="C5" s="632" t="s">
        <v>1683</v>
      </c>
      <c r="D5" s="633">
        <v>-0.01</v>
      </c>
      <c r="E5" s="634">
        <v>-7.4999999999999997E-3</v>
      </c>
      <c r="F5" s="634">
        <v>-5.0000000000000001E-3</v>
      </c>
      <c r="G5" s="634">
        <v>-2.5000000000000001E-3</v>
      </c>
      <c r="H5" s="3">
        <v>0</v>
      </c>
      <c r="I5" s="634">
        <v>2.5000000000000001E-3</v>
      </c>
      <c r="J5" s="634">
        <v>5.0000000000000001E-3</v>
      </c>
      <c r="K5" s="634">
        <v>7.4999999999999997E-3</v>
      </c>
      <c r="L5" s="633">
        <v>0.01</v>
      </c>
      <c r="M5" s="634">
        <v>1.2500000000000001E-2</v>
      </c>
      <c r="N5" s="634">
        <v>1.4999999999999999E-2</v>
      </c>
      <c r="O5" s="634">
        <v>1.7500000000000002E-2</v>
      </c>
      <c r="P5" s="633">
        <v>0.02</v>
      </c>
      <c r="W5" s="4" t="s">
        <v>1683</v>
      </c>
      <c r="X5" s="655">
        <f>AVA+Adgr</f>
        <v>5.0000000000000001E-3</v>
      </c>
      <c r="Y5" s="782">
        <v>0.01</v>
      </c>
      <c r="Z5" t="s">
        <v>1730</v>
      </c>
      <c r="BB5"/>
      <c r="BC5"/>
      <c r="BD5"/>
      <c r="BE5"/>
      <c r="BF5"/>
      <c r="BG5"/>
      <c r="IM5" s="221"/>
      <c r="IN5" s="221"/>
      <c r="IO5" s="221"/>
      <c r="IP5" s="221"/>
      <c r="IQ5" s="221"/>
      <c r="IR5" s="221"/>
    </row>
    <row r="6" spans="2:252" s="589" customFormat="1" x14ac:dyDescent="0.55000000000000004">
      <c r="B6" s="589" t="s">
        <v>1636</v>
      </c>
      <c r="C6" s="589" t="s">
        <v>1637</v>
      </c>
      <c r="D6" s="590">
        <v>0.01</v>
      </c>
      <c r="E6" s="591">
        <v>0.05</v>
      </c>
      <c r="F6" s="590">
        <v>0.1</v>
      </c>
      <c r="G6" s="591">
        <v>0.15</v>
      </c>
      <c r="H6" s="590">
        <v>0.2</v>
      </c>
      <c r="I6" s="591">
        <v>0.25</v>
      </c>
      <c r="J6" s="590">
        <v>0.3</v>
      </c>
      <c r="K6" s="591">
        <v>0.35</v>
      </c>
      <c r="L6" s="590">
        <v>0.4</v>
      </c>
      <c r="M6" s="591">
        <v>0.45</v>
      </c>
      <c r="N6" s="590">
        <v>0.5</v>
      </c>
      <c r="O6" s="591">
        <v>0.55000000000000004</v>
      </c>
      <c r="P6" s="590">
        <v>0.6</v>
      </c>
      <c r="Q6" s="591">
        <v>0.65</v>
      </c>
      <c r="R6" s="590">
        <v>0.7</v>
      </c>
      <c r="S6" s="591">
        <v>0.75</v>
      </c>
      <c r="X6" s="656"/>
      <c r="BB6" s="592"/>
      <c r="BC6" s="592"/>
      <c r="BD6" s="592"/>
      <c r="BE6" s="592"/>
      <c r="BF6" s="592"/>
      <c r="BG6" s="592"/>
      <c r="BH6" s="592"/>
      <c r="BI6" s="592"/>
      <c r="BJ6" s="592"/>
      <c r="BK6" s="592"/>
      <c r="BL6" s="592"/>
      <c r="BM6" s="592"/>
      <c r="BN6" s="592"/>
      <c r="BO6" s="592"/>
      <c r="BP6" s="592"/>
      <c r="BQ6" s="592"/>
      <c r="BR6" s="592"/>
      <c r="BS6" s="592"/>
      <c r="BT6" s="592"/>
      <c r="BU6" s="592"/>
      <c r="BV6" s="592"/>
      <c r="BW6" s="592"/>
      <c r="BX6" s="592"/>
      <c r="BY6" s="592"/>
      <c r="BZ6" s="592"/>
      <c r="CA6" s="592"/>
      <c r="CB6" s="592"/>
      <c r="CC6" s="592"/>
      <c r="CD6" s="592"/>
      <c r="CE6" s="592"/>
      <c r="CF6" s="592"/>
      <c r="CG6" s="592"/>
      <c r="CH6" s="592"/>
      <c r="CI6" s="592"/>
      <c r="CJ6" s="592"/>
      <c r="CK6" s="592"/>
      <c r="CL6" s="592"/>
      <c r="CM6" s="592"/>
      <c r="CN6" s="592"/>
      <c r="CO6" s="592"/>
      <c r="CP6" s="592"/>
      <c r="CQ6" s="592"/>
      <c r="CR6" s="592"/>
      <c r="CS6" s="592"/>
      <c r="CT6" s="592"/>
      <c r="CU6" s="592"/>
      <c r="CV6" s="592"/>
      <c r="CW6" s="592"/>
      <c r="CX6" s="592"/>
      <c r="CY6" s="592"/>
      <c r="CZ6" s="592"/>
      <c r="DA6" s="592"/>
      <c r="DB6" s="592"/>
      <c r="DC6" s="592"/>
      <c r="DD6" s="592"/>
      <c r="DE6" s="592"/>
      <c r="DF6" s="592"/>
      <c r="DG6" s="592"/>
      <c r="DH6" s="592"/>
      <c r="DI6" s="592"/>
      <c r="DJ6" s="592"/>
      <c r="DK6" s="592"/>
      <c r="DL6" s="592"/>
      <c r="DM6" s="592"/>
      <c r="DN6" s="592"/>
      <c r="DO6" s="592"/>
      <c r="DP6" s="592"/>
      <c r="DQ6" s="592"/>
      <c r="DR6" s="592"/>
      <c r="DS6" s="592"/>
      <c r="DT6" s="592"/>
      <c r="DU6" s="592"/>
      <c r="DV6" s="592"/>
      <c r="DW6" s="592"/>
      <c r="DX6" s="592"/>
      <c r="DY6" s="592"/>
      <c r="DZ6" s="592"/>
      <c r="EA6" s="592"/>
      <c r="EB6" s="592"/>
      <c r="EC6" s="592"/>
      <c r="ED6" s="592"/>
      <c r="EE6" s="592"/>
      <c r="EF6" s="592"/>
      <c r="EG6" s="592"/>
      <c r="EH6" s="592"/>
      <c r="EI6" s="592"/>
      <c r="EJ6" s="592"/>
      <c r="EK6" s="592"/>
      <c r="EL6" s="592"/>
      <c r="EM6" s="592"/>
      <c r="EN6" s="592"/>
      <c r="EO6" s="592"/>
      <c r="EP6" s="592"/>
      <c r="EQ6" s="592"/>
      <c r="ER6" s="592"/>
      <c r="ES6" s="592"/>
      <c r="ET6" s="592"/>
      <c r="EU6" s="592"/>
      <c r="EV6" s="592"/>
      <c r="EW6" s="592"/>
      <c r="EX6" s="592"/>
      <c r="EY6" s="592"/>
      <c r="EZ6" s="592"/>
      <c r="FA6" s="592"/>
      <c r="FB6" s="592"/>
      <c r="FC6" s="592"/>
      <c r="FD6" s="592"/>
      <c r="FE6" s="592"/>
      <c r="FF6" s="592"/>
      <c r="FG6" s="592"/>
      <c r="FH6" s="592"/>
      <c r="FI6" s="592"/>
      <c r="FJ6" s="592"/>
      <c r="FK6" s="592"/>
      <c r="FL6" s="592"/>
      <c r="FM6" s="592"/>
      <c r="FN6" s="592"/>
      <c r="FO6" s="592"/>
      <c r="FP6" s="592"/>
      <c r="FQ6" s="592"/>
      <c r="FR6" s="592"/>
      <c r="FS6" s="592"/>
      <c r="FT6" s="592"/>
      <c r="FU6" s="592"/>
      <c r="FV6" s="592"/>
      <c r="FW6" s="592"/>
      <c r="FX6" s="592"/>
      <c r="FY6" s="592"/>
      <c r="FZ6" s="592"/>
      <c r="GA6" s="592"/>
      <c r="GB6" s="592"/>
      <c r="GC6" s="592"/>
      <c r="GD6" s="592"/>
      <c r="GE6" s="592"/>
      <c r="GF6" s="592"/>
      <c r="GG6" s="592"/>
      <c r="GH6" s="592"/>
      <c r="GI6" s="592"/>
      <c r="GJ6" s="592"/>
      <c r="GK6" s="592"/>
      <c r="GL6" s="592"/>
      <c r="GM6" s="592"/>
      <c r="GN6" s="592"/>
      <c r="GO6" s="592"/>
      <c r="GP6" s="592"/>
      <c r="GQ6" s="592"/>
      <c r="GR6" s="592"/>
      <c r="GS6" s="592"/>
      <c r="GT6" s="592"/>
      <c r="GU6" s="592"/>
      <c r="GV6" s="592"/>
      <c r="GW6" s="592"/>
      <c r="GX6" s="592"/>
      <c r="GY6" s="592"/>
      <c r="GZ6" s="592"/>
      <c r="HA6" s="592"/>
      <c r="HB6" s="592"/>
      <c r="HC6" s="592"/>
      <c r="HD6" s="592"/>
      <c r="HE6" s="592"/>
      <c r="HF6" s="592"/>
      <c r="HG6" s="592"/>
      <c r="HH6" s="592"/>
      <c r="HI6" s="592"/>
      <c r="HJ6" s="592"/>
      <c r="HK6" s="592"/>
      <c r="HL6" s="592"/>
      <c r="HM6" s="592"/>
      <c r="HN6" s="592"/>
      <c r="HO6" s="592"/>
      <c r="HP6" s="592"/>
      <c r="HQ6" s="592"/>
      <c r="HR6" s="592"/>
      <c r="HS6" s="592"/>
      <c r="HT6" s="592"/>
      <c r="HU6" s="592"/>
      <c r="HV6" s="592"/>
      <c r="HW6" s="592"/>
      <c r="HX6" s="592"/>
      <c r="HY6" s="592"/>
      <c r="HZ6" s="592"/>
      <c r="IA6" s="592"/>
      <c r="IB6" s="592"/>
      <c r="IC6" s="592"/>
      <c r="ID6" s="592"/>
      <c r="IE6" s="592"/>
      <c r="IF6" s="592"/>
      <c r="IG6" s="592"/>
      <c r="IH6" s="592"/>
      <c r="II6" s="592"/>
      <c r="IJ6" s="592"/>
      <c r="IK6" s="592"/>
      <c r="IL6" s="592"/>
    </row>
    <row r="7" spans="2:252" x14ac:dyDescent="0.55000000000000004">
      <c r="B7" t="s">
        <v>1639</v>
      </c>
      <c r="C7" s="10" t="s">
        <v>1638</v>
      </c>
      <c r="D7" s="625">
        <v>0.1</v>
      </c>
      <c r="E7" s="625">
        <v>0.2</v>
      </c>
      <c r="F7" s="625">
        <v>0.3</v>
      </c>
      <c r="G7" s="625">
        <v>0.4</v>
      </c>
      <c r="H7" s="625">
        <v>0.5</v>
      </c>
      <c r="I7" s="625">
        <v>0.6</v>
      </c>
      <c r="J7" s="625">
        <v>0.7</v>
      </c>
      <c r="K7" s="625">
        <v>0.8</v>
      </c>
      <c r="L7" s="625">
        <v>0.9</v>
      </c>
      <c r="M7" s="625">
        <v>1</v>
      </c>
      <c r="N7" s="575"/>
      <c r="O7" s="575"/>
      <c r="P7" s="575"/>
      <c r="W7" s="10" t="s">
        <v>1638</v>
      </c>
      <c r="X7" s="655">
        <f>CHOOSE(ROUNDUP(Y7,0),D7,E7,F7,G7,H7,I7,J7,K7,L7,M7)</f>
        <v>0.3</v>
      </c>
      <c r="Y7" s="12">
        <v>3</v>
      </c>
    </row>
    <row r="8" spans="2:252" x14ac:dyDescent="0.55000000000000004">
      <c r="B8" t="s">
        <v>1667</v>
      </c>
      <c r="C8" s="594" t="s">
        <v>1666</v>
      </c>
      <c r="D8" s="626">
        <v>0.1</v>
      </c>
      <c r="E8" s="626">
        <v>0.2</v>
      </c>
      <c r="F8" s="626">
        <v>0.3</v>
      </c>
      <c r="G8" s="626">
        <v>0.4</v>
      </c>
      <c r="H8" s="626">
        <v>0.5</v>
      </c>
      <c r="I8" s="626">
        <v>0.6</v>
      </c>
      <c r="J8" s="626">
        <v>0.7</v>
      </c>
      <c r="K8" s="626">
        <v>0.8</v>
      </c>
      <c r="L8" s="626">
        <v>0.9</v>
      </c>
      <c r="M8" s="626">
        <v>1</v>
      </c>
      <c r="W8" s="594" t="s">
        <v>1666</v>
      </c>
      <c r="X8" s="655">
        <f>CHOOSE(ROUNDUP(Y8,0),D8,E8,F8,G8,H8,I8,J8,K8,L8,M8)</f>
        <v>0.3</v>
      </c>
      <c r="Y8" s="12">
        <v>3</v>
      </c>
    </row>
    <row r="9" spans="2:252" x14ac:dyDescent="0.55000000000000004">
      <c r="B9" t="s">
        <v>1648</v>
      </c>
      <c r="C9" s="595" t="s">
        <v>1649</v>
      </c>
      <c r="D9" s="7">
        <v>1</v>
      </c>
      <c r="E9" s="7">
        <v>2</v>
      </c>
      <c r="F9" s="7">
        <v>3</v>
      </c>
      <c r="W9" s="595" t="s">
        <v>1649</v>
      </c>
      <c r="X9" s="657">
        <f>CHOOSE(ROUNDUP(Y9,0),D9,E9,F9)</f>
        <v>3</v>
      </c>
      <c r="Y9" s="12">
        <v>3</v>
      </c>
      <c r="Z9" t="s">
        <v>1728</v>
      </c>
      <c r="AA9" t="s">
        <v>1672</v>
      </c>
    </row>
    <row r="10" spans="2:252" x14ac:dyDescent="0.55000000000000004">
      <c r="D10" s="612" t="s">
        <v>1662</v>
      </c>
      <c r="E10" s="612" t="s">
        <v>1663</v>
      </c>
      <c r="F10" s="612" t="s">
        <v>1664</v>
      </c>
      <c r="X10" s="3"/>
      <c r="Y10" s="221"/>
    </row>
    <row r="11" spans="2:252" x14ac:dyDescent="0.55000000000000004">
      <c r="B11" s="221" t="s">
        <v>24</v>
      </c>
      <c r="C11" s="617" t="s">
        <v>1668</v>
      </c>
      <c r="D11" s="627">
        <v>0</v>
      </c>
      <c r="E11" s="628">
        <v>5.0000000000000001E-3</v>
      </c>
      <c r="F11" s="627">
        <v>0.01</v>
      </c>
      <c r="G11" s="628">
        <v>1.4999999999999999E-2</v>
      </c>
      <c r="H11" s="627">
        <v>0.02</v>
      </c>
      <c r="I11" s="628">
        <v>2.5000000000000001E-2</v>
      </c>
      <c r="J11" s="627">
        <v>0.03</v>
      </c>
      <c r="K11" s="628">
        <v>3.5000000000000003E-2</v>
      </c>
      <c r="L11" s="627">
        <v>0.04</v>
      </c>
      <c r="W11" s="616" t="s">
        <v>1671</v>
      </c>
      <c r="X11" s="655">
        <f>CHOOSE(ROUNDUP(Y11,0),D11,E11,F11,G11,H11,I11,J11,K11,L11)</f>
        <v>0.01</v>
      </c>
      <c r="Y11" s="12">
        <v>3</v>
      </c>
      <c r="BB11"/>
      <c r="IM11" s="221"/>
    </row>
    <row r="12" spans="2:252" x14ac:dyDescent="0.55000000000000004">
      <c r="B12" s="221"/>
      <c r="C12" s="221"/>
      <c r="D12" s="346"/>
      <c r="E12" s="347"/>
      <c r="F12" s="346"/>
      <c r="G12" s="347"/>
      <c r="H12" s="346"/>
      <c r="I12" s="347"/>
      <c r="J12" s="346"/>
      <c r="K12" s="347"/>
      <c r="L12" s="346"/>
      <c r="X12" s="655"/>
      <c r="BB12"/>
      <c r="IM12" s="221"/>
    </row>
    <row r="13" spans="2:252" x14ac:dyDescent="0.55000000000000004">
      <c r="B13" s="221" t="s">
        <v>122</v>
      </c>
      <c r="C13" s="685" t="s">
        <v>1650</v>
      </c>
      <c r="D13" s="686">
        <v>-5.0000000000000001E-3</v>
      </c>
      <c r="E13" s="687">
        <v>-3.7499999999999999E-3</v>
      </c>
      <c r="F13" s="686">
        <v>-2.5000000000000001E-3</v>
      </c>
      <c r="G13" s="687">
        <v>-1.25E-3</v>
      </c>
      <c r="H13" s="686">
        <v>0</v>
      </c>
      <c r="I13" s="687">
        <v>1.25E-3</v>
      </c>
      <c r="J13" s="686">
        <v>2.5000000000000001E-3</v>
      </c>
      <c r="K13" s="687">
        <v>3.7499999999999999E-3</v>
      </c>
      <c r="L13" s="686">
        <v>5.0000000000000001E-3</v>
      </c>
      <c r="W13" s="685" t="s">
        <v>1650</v>
      </c>
      <c r="X13" s="655">
        <f t="shared" ref="X13" si="0">CHOOSE(ROUNDUP(Y13,0),D13,E13,F13,G13,H13,I13,J13,K13,L13)</f>
        <v>-2.5000000000000001E-3</v>
      </c>
      <c r="Y13">
        <v>3</v>
      </c>
      <c r="BB13"/>
      <c r="IM13" s="221"/>
    </row>
    <row r="14" spans="2:252" x14ac:dyDescent="0.55000000000000004">
      <c r="B14" s="221" t="s">
        <v>123</v>
      </c>
      <c r="C14" s="688" t="s">
        <v>1651</v>
      </c>
      <c r="D14" s="689">
        <v>-5.0000000000000001E-3</v>
      </c>
      <c r="E14" s="690">
        <v>-3.7499999999999999E-3</v>
      </c>
      <c r="F14" s="689">
        <v>-2.5000000000000001E-3</v>
      </c>
      <c r="G14" s="690">
        <v>-1.25E-3</v>
      </c>
      <c r="H14" s="689">
        <v>0</v>
      </c>
      <c r="I14" s="690">
        <v>1.25E-3</v>
      </c>
      <c r="J14" s="689">
        <v>2.5000000000000001E-3</v>
      </c>
      <c r="K14" s="690">
        <v>3.7499999999999999E-3</v>
      </c>
      <c r="L14" s="689">
        <v>5.0000000000000001E-3</v>
      </c>
      <c r="W14" s="688" t="s">
        <v>1651</v>
      </c>
      <c r="X14" s="655">
        <f>AVA+Adpopgr</f>
        <v>5.0000000000000001E-3</v>
      </c>
      <c r="Y14">
        <v>0.01</v>
      </c>
      <c r="Z14" t="s">
        <v>1731</v>
      </c>
      <c r="BB14"/>
      <c r="IM14" s="221"/>
    </row>
    <row r="15" spans="2:252" x14ac:dyDescent="0.55000000000000004">
      <c r="B15" s="221" t="s">
        <v>1700</v>
      </c>
      <c r="C15" s="692" t="s">
        <v>1701</v>
      </c>
      <c r="D15" s="694">
        <v>0</v>
      </c>
      <c r="E15" s="694">
        <v>0.01</v>
      </c>
      <c r="F15" s="694">
        <v>0.02</v>
      </c>
      <c r="G15" s="694">
        <v>0.03</v>
      </c>
      <c r="H15" s="694">
        <v>0.04</v>
      </c>
      <c r="I15" s="694">
        <v>0.05</v>
      </c>
      <c r="J15" s="694">
        <v>0.06</v>
      </c>
      <c r="K15" s="694">
        <v>7.0000000000000007E-2</v>
      </c>
      <c r="L15" s="694">
        <v>0.08</v>
      </c>
      <c r="M15" s="694">
        <v>0.09</v>
      </c>
      <c r="N15" s="694">
        <v>0.1</v>
      </c>
      <c r="O15" s="694">
        <v>0.11</v>
      </c>
      <c r="P15" s="694">
        <v>0.12</v>
      </c>
      <c r="W15" s="692" t="s">
        <v>1701</v>
      </c>
      <c r="X15" s="655">
        <f>D</f>
        <v>0.01</v>
      </c>
      <c r="Y15">
        <v>3</v>
      </c>
    </row>
    <row r="16" spans="2:252" s="2" customFormat="1" x14ac:dyDescent="0.55000000000000004">
      <c r="B16" s="221"/>
      <c r="D16" s="693"/>
      <c r="E16" s="693"/>
      <c r="F16" s="693"/>
      <c r="G16" s="693"/>
      <c r="H16" s="693"/>
      <c r="I16" s="693"/>
      <c r="J16" s="693"/>
      <c r="K16" s="693"/>
      <c r="L16" s="693"/>
      <c r="M16" s="693"/>
      <c r="N16" s="693"/>
      <c r="O16" s="693"/>
      <c r="P16" s="693"/>
      <c r="X16" s="781"/>
      <c r="BB16" s="221"/>
      <c r="BC16" s="221"/>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c r="DU16" s="221"/>
      <c r="DV16" s="221"/>
      <c r="DW16" s="221"/>
      <c r="DX16" s="221"/>
      <c r="DY16" s="221"/>
      <c r="DZ16" s="221"/>
      <c r="EA16" s="221"/>
      <c r="EB16" s="221"/>
      <c r="EC16" s="221"/>
      <c r="ED16" s="221"/>
      <c r="EE16" s="221"/>
      <c r="EF16" s="221"/>
      <c r="EG16" s="221"/>
      <c r="EH16" s="221"/>
      <c r="EI16" s="221"/>
      <c r="EJ16" s="221"/>
      <c r="EK16" s="221"/>
      <c r="EL16" s="221"/>
      <c r="EM16" s="221"/>
      <c r="EN16" s="221"/>
      <c r="EO16" s="221"/>
      <c r="EP16" s="221"/>
      <c r="EQ16" s="221"/>
      <c r="ER16" s="221"/>
      <c r="ES16" s="221"/>
      <c r="ET16" s="221"/>
      <c r="EU16" s="221"/>
      <c r="EV16" s="221"/>
      <c r="EW16" s="221"/>
      <c r="EX16" s="221"/>
      <c r="EY16" s="221"/>
      <c r="EZ16" s="221"/>
      <c r="FA16" s="221"/>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c r="GN16" s="221"/>
      <c r="GO16" s="221"/>
      <c r="GP16" s="221"/>
      <c r="GQ16" s="221"/>
      <c r="GR16" s="221"/>
      <c r="GS16" s="221"/>
      <c r="GT16" s="221"/>
      <c r="GU16" s="221"/>
      <c r="GV16" s="221"/>
      <c r="GW16" s="221"/>
      <c r="GX16" s="221"/>
      <c r="GY16" s="221"/>
      <c r="GZ16" s="221"/>
      <c r="HA16" s="221"/>
      <c r="HB16" s="221"/>
      <c r="HC16" s="221"/>
      <c r="HD16" s="221"/>
      <c r="HE16" s="221"/>
      <c r="HF16" s="221"/>
      <c r="HG16" s="221"/>
      <c r="HH16" s="221"/>
      <c r="HI16" s="221"/>
      <c r="HJ16" s="221"/>
      <c r="HK16" s="221"/>
      <c r="HL16" s="221"/>
      <c r="HM16" s="221"/>
      <c r="HN16" s="221"/>
      <c r="HO16" s="221"/>
      <c r="HP16" s="221"/>
      <c r="HQ16" s="221"/>
      <c r="HR16" s="221"/>
      <c r="HS16" s="221"/>
      <c r="HT16" s="221"/>
      <c r="HU16" s="221"/>
      <c r="HV16" s="221"/>
      <c r="HW16" s="221"/>
      <c r="HX16" s="221"/>
      <c r="HY16" s="221"/>
      <c r="HZ16" s="221"/>
      <c r="IA16" s="221"/>
      <c r="IB16" s="221"/>
      <c r="IC16" s="221"/>
      <c r="ID16" s="221"/>
      <c r="IE16" s="221"/>
      <c r="IF16" s="221"/>
      <c r="IG16" s="221"/>
      <c r="IH16" s="221"/>
      <c r="II16" s="221"/>
      <c r="IJ16" s="221"/>
      <c r="IK16" s="221"/>
      <c r="IL16" s="221"/>
    </row>
    <row r="17" spans="2:247" s="2" customFormat="1" ht="14.7" thickBot="1" x14ac:dyDescent="0.6">
      <c r="B17" t="s">
        <v>29</v>
      </c>
      <c r="C17" t="s">
        <v>30</v>
      </c>
      <c r="D17" t="s">
        <v>31</v>
      </c>
      <c r="E17" t="s">
        <v>32</v>
      </c>
      <c r="F17" t="s">
        <v>33</v>
      </c>
      <c r="G17" t="s">
        <v>34</v>
      </c>
      <c r="H17" t="s">
        <v>35</v>
      </c>
      <c r="I17" t="s">
        <v>36</v>
      </c>
      <c r="J17" t="s">
        <v>37</v>
      </c>
      <c r="K17" t="s">
        <v>38</v>
      </c>
      <c r="L17"/>
      <c r="O17" s="271"/>
      <c r="P17" s="271"/>
      <c r="Q17" s="271"/>
      <c r="R17" s="271"/>
      <c r="S17" s="271"/>
      <c r="T17" s="271"/>
      <c r="U17" s="271"/>
      <c r="V17" s="271"/>
      <c r="W17" s="271"/>
      <c r="X17" s="271"/>
      <c r="Y17" s="271"/>
      <c r="Z17" s="271"/>
      <c r="AA17" s="271"/>
      <c r="AB17" s="271"/>
      <c r="AC17" s="271"/>
      <c r="AD17" s="271" t="s">
        <v>44</v>
      </c>
      <c r="AE17" s="271"/>
      <c r="AF17" s="271"/>
      <c r="AG17" s="271"/>
      <c r="AH17" s="271"/>
      <c r="AI17" s="271"/>
      <c r="AJ17" s="271"/>
      <c r="AK17" s="271"/>
      <c r="AL17" s="271"/>
      <c r="AM17" s="271"/>
      <c r="AN17" s="271"/>
      <c r="AO17" s="271"/>
      <c r="AP17" s="271"/>
      <c r="AQ17" s="271"/>
      <c r="AR17" s="271"/>
      <c r="AS17" s="271"/>
      <c r="AT17" s="271"/>
      <c r="AU17" s="271"/>
      <c r="AV17" s="271"/>
      <c r="AW17" s="271"/>
      <c r="AX17" s="271"/>
      <c r="AY17" s="271"/>
      <c r="AZ17" s="271"/>
      <c r="BA17" s="27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row>
    <row r="18" spans="2:247" s="2" customFormat="1" ht="14.7" thickBot="1" x14ac:dyDescent="0.6">
      <c r="B18" s="275" t="s">
        <v>42</v>
      </c>
      <c r="C18" s="275" t="s">
        <v>43</v>
      </c>
      <c r="D18" s="276">
        <v>3.4231034802628955</v>
      </c>
      <c r="E18" s="276">
        <v>5.3690815064857844</v>
      </c>
      <c r="F18" s="276">
        <v>3.7773903132992217</v>
      </c>
      <c r="G18" s="276">
        <v>0.75284213601133843</v>
      </c>
      <c r="H18" s="276">
        <v>-0.85826442964707894</v>
      </c>
      <c r="I18" s="275">
        <f>-2.2</f>
        <v>-2.2000000000000002</v>
      </c>
      <c r="J18" s="275" t="s">
        <v>41</v>
      </c>
      <c r="K18" s="275"/>
      <c r="L18" s="275"/>
      <c r="O18" s="652"/>
      <c r="P18" s="652"/>
      <c r="S18" s="652"/>
      <c r="T18" s="597" t="s">
        <v>22</v>
      </c>
      <c r="U18" s="776">
        <f>IRR(V28:V61)</f>
        <v>0.26576612180127124</v>
      </c>
      <c r="V18" s="271"/>
      <c r="W18" s="271"/>
      <c r="Z18" s="271"/>
      <c r="AA18" s="271"/>
      <c r="AB18" s="271"/>
      <c r="AC18" s="271"/>
      <c r="AD18" s="271"/>
      <c r="AE18" s="271"/>
      <c r="AF18" s="271"/>
      <c r="AG18" s="271"/>
      <c r="AH18" s="271"/>
      <c r="AI18" s="271"/>
      <c r="AJ18" s="271"/>
      <c r="AK18" s="271"/>
      <c r="AL18" s="271"/>
      <c r="AM18" s="271"/>
      <c r="AN18" s="271"/>
      <c r="AO18" s="271"/>
      <c r="AP18" s="271"/>
      <c r="AQ18" s="271"/>
      <c r="AR18" s="271"/>
      <c r="AS18" s="271"/>
      <c r="AT18" s="271"/>
      <c r="AU18" s="271"/>
      <c r="AV18" s="271"/>
      <c r="AW18" s="271"/>
      <c r="AX18" s="271"/>
      <c r="AY18" s="271"/>
      <c r="AZ18" s="271"/>
      <c r="BA18" s="271"/>
      <c r="BB18" s="221"/>
      <c r="BC18" s="221"/>
      <c r="BD18" s="221"/>
      <c r="BE18" s="221"/>
      <c r="BF18" s="221"/>
      <c r="BG18" s="221"/>
      <c r="BH18" s="221"/>
      <c r="BI18" s="221"/>
      <c r="BJ18" s="221"/>
      <c r="BK18" s="221"/>
      <c r="BL18" s="221"/>
      <c r="BM18" s="221"/>
      <c r="BN18" s="221"/>
      <c r="BO18" s="221"/>
      <c r="BP18" s="221"/>
      <c r="BQ18" s="221"/>
      <c r="BR18" s="221"/>
      <c r="BS18" s="221"/>
      <c r="BT18" s="221"/>
      <c r="BU18" s="221"/>
      <c r="BV18" s="221"/>
      <c r="BW18" s="221"/>
      <c r="BX18" s="221"/>
      <c r="BY18" s="221"/>
      <c r="BZ18" s="221"/>
      <c r="CA18" s="221"/>
      <c r="CB18" s="221"/>
      <c r="CC18" s="221"/>
      <c r="CD18" s="221"/>
      <c r="CE18" s="221"/>
      <c r="CF18" s="221"/>
      <c r="CG18" s="221"/>
      <c r="CH18" s="221"/>
      <c r="CI18" s="221"/>
      <c r="CJ18" s="221"/>
      <c r="CK18" s="221"/>
      <c r="CL18" s="221"/>
      <c r="CM18" s="221"/>
      <c r="CN18" s="221"/>
      <c r="CO18" s="221"/>
      <c r="CP18" s="221"/>
      <c r="CQ18" s="221"/>
      <c r="CR18" s="221"/>
      <c r="CS18" s="221"/>
      <c r="CT18" s="221"/>
      <c r="CU18" s="221"/>
      <c r="CV18" s="221"/>
      <c r="CW18" s="221"/>
      <c r="CX18" s="221"/>
      <c r="CY18" s="221"/>
      <c r="CZ18" s="221"/>
      <c r="DA18" s="221"/>
      <c r="DB18" s="221"/>
      <c r="DC18" s="221"/>
      <c r="DD18" s="221"/>
      <c r="DE18" s="221"/>
      <c r="DF18" s="221"/>
      <c r="DG18" s="221"/>
      <c r="DH18" s="221"/>
      <c r="DI18" s="221"/>
      <c r="DJ18" s="221"/>
      <c r="DK18" s="221"/>
      <c r="DL18" s="221"/>
      <c r="DM18" s="221"/>
      <c r="DN18" s="221"/>
      <c r="DO18" s="221"/>
      <c r="DP18" s="221"/>
      <c r="DQ18" s="221"/>
      <c r="DR18" s="221"/>
      <c r="DS18" s="221"/>
      <c r="DT18" s="221"/>
      <c r="DU18" s="221"/>
      <c r="DV18" s="221"/>
      <c r="DW18" s="221"/>
      <c r="DX18" s="221"/>
      <c r="DY18" s="221"/>
      <c r="DZ18" s="221"/>
      <c r="EA18" s="221"/>
      <c r="EB18" s="221"/>
      <c r="EC18" s="221"/>
      <c r="ED18" s="221"/>
      <c r="EE18" s="221"/>
      <c r="EF18" s="221"/>
      <c r="EG18" s="221"/>
      <c r="EH18" s="221"/>
      <c r="EI18" s="221"/>
      <c r="EJ18" s="221"/>
      <c r="EK18" s="221"/>
      <c r="EL18" s="221"/>
      <c r="EM18" s="221"/>
      <c r="EN18" s="221"/>
      <c r="EO18" s="221"/>
      <c r="EP18" s="221"/>
      <c r="EQ18" s="221"/>
      <c r="ER18" s="221"/>
      <c r="ES18" s="221"/>
      <c r="ET18" s="221"/>
      <c r="EU18" s="221"/>
      <c r="EV18" s="221"/>
      <c r="EW18" s="221"/>
      <c r="EX18" s="221"/>
      <c r="EY18" s="221"/>
      <c r="EZ18" s="221"/>
      <c r="FA18" s="221"/>
      <c r="FB18" s="221"/>
      <c r="FC18" s="221"/>
      <c r="FD18" s="221"/>
      <c r="FE18" s="221"/>
      <c r="FF18" s="221"/>
      <c r="FG18" s="221"/>
      <c r="FH18" s="221"/>
      <c r="FI18" s="221"/>
      <c r="FJ18" s="221"/>
      <c r="FK18" s="221"/>
      <c r="FL18" s="221"/>
      <c r="FM18" s="221"/>
      <c r="FN18" s="221"/>
      <c r="FO18" s="221"/>
      <c r="FP18" s="221"/>
      <c r="FQ18" s="221"/>
      <c r="FR18" s="221"/>
      <c r="FS18" s="221"/>
      <c r="FT18" s="221"/>
      <c r="FU18" s="221"/>
      <c r="FV18" s="221"/>
      <c r="FW18" s="221"/>
      <c r="FX18" s="221"/>
      <c r="FY18" s="221"/>
      <c r="FZ18" s="221"/>
      <c r="GA18" s="221"/>
      <c r="GB18" s="221"/>
      <c r="GC18" s="221"/>
      <c r="GD18" s="221"/>
      <c r="GE18" s="221"/>
      <c r="GF18" s="221"/>
      <c r="GG18" s="221"/>
      <c r="GH18" s="221"/>
      <c r="GI18" s="221"/>
      <c r="GJ18" s="221"/>
      <c r="GK18" s="221"/>
      <c r="GL18" s="221"/>
      <c r="GM18" s="221"/>
      <c r="GN18" s="221"/>
      <c r="GO18" s="221"/>
      <c r="GP18" s="221"/>
      <c r="GQ18" s="221"/>
      <c r="GR18" s="221"/>
      <c r="GS18" s="221"/>
      <c r="GT18" s="221"/>
      <c r="GU18" s="221"/>
      <c r="GV18" s="221"/>
      <c r="GW18" s="221"/>
      <c r="GX18" s="221"/>
      <c r="GY18" s="221"/>
      <c r="GZ18" s="221"/>
      <c r="HA18" s="221"/>
      <c r="HB18" s="221"/>
      <c r="HC18" s="221"/>
      <c r="HD18" s="221"/>
      <c r="HE18" s="221"/>
      <c r="HF18" s="221"/>
      <c r="HG18" s="221"/>
      <c r="HH18" s="221"/>
      <c r="HI18" s="221"/>
      <c r="HJ18" s="221"/>
      <c r="HK18" s="221"/>
      <c r="HL18" s="221"/>
      <c r="HM18" s="221"/>
      <c r="HN18" s="221"/>
      <c r="HO18" s="221"/>
      <c r="HP18" s="221"/>
      <c r="HQ18" s="221"/>
      <c r="HR18" s="221"/>
      <c r="HS18" s="221"/>
      <c r="HT18" s="221"/>
      <c r="HU18" s="221"/>
      <c r="HV18" s="221"/>
      <c r="HW18" s="221"/>
      <c r="HX18" s="221"/>
      <c r="HY18" s="221"/>
      <c r="HZ18" s="221"/>
      <c r="IA18" s="221"/>
      <c r="IB18" s="221"/>
      <c r="IC18" s="221"/>
      <c r="ID18" s="221"/>
      <c r="IE18" s="221"/>
      <c r="IF18" s="221"/>
      <c r="IG18" s="221"/>
      <c r="IH18" s="221"/>
      <c r="II18" s="221"/>
      <c r="IJ18" s="221"/>
      <c r="IK18" s="221"/>
      <c r="IL18" s="221"/>
    </row>
    <row r="19" spans="2:247" s="2" customFormat="1" ht="14.7" thickBot="1" x14ac:dyDescent="0.6">
      <c r="B19" s="221"/>
      <c r="C19" s="271"/>
      <c r="D19">
        <v>100</v>
      </c>
      <c r="E19" s="277">
        <f>D19*(100+E18)/100</f>
        <v>105.36908150648578</v>
      </c>
      <c r="F19" s="277">
        <f>E19*(100+F18)/100</f>
        <v>109.34928298452414</v>
      </c>
      <c r="G19" s="277">
        <f>F19*(100+G18)/100</f>
        <v>110.1725104622579</v>
      </c>
      <c r="H19" s="277">
        <f>G19*(100+H18)/100</f>
        <v>109.22693899371114</v>
      </c>
      <c r="I19" s="277">
        <f>H19*(100+I18)/100</f>
        <v>106.82394633584948</v>
      </c>
      <c r="J19" s="271"/>
      <c r="K19" s="271"/>
      <c r="L19" s="271"/>
      <c r="M19" s="271"/>
      <c r="N19" s="652"/>
      <c r="O19" s="652"/>
      <c r="P19" s="652"/>
      <c r="S19" s="652"/>
      <c r="T19" s="598" t="s">
        <v>23</v>
      </c>
      <c r="U19" s="599">
        <f>NPV(D,V28:V61)</f>
        <v>33.438587229693759</v>
      </c>
      <c r="V19" s="271"/>
      <c r="W19" s="271"/>
      <c r="X19" s="701" t="s">
        <v>1702</v>
      </c>
      <c r="Y19" s="702">
        <f>NPV(dPOP,Z28:Z61)</f>
        <v>69101.698809638663</v>
      </c>
      <c r="Z19" s="271"/>
      <c r="AA19" s="271"/>
      <c r="AB19" s="271"/>
      <c r="AC19" s="271"/>
      <c r="AD19" s="271"/>
      <c r="AE19" s="271"/>
      <c r="AF19" s="271"/>
      <c r="AG19" s="271"/>
      <c r="AH19" s="271"/>
      <c r="AI19" s="271"/>
      <c r="AJ19" s="271"/>
      <c r="AK19" s="271"/>
      <c r="AL19" s="271"/>
      <c r="AM19" s="271"/>
      <c r="AN19" s="271"/>
      <c r="AO19" s="271"/>
      <c r="AP19" s="271"/>
      <c r="AQ19" s="271"/>
      <c r="AR19" s="271"/>
      <c r="AS19" s="271"/>
      <c r="AT19" s="271"/>
      <c r="AU19" s="271"/>
      <c r="AV19" s="271"/>
      <c r="AW19" s="271"/>
      <c r="AX19" s="271"/>
      <c r="AY19" s="271"/>
      <c r="AZ19" s="271"/>
      <c r="BA19" s="271"/>
      <c r="BB19" s="221"/>
      <c r="BC19" s="221"/>
      <c r="BD19" s="221"/>
      <c r="BE19" s="221"/>
      <c r="BF19" s="221"/>
      <c r="BG19" s="221"/>
      <c r="BH19" s="221"/>
      <c r="BI19" s="221"/>
      <c r="BJ19" s="221"/>
      <c r="BK19" s="221"/>
      <c r="BL19" s="221"/>
      <c r="BM19" s="221"/>
      <c r="BN19" s="221"/>
      <c r="BO19" s="221"/>
      <c r="BP19" s="221"/>
      <c r="BQ19" s="221"/>
      <c r="BR19" s="221"/>
      <c r="BS19" s="221"/>
      <c r="BT19" s="221"/>
      <c r="BU19" s="221"/>
      <c r="BV19" s="221"/>
      <c r="BW19" s="221"/>
      <c r="BX19" s="221"/>
      <c r="BY19" s="221"/>
      <c r="BZ19" s="221"/>
      <c r="CA19" s="221"/>
      <c r="CB19" s="221"/>
      <c r="CC19" s="221"/>
      <c r="CD19" s="221"/>
      <c r="CE19" s="221"/>
      <c r="CF19" s="221"/>
      <c r="CG19" s="221"/>
      <c r="CH19" s="221"/>
      <c r="CI19" s="221"/>
      <c r="CJ19" s="221"/>
      <c r="CK19" s="221"/>
      <c r="CL19" s="221"/>
      <c r="CM19" s="221"/>
      <c r="CN19" s="221"/>
      <c r="CO19" s="221"/>
      <c r="CP19" s="221"/>
      <c r="CQ19" s="221"/>
      <c r="CR19" s="221"/>
      <c r="CS19" s="221"/>
      <c r="CT19" s="221"/>
      <c r="CU19" s="221"/>
      <c r="CV19" s="221"/>
      <c r="CW19" s="221"/>
      <c r="CX19" s="221"/>
      <c r="CY19" s="221"/>
      <c r="CZ19" s="221"/>
      <c r="DA19" s="221"/>
      <c r="DB19" s="221"/>
      <c r="DC19" s="221"/>
      <c r="DD19" s="221"/>
      <c r="DE19" s="221"/>
      <c r="DF19" s="221"/>
      <c r="DG19" s="221"/>
      <c r="DH19" s="221"/>
      <c r="DI19" s="221"/>
      <c r="DJ19" s="221"/>
      <c r="DK19" s="221"/>
      <c r="DL19" s="221"/>
      <c r="DM19" s="221"/>
      <c r="DN19" s="221"/>
      <c r="DO19" s="221"/>
      <c r="DP19" s="221"/>
      <c r="DQ19" s="221"/>
      <c r="DR19" s="221"/>
      <c r="DS19" s="221"/>
      <c r="DT19" s="221"/>
      <c r="DU19" s="221"/>
      <c r="DV19" s="221"/>
      <c r="DW19" s="221"/>
      <c r="DX19" s="221"/>
      <c r="DY19" s="221"/>
      <c r="DZ19" s="221"/>
      <c r="EA19" s="221"/>
      <c r="EB19" s="221"/>
      <c r="EC19" s="221"/>
      <c r="ED19" s="221"/>
      <c r="EE19" s="221"/>
      <c r="EF19" s="221"/>
      <c r="EG19" s="221"/>
      <c r="EH19" s="221"/>
      <c r="EI19" s="221"/>
      <c r="EJ19" s="221"/>
      <c r="EK19" s="221"/>
      <c r="EL19" s="221"/>
      <c r="EM19" s="221"/>
      <c r="EN19" s="221"/>
      <c r="EO19" s="221"/>
      <c r="EP19" s="221"/>
      <c r="EQ19" s="221"/>
      <c r="ER19" s="221"/>
      <c r="ES19" s="221"/>
      <c r="ET19" s="221"/>
      <c r="EU19" s="221"/>
      <c r="EV19" s="221"/>
      <c r="EW19" s="221"/>
      <c r="EX19" s="221"/>
      <c r="EY19" s="221"/>
      <c r="EZ19" s="221"/>
      <c r="FA19" s="221"/>
      <c r="FB19" s="221"/>
      <c r="FC19" s="221"/>
      <c r="FD19" s="221"/>
      <c r="FE19" s="221"/>
      <c r="FF19" s="221"/>
      <c r="FG19" s="221"/>
      <c r="FH19" s="221"/>
      <c r="FI19" s="221"/>
      <c r="FJ19" s="221"/>
      <c r="FK19" s="221"/>
      <c r="FL19" s="221"/>
      <c r="FM19" s="221"/>
      <c r="FN19" s="221"/>
      <c r="FO19" s="221"/>
      <c r="FP19" s="221"/>
      <c r="FQ19" s="221"/>
      <c r="FR19" s="221"/>
      <c r="FS19" s="221"/>
      <c r="FT19" s="221"/>
      <c r="FU19" s="221"/>
      <c r="FV19" s="221"/>
      <c r="FW19" s="221"/>
      <c r="FX19" s="221"/>
      <c r="FY19" s="221"/>
      <c r="FZ19" s="221"/>
      <c r="GA19" s="221"/>
      <c r="GB19" s="221"/>
      <c r="GC19" s="221"/>
      <c r="GD19" s="221"/>
      <c r="GE19" s="221"/>
      <c r="GF19" s="221"/>
      <c r="GG19" s="221"/>
      <c r="GH19" s="221"/>
      <c r="GI19" s="221"/>
      <c r="GJ19" s="221"/>
      <c r="GK19" s="221"/>
      <c r="GL19" s="221"/>
      <c r="GM19" s="221"/>
      <c r="GN19" s="221"/>
      <c r="GO19" s="221"/>
      <c r="GP19" s="221"/>
      <c r="GQ19" s="221"/>
      <c r="GR19" s="221"/>
      <c r="GS19" s="221"/>
      <c r="GT19" s="221"/>
      <c r="GU19" s="221"/>
      <c r="GV19" s="221"/>
      <c r="GW19" s="221"/>
      <c r="GX19" s="221"/>
      <c r="GY19" s="221"/>
      <c r="GZ19" s="221"/>
      <c r="HA19" s="221"/>
      <c r="HB19" s="221"/>
      <c r="HC19" s="221"/>
      <c r="HD19" s="221"/>
      <c r="HE19" s="221"/>
      <c r="HF19" s="221"/>
      <c r="HG19" s="221"/>
      <c r="HH19" s="221"/>
      <c r="HI19" s="221"/>
      <c r="HJ19" s="221"/>
      <c r="HK19" s="221"/>
      <c r="HL19" s="221"/>
      <c r="HM19" s="221"/>
      <c r="HN19" s="221"/>
      <c r="HO19" s="221"/>
      <c r="HP19" s="221"/>
      <c r="HQ19" s="221"/>
      <c r="HR19" s="221"/>
      <c r="HS19" s="221"/>
      <c r="HT19" s="221"/>
      <c r="HU19" s="221"/>
      <c r="HV19" s="221"/>
      <c r="HW19" s="221"/>
      <c r="HX19" s="221"/>
      <c r="HY19" s="221"/>
      <c r="HZ19" s="221"/>
      <c r="IA19" s="221"/>
      <c r="IB19" s="221"/>
      <c r="IC19" s="221"/>
      <c r="ID19" s="221"/>
      <c r="IE19" s="221"/>
      <c r="IF19" s="221"/>
      <c r="IG19" s="221"/>
      <c r="IH19" s="221"/>
      <c r="II19" s="221"/>
      <c r="IJ19" s="221"/>
      <c r="IK19" s="221"/>
      <c r="IL19" s="221"/>
    </row>
    <row r="20" spans="2:247" s="2" customFormat="1" ht="14.7" thickBot="1" x14ac:dyDescent="0.6">
      <c r="B20" s="779" t="s">
        <v>1611</v>
      </c>
      <c r="C20" s="346" t="s">
        <v>1726</v>
      </c>
      <c r="D20" s="481">
        <f>I19/D19</f>
        <v>1.0682394633584948</v>
      </c>
      <c r="E20" s="335"/>
      <c r="F20" s="335"/>
      <c r="G20" s="335"/>
      <c r="H20" s="335"/>
      <c r="I20" s="335"/>
      <c r="J20" s="344"/>
      <c r="K20" s="344"/>
      <c r="L20" s="344"/>
      <c r="M20" s="344"/>
      <c r="N20" s="344"/>
      <c r="O20" s="344"/>
      <c r="P20" s="344"/>
      <c r="S20" s="271"/>
      <c r="T20" s="596" t="s">
        <v>1729</v>
      </c>
      <c r="U20" s="770">
        <f>NPV(D,U28:U61)/NPV(D,D28:D61)</f>
        <v>8.8305362586403806</v>
      </c>
      <c r="V20" s="271"/>
      <c r="W20" s="271"/>
      <c r="X20" s="271" t="s">
        <v>1704</v>
      </c>
      <c r="Y20" s="344">
        <f>Y19/NPV(D,D28:D61)</f>
        <v>16182.004172174409</v>
      </c>
      <c r="Z20" s="271"/>
      <c r="AA20" s="271"/>
      <c r="AB20" s="271"/>
      <c r="AC20" s="271"/>
      <c r="AD20" s="271"/>
      <c r="AE20" s="271"/>
      <c r="AF20" s="271"/>
      <c r="AG20" s="271"/>
      <c r="AH20" s="271"/>
      <c r="AI20" s="271"/>
      <c r="AJ20" s="271"/>
      <c r="AK20" s="271"/>
      <c r="AL20" s="271"/>
      <c r="AM20" s="271"/>
      <c r="AN20" s="271"/>
      <c r="AO20" s="271"/>
      <c r="AP20" s="271"/>
      <c r="AQ20" s="271"/>
      <c r="AR20" s="271"/>
      <c r="AS20" s="271"/>
      <c r="AT20" s="271"/>
      <c r="AU20" s="271"/>
      <c r="AV20" s="271"/>
      <c r="AW20" s="271"/>
      <c r="AX20" s="271"/>
      <c r="AY20" s="271"/>
      <c r="AZ20" s="271"/>
      <c r="BA20" s="271"/>
      <c r="BB20" s="221"/>
      <c r="BC20" s="221"/>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c r="DU20" s="221"/>
      <c r="DV20" s="221"/>
      <c r="DW20" s="221"/>
      <c r="DX20" s="221"/>
      <c r="DY20" s="221"/>
      <c r="DZ20" s="221"/>
      <c r="EA20" s="221"/>
      <c r="EB20" s="221"/>
      <c r="EC20" s="221"/>
      <c r="ED20" s="221"/>
      <c r="EE20" s="221"/>
      <c r="EF20" s="221"/>
      <c r="EG20" s="221"/>
      <c r="EH20" s="221"/>
      <c r="EI20" s="221"/>
      <c r="EJ20" s="221"/>
      <c r="EK20" s="221"/>
      <c r="EL20" s="221"/>
      <c r="EM20" s="221"/>
      <c r="EN20" s="221"/>
      <c r="EO20" s="221"/>
      <c r="EP20" s="221"/>
      <c r="EQ20" s="221"/>
      <c r="ER20" s="221"/>
      <c r="ES20" s="221"/>
      <c r="ET20" s="221"/>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row>
    <row r="21" spans="2:247" s="2" customFormat="1" ht="28.8" x14ac:dyDescent="0.55000000000000004">
      <c r="B21" s="777" t="s">
        <v>1725</v>
      </c>
      <c r="C21" s="346" t="s">
        <v>1727</v>
      </c>
      <c r="D21" s="778">
        <f>(1+AVA)^(2020-2016)</f>
        <v>0.98014950062500006</v>
      </c>
      <c r="E21" s="335"/>
      <c r="F21" s="335"/>
      <c r="G21" s="335"/>
      <c r="H21" s="335"/>
      <c r="I21" s="335"/>
      <c r="J21" s="344"/>
      <c r="K21" s="344"/>
      <c r="L21" s="344"/>
      <c r="M21" s="344"/>
      <c r="N21" s="344"/>
      <c r="O21" s="344"/>
      <c r="P21" s="344"/>
      <c r="S21" s="271"/>
      <c r="T21" s="753"/>
      <c r="U21" s="780"/>
      <c r="V21" s="271"/>
      <c r="W21" s="271"/>
      <c r="X21" s="271"/>
      <c r="Y21" s="344"/>
      <c r="Z21" s="271"/>
      <c r="AA21" s="271"/>
      <c r="AB21" s="271"/>
      <c r="AC21" s="271"/>
      <c r="AD21" s="271"/>
      <c r="AE21" s="271"/>
      <c r="AF21" s="271"/>
      <c r="AG21" s="271"/>
      <c r="AH21" s="271"/>
      <c r="AI21" s="271"/>
      <c r="AJ21" s="271"/>
      <c r="AK21" s="271"/>
      <c r="AL21" s="271"/>
      <c r="AM21" s="271"/>
      <c r="AN21" s="271"/>
      <c r="AO21" s="271"/>
      <c r="AP21" s="271"/>
      <c r="AQ21" s="271"/>
      <c r="AR21" s="271"/>
      <c r="AS21" s="271"/>
      <c r="AT21" s="271"/>
      <c r="AU21" s="271"/>
      <c r="AV21" s="271"/>
      <c r="AW21" s="271"/>
      <c r="AX21" s="271"/>
      <c r="AY21" s="271"/>
      <c r="AZ21" s="271"/>
      <c r="BA21" s="271"/>
      <c r="BB21" s="221"/>
      <c r="BC21" s="221"/>
      <c r="BD21" s="221"/>
      <c r="BE21" s="221"/>
      <c r="BF21" s="221"/>
      <c r="BG21" s="221"/>
      <c r="BH21" s="221"/>
      <c r="BI21" s="221"/>
      <c r="BJ21" s="221"/>
      <c r="BK21" s="221"/>
      <c r="BL21" s="221"/>
      <c r="BM21" s="221"/>
      <c r="BN21" s="221"/>
      <c r="BO21" s="221"/>
      <c r="BP21" s="221"/>
      <c r="BQ21" s="221"/>
      <c r="BR21" s="221"/>
      <c r="BS21" s="221"/>
      <c r="BT21" s="221"/>
      <c r="BU21" s="221"/>
      <c r="BV21" s="221"/>
      <c r="BW21" s="221"/>
      <c r="BX21" s="221"/>
      <c r="BY21" s="221"/>
      <c r="BZ21" s="221"/>
      <c r="CA21" s="221"/>
      <c r="CB21" s="221"/>
      <c r="CC21" s="221"/>
      <c r="CD21" s="221"/>
      <c r="CE21" s="221"/>
      <c r="CF21" s="221"/>
      <c r="CG21" s="221"/>
      <c r="CH21" s="221"/>
      <c r="CI21" s="221"/>
      <c r="CJ21" s="221"/>
      <c r="CK21" s="221"/>
      <c r="CL21" s="221"/>
      <c r="CM21" s="221"/>
      <c r="CN21" s="221"/>
      <c r="CO21" s="221"/>
      <c r="CP21" s="221"/>
      <c r="CQ21" s="221"/>
      <c r="CR21" s="221"/>
      <c r="CS21" s="221"/>
      <c r="CT21" s="221"/>
      <c r="CU21" s="221"/>
      <c r="CV21" s="221"/>
      <c r="CW21" s="221"/>
      <c r="CX21" s="221"/>
      <c r="CY21" s="221"/>
      <c r="CZ21" s="221"/>
      <c r="DA21" s="221"/>
      <c r="DB21" s="221"/>
      <c r="DC21" s="221"/>
      <c r="DD21" s="221"/>
      <c r="DE21" s="221"/>
      <c r="DF21" s="221"/>
      <c r="DG21" s="221"/>
      <c r="DH21" s="221"/>
      <c r="DI21" s="221"/>
      <c r="DJ21" s="221"/>
      <c r="DK21" s="221"/>
      <c r="DL21" s="221"/>
      <c r="DM21" s="221"/>
      <c r="DN21" s="221"/>
      <c r="DO21" s="221"/>
      <c r="DP21" s="221"/>
      <c r="DQ21" s="221"/>
      <c r="DR21" s="221"/>
      <c r="DS21" s="221"/>
      <c r="DT21" s="221"/>
      <c r="DU21" s="221"/>
      <c r="DV21" s="221"/>
      <c r="DW21" s="221"/>
      <c r="DX21" s="221"/>
      <c r="DY21" s="221"/>
      <c r="DZ21" s="221"/>
      <c r="EA21" s="221"/>
      <c r="EB21" s="221"/>
      <c r="EC21" s="221"/>
      <c r="ED21" s="221"/>
      <c r="EE21" s="221"/>
      <c r="EF21" s="221"/>
      <c r="EG21" s="221"/>
      <c r="EH21" s="221"/>
      <c r="EI21" s="221"/>
      <c r="EJ21" s="221"/>
      <c r="EK21" s="221"/>
      <c r="EL21" s="221"/>
      <c r="EM21" s="221"/>
      <c r="EN21" s="221"/>
      <c r="EO21" s="221"/>
      <c r="EP21" s="221"/>
      <c r="EQ21" s="221"/>
      <c r="ER21" s="221"/>
      <c r="ES21" s="221"/>
      <c r="ET21" s="221"/>
      <c r="EU21" s="221"/>
      <c r="EV21" s="221"/>
      <c r="EW21" s="221"/>
      <c r="EX21" s="221"/>
      <c r="EY21" s="221"/>
      <c r="EZ21" s="221"/>
      <c r="FA21" s="221"/>
      <c r="FB21" s="221"/>
      <c r="FC21" s="221"/>
      <c r="FD21" s="221"/>
      <c r="FE21" s="221"/>
      <c r="FF21" s="221"/>
      <c r="FG21" s="221"/>
      <c r="FH21" s="221"/>
      <c r="FI21" s="221"/>
      <c r="FJ21" s="221"/>
      <c r="FK21" s="221"/>
      <c r="FL21" s="221"/>
      <c r="FM21" s="221"/>
      <c r="FN21" s="221"/>
      <c r="FO21" s="221"/>
      <c r="FP21" s="221"/>
      <c r="FQ21" s="221"/>
      <c r="FR21" s="221"/>
      <c r="FS21" s="221"/>
      <c r="FT21" s="221"/>
      <c r="FU21" s="221"/>
      <c r="FV21" s="221"/>
      <c r="FW21" s="221"/>
      <c r="FX21" s="221"/>
      <c r="FY21" s="221"/>
      <c r="FZ21" s="221"/>
      <c r="GA21" s="221"/>
      <c r="GB21" s="221"/>
      <c r="GC21" s="221"/>
      <c r="GD21" s="221"/>
      <c r="GE21" s="221"/>
      <c r="GF21" s="221"/>
      <c r="GG21" s="221"/>
      <c r="GH21" s="221"/>
      <c r="GI21" s="221"/>
      <c r="GJ21" s="221"/>
      <c r="GK21" s="221"/>
      <c r="GL21" s="221"/>
      <c r="GM21" s="221"/>
      <c r="GN21" s="221"/>
      <c r="GO21" s="221"/>
      <c r="GP21" s="221"/>
      <c r="GQ21" s="221"/>
      <c r="GR21" s="221"/>
      <c r="GS21" s="221"/>
      <c r="GT21" s="221"/>
      <c r="GU21" s="221"/>
      <c r="GV21" s="221"/>
      <c r="GW21" s="221"/>
      <c r="GX21" s="221"/>
      <c r="GY21" s="221"/>
      <c r="GZ21" s="221"/>
      <c r="HA21" s="221"/>
      <c r="HB21" s="221"/>
      <c r="HC21" s="221"/>
      <c r="HD21" s="221"/>
      <c r="HE21" s="221"/>
      <c r="HF21" s="221"/>
      <c r="HG21" s="221"/>
      <c r="HH21" s="221"/>
      <c r="HI21" s="221"/>
      <c r="HJ21" s="221"/>
      <c r="HK21" s="221"/>
      <c r="HL21" s="221"/>
      <c r="HM21" s="221"/>
      <c r="HN21" s="221"/>
      <c r="HO21" s="221"/>
      <c r="HP21" s="221"/>
      <c r="HQ21" s="221"/>
      <c r="HR21" s="221"/>
      <c r="HS21" s="221"/>
      <c r="HT21" s="221"/>
      <c r="HU21" s="221"/>
      <c r="HV21" s="221"/>
      <c r="HW21" s="221"/>
      <c r="HX21" s="221"/>
      <c r="HY21" s="221"/>
      <c r="HZ21" s="221"/>
      <c r="IA21" s="221"/>
      <c r="IB21" s="221"/>
      <c r="IC21" s="221"/>
      <c r="ID21" s="221"/>
      <c r="IE21" s="221"/>
      <c r="IF21" s="221"/>
      <c r="IG21" s="221"/>
      <c r="IH21" s="221"/>
      <c r="II21" s="221"/>
      <c r="IJ21" s="221"/>
      <c r="IK21" s="221"/>
      <c r="IL21" s="221"/>
    </row>
    <row r="22" spans="2:247" ht="14.7" thickBot="1" x14ac:dyDescent="0.6">
      <c r="D22" s="593"/>
    </row>
    <row r="23" spans="2:247" ht="14.7" thickBot="1" x14ac:dyDescent="0.6">
      <c r="B23" s="786" t="s">
        <v>1652</v>
      </c>
      <c r="C23" s="800" t="s">
        <v>1653</v>
      </c>
      <c r="D23" s="801"/>
      <c r="E23" s="792" t="s">
        <v>1718</v>
      </c>
      <c r="F23" s="793"/>
      <c r="G23" s="793"/>
      <c r="H23" s="793"/>
      <c r="I23" s="793"/>
      <c r="J23" s="793"/>
      <c r="K23" s="793"/>
      <c r="L23" s="793"/>
      <c r="M23" s="793"/>
      <c r="N23" s="793"/>
      <c r="O23" s="793"/>
      <c r="P23" s="793"/>
      <c r="Q23" s="793"/>
      <c r="R23" s="793"/>
      <c r="S23" s="793"/>
      <c r="T23" s="793"/>
      <c r="U23" s="794"/>
      <c r="V23" s="804" t="s">
        <v>1724</v>
      </c>
    </row>
    <row r="24" spans="2:247" ht="14.7" thickBot="1" x14ac:dyDescent="0.6">
      <c r="B24" s="787"/>
      <c r="C24" s="802"/>
      <c r="D24" s="803"/>
      <c r="E24" s="798" t="s">
        <v>1723</v>
      </c>
      <c r="F24" s="795" t="s">
        <v>1719</v>
      </c>
      <c r="G24" s="796"/>
      <c r="H24" s="796"/>
      <c r="I24" s="796"/>
      <c r="J24" s="796"/>
      <c r="K24" s="797"/>
      <c r="L24" s="788" t="s">
        <v>1720</v>
      </c>
      <c r="M24" s="788"/>
      <c r="N24" s="788"/>
      <c r="O24" s="789" t="s">
        <v>1721</v>
      </c>
      <c r="P24" s="789"/>
      <c r="Q24" s="789"/>
      <c r="R24" s="790" t="s">
        <v>1722</v>
      </c>
      <c r="S24" s="790"/>
      <c r="T24" s="790"/>
      <c r="U24" s="791"/>
      <c r="V24" s="805"/>
    </row>
    <row r="25" spans="2:247" ht="20.399999999999999" customHeight="1" x14ac:dyDescent="0.55000000000000004">
      <c r="B25" s="787"/>
      <c r="C25" s="802"/>
      <c r="D25" s="803"/>
      <c r="E25" s="799"/>
      <c r="F25" s="402"/>
      <c r="G25" s="771" t="s">
        <v>132</v>
      </c>
      <c r="H25" s="772"/>
      <c r="I25" s="806" t="s">
        <v>1665</v>
      </c>
      <c r="J25" s="796"/>
      <c r="K25" s="797"/>
      <c r="L25" s="788"/>
      <c r="M25" s="788"/>
      <c r="N25" s="788"/>
      <c r="O25" s="789"/>
      <c r="P25" s="789"/>
      <c r="Q25" s="789"/>
      <c r="R25" s="790"/>
      <c r="S25" s="790"/>
      <c r="T25" s="790"/>
      <c r="U25" s="791"/>
      <c r="V25" s="805"/>
      <c r="W25" s="783" t="s">
        <v>1703</v>
      </c>
      <c r="X25" s="784"/>
      <c r="Y25" s="784"/>
      <c r="Z25" s="785"/>
    </row>
    <row r="26" spans="2:247" ht="28.8" x14ac:dyDescent="0.55000000000000004">
      <c r="B26" s="787"/>
      <c r="C26" s="600" t="s">
        <v>1654</v>
      </c>
      <c r="D26" s="112" t="s">
        <v>18</v>
      </c>
      <c r="E26" s="799"/>
      <c r="F26" s="600" t="s">
        <v>1662</v>
      </c>
      <c r="G26" s="601" t="s">
        <v>1663</v>
      </c>
      <c r="H26" s="610" t="s">
        <v>1664</v>
      </c>
      <c r="I26" s="605" t="s">
        <v>1662</v>
      </c>
      <c r="J26" s="400" t="s">
        <v>1663</v>
      </c>
      <c r="K26" s="401" t="s">
        <v>1664</v>
      </c>
      <c r="L26" s="400" t="s">
        <v>1662</v>
      </c>
      <c r="M26" s="400" t="s">
        <v>1663</v>
      </c>
      <c r="N26" s="606" t="s">
        <v>1664</v>
      </c>
      <c r="O26" s="605" t="s">
        <v>1662</v>
      </c>
      <c r="P26" s="400" t="s">
        <v>1663</v>
      </c>
      <c r="Q26" s="606" t="s">
        <v>1664</v>
      </c>
      <c r="R26" s="605" t="s">
        <v>1662</v>
      </c>
      <c r="S26" s="400" t="s">
        <v>1663</v>
      </c>
      <c r="T26" s="400" t="s">
        <v>1664</v>
      </c>
      <c r="U26" s="698" t="s">
        <v>1669</v>
      </c>
      <c r="V26" s="805"/>
      <c r="W26" s="399" t="s">
        <v>1662</v>
      </c>
      <c r="X26" s="400" t="s">
        <v>1663</v>
      </c>
      <c r="Y26" s="606" t="s">
        <v>1664</v>
      </c>
      <c r="Z26" s="698" t="s">
        <v>1669</v>
      </c>
      <c r="BB26"/>
      <c r="IM26" s="221"/>
    </row>
    <row r="27" spans="2:247" x14ac:dyDescent="0.55000000000000004">
      <c r="B27" s="604">
        <v>2016</v>
      </c>
      <c r="C27" s="402"/>
      <c r="D27" s="112"/>
      <c r="E27" s="402"/>
      <c r="F27" s="402"/>
      <c r="G27" s="112"/>
      <c r="H27" s="567"/>
      <c r="I27" s="220"/>
      <c r="J27" s="112"/>
      <c r="K27" s="403"/>
      <c r="L27" s="112"/>
      <c r="M27" s="112"/>
      <c r="N27" s="567"/>
      <c r="O27" s="220"/>
      <c r="P27" s="112"/>
      <c r="Q27" s="567"/>
      <c r="R27" s="220"/>
      <c r="S27" s="112"/>
      <c r="T27" s="112"/>
      <c r="U27" s="699"/>
      <c r="V27" s="403"/>
      <c r="W27" s="402"/>
      <c r="X27" s="112"/>
      <c r="Y27" s="112"/>
      <c r="Z27" s="699"/>
      <c r="BB27"/>
      <c r="IM27" s="221"/>
    </row>
    <row r="28" spans="2:247" x14ac:dyDescent="0.55000000000000004">
      <c r="B28" s="604">
        <v>2017</v>
      </c>
      <c r="C28" s="603">
        <v>0</v>
      </c>
      <c r="D28" s="651">
        <f t="shared" ref="D28:D33" si="1">C28*COST7*COSTAG</f>
        <v>0</v>
      </c>
      <c r="E28" s="775">
        <v>0</v>
      </c>
      <c r="F28" s="402">
        <v>0</v>
      </c>
      <c r="G28" s="112">
        <v>0</v>
      </c>
      <c r="H28" s="567">
        <v>0</v>
      </c>
      <c r="I28" s="220">
        <v>0</v>
      </c>
      <c r="J28" s="112">
        <v>0</v>
      </c>
      <c r="K28" s="403">
        <v>0</v>
      </c>
      <c r="L28" s="112">
        <v>0</v>
      </c>
      <c r="M28" s="112">
        <v>0</v>
      </c>
      <c r="N28" s="567">
        <v>0</v>
      </c>
      <c r="O28" s="220">
        <v>0</v>
      </c>
      <c r="P28" s="112">
        <v>0</v>
      </c>
      <c r="Q28" s="567">
        <v>0</v>
      </c>
      <c r="R28" s="220">
        <v>0</v>
      </c>
      <c r="S28" s="112">
        <v>0</v>
      </c>
      <c r="T28" s="112">
        <v>0</v>
      </c>
      <c r="U28" s="774">
        <f t="shared" ref="U28:U31" si="2">CHOOSE(CCSLR, R28,S28,T28)</f>
        <v>0</v>
      </c>
      <c r="V28" s="767">
        <f t="shared" ref="V28:V61" si="3">U28-D28</f>
        <v>0</v>
      </c>
      <c r="W28" s="402"/>
      <c r="X28" s="112"/>
      <c r="Y28" s="112"/>
      <c r="Z28" s="699">
        <f t="shared" ref="Z28:Z34" si="4">CHOOSE(CCSLR, W28,X28,Y28)</f>
        <v>0</v>
      </c>
      <c r="BB28"/>
      <c r="IM28" s="221"/>
    </row>
    <row r="29" spans="2:247" x14ac:dyDescent="0.55000000000000004">
      <c r="B29" s="604">
        <v>2018</v>
      </c>
      <c r="C29" s="603">
        <v>0.2</v>
      </c>
      <c r="D29" s="651">
        <f t="shared" si="1"/>
        <v>0.88800000000000012</v>
      </c>
      <c r="E29" s="775">
        <v>0</v>
      </c>
      <c r="F29" s="402">
        <v>0</v>
      </c>
      <c r="G29" s="112">
        <v>0</v>
      </c>
      <c r="H29" s="567">
        <v>0</v>
      </c>
      <c r="I29" s="220">
        <v>0</v>
      </c>
      <c r="J29" s="112">
        <v>0</v>
      </c>
      <c r="K29" s="403">
        <v>0</v>
      </c>
      <c r="L29" s="112">
        <v>0</v>
      </c>
      <c r="M29" s="112">
        <v>0</v>
      </c>
      <c r="N29" s="567">
        <v>0</v>
      </c>
      <c r="O29" s="220">
        <v>0</v>
      </c>
      <c r="P29" s="112">
        <v>0</v>
      </c>
      <c r="Q29" s="567">
        <v>0</v>
      </c>
      <c r="R29" s="220">
        <v>0</v>
      </c>
      <c r="S29" s="112">
        <v>0</v>
      </c>
      <c r="T29" s="112">
        <v>0</v>
      </c>
      <c r="U29" s="774">
        <f t="shared" si="2"/>
        <v>0</v>
      </c>
      <c r="V29" s="767">
        <f t="shared" si="3"/>
        <v>-0.88800000000000012</v>
      </c>
      <c r="W29" s="402"/>
      <c r="X29" s="112"/>
      <c r="Y29" s="112"/>
      <c r="Z29" s="699">
        <f t="shared" si="4"/>
        <v>0</v>
      </c>
      <c r="BB29"/>
      <c r="IM29" s="221"/>
    </row>
    <row r="30" spans="2:247" x14ac:dyDescent="0.55000000000000004">
      <c r="B30" s="604">
        <v>2019</v>
      </c>
      <c r="C30" s="603">
        <v>0.15</v>
      </c>
      <c r="D30" s="651">
        <f t="shared" si="1"/>
        <v>0.66600000000000004</v>
      </c>
      <c r="E30" s="775">
        <v>0</v>
      </c>
      <c r="F30" s="402">
        <v>0</v>
      </c>
      <c r="G30" s="112">
        <v>0</v>
      </c>
      <c r="H30" s="567">
        <v>0</v>
      </c>
      <c r="I30" s="220">
        <v>0</v>
      </c>
      <c r="J30" s="112">
        <v>0</v>
      </c>
      <c r="K30" s="403">
        <v>0</v>
      </c>
      <c r="L30" s="112">
        <v>0</v>
      </c>
      <c r="M30" s="112">
        <v>0</v>
      </c>
      <c r="N30" s="567">
        <v>0</v>
      </c>
      <c r="O30" s="220">
        <v>0</v>
      </c>
      <c r="P30" s="112">
        <v>0</v>
      </c>
      <c r="Q30" s="567">
        <v>0</v>
      </c>
      <c r="R30" s="220">
        <v>0</v>
      </c>
      <c r="S30" s="112">
        <v>0</v>
      </c>
      <c r="T30" s="112">
        <v>0</v>
      </c>
      <c r="U30" s="774">
        <f t="shared" si="2"/>
        <v>0</v>
      </c>
      <c r="V30" s="767">
        <f t="shared" si="3"/>
        <v>-0.66600000000000004</v>
      </c>
      <c r="W30" s="402"/>
      <c r="X30" s="112"/>
      <c r="Y30" s="112"/>
      <c r="Z30" s="699">
        <f t="shared" si="4"/>
        <v>0</v>
      </c>
      <c r="BB30"/>
      <c r="IM30" s="221"/>
    </row>
    <row r="31" spans="2:247" x14ac:dyDescent="0.55000000000000004">
      <c r="B31" s="604">
        <v>2020</v>
      </c>
      <c r="C31" s="603">
        <v>0.27500000000000002</v>
      </c>
      <c r="D31" s="651">
        <f t="shared" si="1"/>
        <v>1.2210000000000001</v>
      </c>
      <c r="E31" s="775">
        <v>0.5</v>
      </c>
      <c r="F31" s="680">
        <f>GDPDEF*AVAFOUR*E31*'No SLR EAD'!K3</f>
        <v>0.13888912132907102</v>
      </c>
      <c r="G31" s="650">
        <f>GDPDEF*AVAFOUR*E31*'RCP 4.5 EAD'!AE3</f>
        <v>0.13888912132907102</v>
      </c>
      <c r="H31" s="607">
        <f>GDPDEF*AVAFOUR*E31*'RCP 8.5 EAD'!AE3</f>
        <v>0.13888912132907102</v>
      </c>
      <c r="I31" s="681">
        <f>GDPDEF*AVAFOUR*E31*'No SLR EAD'!M3</f>
        <v>0.23169655521556673</v>
      </c>
      <c r="J31" s="650">
        <f>GDPDEF*AVAFOUR*E31*'RCP 4.5 EAD'!AG3</f>
        <v>0.23169655521556673</v>
      </c>
      <c r="K31" s="773">
        <f>GDPDEF*AVAFOUR*E31*'RCP 8.5 EAD'!AG3</f>
        <v>0.23169655521556673</v>
      </c>
      <c r="L31" s="608">
        <f t="shared" ref="L31" si="5">I31*ITD</f>
        <v>6.9508966564670011E-2</v>
      </c>
      <c r="M31" s="608">
        <f t="shared" ref="M31" si="6">J31*ITD</f>
        <v>6.9508966564670011E-2</v>
      </c>
      <c r="N31" s="608">
        <f t="shared" ref="N31" si="7">K31*ITD</f>
        <v>6.9508966564670011E-2</v>
      </c>
      <c r="O31" s="609">
        <f t="shared" ref="O31" si="8">I31*INTANGD</f>
        <v>6.9508966564670011E-2</v>
      </c>
      <c r="P31" s="609">
        <f t="shared" ref="P31" si="9">J31*INTANGD</f>
        <v>6.9508966564670011E-2</v>
      </c>
      <c r="Q31" s="609">
        <f t="shared" ref="Q31" si="10">K31*INTANGD</f>
        <v>6.9508966564670011E-2</v>
      </c>
      <c r="R31" s="602">
        <f t="shared" ref="R31:T32" si="11">F31+I31+L31+O31</f>
        <v>0.50960360967397778</v>
      </c>
      <c r="S31" s="602">
        <f t="shared" si="11"/>
        <v>0.50960360967397778</v>
      </c>
      <c r="T31" s="602">
        <f t="shared" si="11"/>
        <v>0.50960360967397778</v>
      </c>
      <c r="U31" s="774">
        <f t="shared" si="2"/>
        <v>0.50960360967397778</v>
      </c>
      <c r="V31" s="767">
        <f t="shared" si="3"/>
        <v>-0.71139639032602231</v>
      </c>
      <c r="W31" s="695">
        <f>E31*'No SLR EAAP'!L3</f>
        <v>1655.5</v>
      </c>
      <c r="X31" s="682">
        <f>E31*'RCP 4.5 EAAP'!L3</f>
        <v>1718.5</v>
      </c>
      <c r="Y31" s="682">
        <f>E31*'RCP 8.5 EAAP'!L3</f>
        <v>1718.5</v>
      </c>
      <c r="Z31" s="700">
        <f t="shared" si="4"/>
        <v>1718.5</v>
      </c>
    </row>
    <row r="32" spans="2:247" x14ac:dyDescent="0.55000000000000004">
      <c r="B32" s="604">
        <v>2021</v>
      </c>
      <c r="C32" s="603">
        <v>0.27500000000000002</v>
      </c>
      <c r="D32" s="651">
        <f t="shared" si="1"/>
        <v>1.2210000000000001</v>
      </c>
      <c r="E32" s="775">
        <v>1</v>
      </c>
      <c r="F32" s="680">
        <f>GDPDEF*AVAFOUR*E32*'No SLR EAD'!K4</f>
        <v>0.27916713387143277</v>
      </c>
      <c r="G32" s="650">
        <f>GDPDEF*AVAFOUR*E32*'RCP 4.5 EAD'!AE4</f>
        <v>0.28348386365600126</v>
      </c>
      <c r="H32" s="607">
        <f>GDPDEF*AVAFOUR*E32*'RCP 8.5 EAD'!AE4</f>
        <v>0.28383115928154451</v>
      </c>
      <c r="I32" s="681">
        <f>GDPDEF*AVAFOUR*E32*'No SLR EAD'!M4</f>
        <v>0.47112855648444152</v>
      </c>
      <c r="J32" s="650">
        <f>GDPDEF*AVAFOUR*E32*'RCP 4.5 EAD'!AG4</f>
        <v>0.46915016934052617</v>
      </c>
      <c r="K32" s="773">
        <f>GDPDEF*AVAFOUR*E32*'RCP 8.5 EAD'!AG4</f>
        <v>0.46963797984995148</v>
      </c>
      <c r="L32" s="608">
        <f t="shared" ref="L32:L61" si="12">I32*ITD</f>
        <v>0.14133856694533245</v>
      </c>
      <c r="M32" s="608">
        <f t="shared" ref="M32:M61" si="13">J32*ITD</f>
        <v>0.14074505080215785</v>
      </c>
      <c r="N32" s="608">
        <f t="shared" ref="N32:N61" si="14">K32*ITD</f>
        <v>0.14089139395498543</v>
      </c>
      <c r="O32" s="609">
        <f t="shared" ref="O32:O61" si="15">I32*INTANGD</f>
        <v>0.14133856694533245</v>
      </c>
      <c r="P32" s="609">
        <f t="shared" ref="P32:P61" si="16">J32*INTANGD</f>
        <v>0.14074505080215785</v>
      </c>
      <c r="Q32" s="609">
        <f t="shared" ref="Q32:Q61" si="17">K32*INTANGD</f>
        <v>0.14089139395498543</v>
      </c>
      <c r="R32" s="602">
        <f t="shared" si="11"/>
        <v>1.0329728242465392</v>
      </c>
      <c r="S32" s="602">
        <f t="shared" si="11"/>
        <v>1.0341241346008432</v>
      </c>
      <c r="T32" s="602">
        <f t="shared" si="11"/>
        <v>1.0352519270414668</v>
      </c>
      <c r="U32" s="774">
        <f t="shared" ref="U32:U61" si="18">CHOOSE(CCSLR, R32,S32,T32)</f>
        <v>1.0352519270414668</v>
      </c>
      <c r="V32" s="767">
        <f t="shared" si="3"/>
        <v>-0.18574807295853324</v>
      </c>
      <c r="W32" s="695">
        <f>E32*'No SLR EAAP'!L4</f>
        <v>3297.4250000000002</v>
      </c>
      <c r="X32" s="682">
        <f>E32*'RCP 4.5 EAAP'!L4</f>
        <v>3399.4700000000003</v>
      </c>
      <c r="Y32" s="682">
        <f>E32*'RCP 8.5 EAAP'!L4</f>
        <v>3386.6400000000012</v>
      </c>
      <c r="Z32" s="700">
        <f t="shared" si="4"/>
        <v>3386.6400000000012</v>
      </c>
    </row>
    <row r="33" spans="2:26" x14ac:dyDescent="0.55000000000000004">
      <c r="B33" s="604">
        <v>2022</v>
      </c>
      <c r="C33" s="603">
        <v>0.1</v>
      </c>
      <c r="D33" s="651">
        <f t="shared" si="1"/>
        <v>0.44400000000000006</v>
      </c>
      <c r="E33" s="775">
        <v>1</v>
      </c>
      <c r="F33" s="680">
        <f>GDPDEF*AVAFOUR*E33*'No SLR EAD'!K5</f>
        <v>0.28056296954078985</v>
      </c>
      <c r="G33" s="650">
        <f>GDPDEF*AVAFOUR*E33*'RCP 4.5 EAD'!AE5</f>
        <v>0.28971819501329088</v>
      </c>
      <c r="H33" s="607">
        <f>GDPDEF*AVAFOUR*E33*'RCP 8.5 EAD'!AE5</f>
        <v>0.29045470338754975</v>
      </c>
      <c r="I33" s="681">
        <f>GDPDEF*AVAFOUR*E33*'No SLR EAD'!M5</f>
        <v>0.47887558736551028</v>
      </c>
      <c r="J33" s="650">
        <f>GDPDEF*AVAFOUR*E33*'RCP 4.5 EAD'!AG5</f>
        <v>0.47543602550865482</v>
      </c>
      <c r="K33" s="773">
        <f>GDPDEF*AVAFOUR*E33*'RCP 8.5 EAD'!AG5</f>
        <v>0.47642446397972166</v>
      </c>
      <c r="L33" s="608">
        <f t="shared" si="12"/>
        <v>0.14366267620965309</v>
      </c>
      <c r="M33" s="608">
        <f t="shared" si="13"/>
        <v>0.14263080765259645</v>
      </c>
      <c r="N33" s="608">
        <f t="shared" si="14"/>
        <v>0.14292733919391648</v>
      </c>
      <c r="O33" s="609">
        <f t="shared" si="15"/>
        <v>0.14366267620965309</v>
      </c>
      <c r="P33" s="609">
        <f t="shared" si="16"/>
        <v>0.14263080765259645</v>
      </c>
      <c r="Q33" s="609">
        <f t="shared" si="17"/>
        <v>0.14292733919391648</v>
      </c>
      <c r="R33" s="602">
        <f t="shared" ref="R33:R61" si="19">F33+I33+L33+O33</f>
        <v>1.0467639093256063</v>
      </c>
      <c r="S33" s="602">
        <f t="shared" ref="S33:S61" si="20">G33+J33+M33+P33</f>
        <v>1.0504158358271385</v>
      </c>
      <c r="T33" s="602">
        <f t="shared" ref="T33:T61" si="21">H33+K33+N33+Q33</f>
        <v>1.0527338457551045</v>
      </c>
      <c r="U33" s="774">
        <f t="shared" si="18"/>
        <v>1.0527338457551045</v>
      </c>
      <c r="V33" s="767">
        <f t="shared" si="3"/>
        <v>0.60873384575510447</v>
      </c>
      <c r="W33" s="695">
        <f>E33*'No SLR EAAP'!L5</f>
        <v>3283.8814375000002</v>
      </c>
      <c r="X33" s="682">
        <f>E33*'RCP 4.5 EAAP'!L5</f>
        <v>3360.7745500000005</v>
      </c>
      <c r="Y33" s="682">
        <f>E33*'RCP 8.5 EAAP'!L5</f>
        <v>3333.6317812500006</v>
      </c>
      <c r="Z33" s="700">
        <f t="shared" si="4"/>
        <v>3333.6317812500006</v>
      </c>
    </row>
    <row r="34" spans="2:26" x14ac:dyDescent="0.55000000000000004">
      <c r="B34" s="604">
        <v>2023</v>
      </c>
      <c r="C34" s="603">
        <v>0</v>
      </c>
      <c r="D34" s="112">
        <f t="shared" ref="D34:D61" si="22">C34*COST7</f>
        <v>0</v>
      </c>
      <c r="E34" s="775">
        <v>1</v>
      </c>
      <c r="F34" s="680">
        <f>GDPDEF*AVAFOUR*E34*'No SLR EAD'!K6</f>
        <v>0.28196578438849385</v>
      </c>
      <c r="G34" s="650">
        <f>GDPDEF*AVAFOUR*E34*'RCP 4.5 EAD'!AE6</f>
        <v>0.29648159520702538</v>
      </c>
      <c r="H34" s="607">
        <f>GDPDEF*AVAFOUR*E34*'RCP 8.5 EAD'!AE6</f>
        <v>0.29764925950034388</v>
      </c>
      <c r="I34" s="681">
        <f>GDPDEF*AVAFOUR*E34*'No SLR EAD'!M6</f>
        <v>0.48663439646049128</v>
      </c>
      <c r="J34" s="650">
        <f>GDPDEF*AVAFOUR*E34*'RCP 4.5 EAD'!AG6</f>
        <v>0.48225072394263518</v>
      </c>
      <c r="K34" s="773">
        <f>GDPDEF*AVAFOUR*E34*'RCP 8.5 EAD'!AG6</f>
        <v>0.48375264441334825</v>
      </c>
      <c r="L34" s="608">
        <f t="shared" si="12"/>
        <v>0.14599031893814737</v>
      </c>
      <c r="M34" s="608">
        <f t="shared" si="13"/>
        <v>0.14467521718279056</v>
      </c>
      <c r="N34" s="608">
        <f t="shared" si="14"/>
        <v>0.14512579332400447</v>
      </c>
      <c r="O34" s="609">
        <f t="shared" si="15"/>
        <v>0.14599031893814737</v>
      </c>
      <c r="P34" s="609">
        <f t="shared" si="16"/>
        <v>0.14467521718279056</v>
      </c>
      <c r="Q34" s="609">
        <f t="shared" si="17"/>
        <v>0.14512579332400447</v>
      </c>
      <c r="R34" s="602">
        <f t="shared" si="19"/>
        <v>1.0605808187252799</v>
      </c>
      <c r="S34" s="602">
        <f t="shared" si="20"/>
        <v>1.0680827535152417</v>
      </c>
      <c r="T34" s="602">
        <f t="shared" si="21"/>
        <v>1.071653490561701</v>
      </c>
      <c r="U34" s="774">
        <f t="shared" si="18"/>
        <v>1.071653490561701</v>
      </c>
      <c r="V34" s="767">
        <f t="shared" si="3"/>
        <v>1.071653490561701</v>
      </c>
      <c r="W34" s="695">
        <f>E34*'No SLR EAAP'!L6</f>
        <v>3270.3692339062509</v>
      </c>
      <c r="X34" s="682">
        <f>E34*'RCP 4.5 EAAP'!L6</f>
        <v>3320.8899336250006</v>
      </c>
      <c r="Y34" s="682">
        <f>E34*'RCP 8.5 EAAP'!L6</f>
        <v>3279.9602797031266</v>
      </c>
      <c r="Z34" s="700">
        <f t="shared" si="4"/>
        <v>3279.9602797031266</v>
      </c>
    </row>
    <row r="35" spans="2:26" x14ac:dyDescent="0.55000000000000004">
      <c r="B35" s="604">
        <v>2024</v>
      </c>
      <c r="C35" s="603">
        <v>0</v>
      </c>
      <c r="D35" s="112">
        <f t="shared" si="22"/>
        <v>0</v>
      </c>
      <c r="E35" s="775">
        <v>1</v>
      </c>
      <c r="F35" s="680">
        <f>GDPDEF*AVAFOUR*E35*'No SLR EAD'!K7</f>
        <v>0.2833756133104362</v>
      </c>
      <c r="G35" s="650">
        <f>GDPDEF*AVAFOUR*E35*'RCP 4.5 EAD'!AE7</f>
        <v>0.3037744489761251</v>
      </c>
      <c r="H35" s="607">
        <f>GDPDEF*AVAFOUR*E35*'RCP 8.5 EAD'!AE7</f>
        <v>0.30541524050187568</v>
      </c>
      <c r="I35" s="681">
        <f>GDPDEF*AVAFOUR*E35*'No SLR EAD'!M7</f>
        <v>0.494405177445156</v>
      </c>
      <c r="J35" s="650">
        <f>GDPDEF*AVAFOUR*E35*'RCP 4.5 EAD'!AG7</f>
        <v>0.48959433579982475</v>
      </c>
      <c r="K35" s="773">
        <f>GDPDEF*AVAFOUR*E35*'RCP 8.5 EAD'!AG7</f>
        <v>0.49162262953484914</v>
      </c>
      <c r="L35" s="608">
        <f t="shared" si="12"/>
        <v>0.14832155323354679</v>
      </c>
      <c r="M35" s="608">
        <f t="shared" si="13"/>
        <v>0.14687830073994743</v>
      </c>
      <c r="N35" s="608">
        <f t="shared" si="14"/>
        <v>0.14748678886045474</v>
      </c>
      <c r="O35" s="609">
        <f t="shared" si="15"/>
        <v>0.14832155323354679</v>
      </c>
      <c r="P35" s="609">
        <f t="shared" si="16"/>
        <v>0.14687830073994743</v>
      </c>
      <c r="Q35" s="609">
        <f t="shared" si="17"/>
        <v>0.14748678886045474</v>
      </c>
      <c r="R35" s="602">
        <f t="shared" si="19"/>
        <v>1.0744238972226858</v>
      </c>
      <c r="S35" s="602">
        <f t="shared" si="20"/>
        <v>1.0871253862558448</v>
      </c>
      <c r="T35" s="602">
        <f t="shared" si="21"/>
        <v>1.0920114477576344</v>
      </c>
      <c r="U35" s="774">
        <f t="shared" si="18"/>
        <v>1.0920114477576344</v>
      </c>
      <c r="V35" s="767">
        <f t="shared" si="3"/>
        <v>1.0920114477576344</v>
      </c>
      <c r="W35" s="695">
        <f>E35*'No SLR EAAP'!L7</f>
        <v>3256.888310821485</v>
      </c>
      <c r="X35" s="682">
        <f>E35*'RCP 4.5 EAAP'!L7</f>
        <v>3278.8123767225015</v>
      </c>
      <c r="Y35" s="682">
        <f>E35*'RCP 8.5 EAAP'!L7</f>
        <v>3223.6303276673466</v>
      </c>
      <c r="Z35" s="700">
        <f t="shared" ref="Z35:Z61" si="23">CHOOSE(CCSLR, W35,X35,Y35)</f>
        <v>3223.6303276673466</v>
      </c>
    </row>
    <row r="36" spans="2:26" x14ac:dyDescent="0.55000000000000004">
      <c r="B36" s="604">
        <v>2025</v>
      </c>
      <c r="C36" s="603">
        <v>0</v>
      </c>
      <c r="D36" s="112">
        <f t="shared" si="22"/>
        <v>0</v>
      </c>
      <c r="E36" s="775">
        <v>1</v>
      </c>
      <c r="F36" s="680">
        <f>GDPDEF*AVAFOUR*E36*'No SLR EAD'!K8</f>
        <v>0.28479249137698831</v>
      </c>
      <c r="G36" s="650">
        <f>GDPDEF*AVAFOUR*E36*'RCP 4.5 EAD'!AE8</f>
        <v>0.31159716733577547</v>
      </c>
      <c r="H36" s="607">
        <f>GDPDEF*AVAFOUR*E36*'RCP 8.5 EAD'!AE8</f>
        <v>0.31375308764729998</v>
      </c>
      <c r="I36" s="681">
        <f>GDPDEF*AVAFOUR*E36*'No SLR EAD'!M8</f>
        <v>0.50218812428973258</v>
      </c>
      <c r="J36" s="650">
        <f>GDPDEF*AVAFOUR*E36*'RCP 4.5 EAD'!AG8</f>
        <v>0.4974669583864762</v>
      </c>
      <c r="K36" s="773">
        <f>GDPDEF*AVAFOUR*E36*'RCP 8.5 EAD'!AG8</f>
        <v>0.50003455451953516</v>
      </c>
      <c r="L36" s="608">
        <f t="shared" si="12"/>
        <v>0.15065643728691977</v>
      </c>
      <c r="M36" s="608">
        <f t="shared" si="13"/>
        <v>0.14924008751594287</v>
      </c>
      <c r="N36" s="608">
        <f t="shared" si="14"/>
        <v>0.15001036635586054</v>
      </c>
      <c r="O36" s="609">
        <f t="shared" si="15"/>
        <v>0.15065643728691977</v>
      </c>
      <c r="P36" s="609">
        <f t="shared" si="16"/>
        <v>0.14924008751594287</v>
      </c>
      <c r="Q36" s="609">
        <f t="shared" si="17"/>
        <v>0.15001036635586054</v>
      </c>
      <c r="R36" s="602">
        <f t="shared" si="19"/>
        <v>1.0882934902405605</v>
      </c>
      <c r="S36" s="602">
        <f t="shared" si="20"/>
        <v>1.1075443007541375</v>
      </c>
      <c r="T36" s="602">
        <f t="shared" si="21"/>
        <v>1.1138083748785561</v>
      </c>
      <c r="U36" s="774">
        <f t="shared" si="18"/>
        <v>1.1138083748785561</v>
      </c>
      <c r="V36" s="767">
        <f t="shared" si="3"/>
        <v>1.1138083748785561</v>
      </c>
      <c r="W36" s="695">
        <f>E36*'No SLR EAAP'!L8</f>
        <v>3243.4385900444322</v>
      </c>
      <c r="X36" s="682">
        <f>E36*'RCP 4.5 EAAP'!L8</f>
        <v>3236.5330470026361</v>
      </c>
      <c r="Y36" s="682">
        <f>E36*'RCP 8.5 EAAP'!L8</f>
        <v>3166.6167782875523</v>
      </c>
      <c r="Z36" s="700">
        <f t="shared" si="23"/>
        <v>3166.6167782875523</v>
      </c>
    </row>
    <row r="37" spans="2:26" x14ac:dyDescent="0.55000000000000004">
      <c r="B37" s="604">
        <v>2026</v>
      </c>
      <c r="C37" s="603">
        <v>0</v>
      </c>
      <c r="D37" s="112">
        <f t="shared" si="22"/>
        <v>0</v>
      </c>
      <c r="E37" s="775">
        <v>1</v>
      </c>
      <c r="F37" s="680">
        <f>GDPDEF*AVAFOUR*E37*'No SLR EAD'!K9</f>
        <v>0.28621645383387317</v>
      </c>
      <c r="G37" s="650">
        <f>GDPDEF*AVAFOUR*E37*'RCP 4.5 EAD'!AE9</f>
        <v>0.31995018759276644</v>
      </c>
      <c r="H37" s="607">
        <f>GDPDEF*AVAFOUR*E37*'RCP 8.5 EAD'!AE9</f>
        <v>0.32266327058148148</v>
      </c>
      <c r="I37" s="681">
        <f>GDPDEF*AVAFOUR*E37*'No SLR EAD'!M9</f>
        <v>0.50998343126374523</v>
      </c>
      <c r="J37" s="650">
        <f>GDPDEF*AVAFOUR*E37*'RCP 4.5 EAD'!AG9</f>
        <v>0.50586871515736487</v>
      </c>
      <c r="K37" s="773">
        <f>GDPDEF*AVAFOUR*E37*'RCP 8.5 EAD'!AG9</f>
        <v>0.50898858133518454</v>
      </c>
      <c r="L37" s="608">
        <f t="shared" si="12"/>
        <v>0.15299502937912357</v>
      </c>
      <c r="M37" s="608">
        <f t="shared" si="13"/>
        <v>0.15176061454720946</v>
      </c>
      <c r="N37" s="608">
        <f t="shared" si="14"/>
        <v>0.15269657440055537</v>
      </c>
      <c r="O37" s="609">
        <f t="shared" si="15"/>
        <v>0.15299502937912357</v>
      </c>
      <c r="P37" s="609">
        <f t="shared" si="16"/>
        <v>0.15176061454720946</v>
      </c>
      <c r="Q37" s="609">
        <f t="shared" si="17"/>
        <v>0.15269657440055537</v>
      </c>
      <c r="R37" s="602">
        <f t="shared" si="19"/>
        <v>1.1021899438558656</v>
      </c>
      <c r="S37" s="602">
        <f t="shared" si="20"/>
        <v>1.1293401318445502</v>
      </c>
      <c r="T37" s="602">
        <f t="shared" si="21"/>
        <v>1.1370450007177768</v>
      </c>
      <c r="U37" s="774">
        <f t="shared" si="18"/>
        <v>1.1370450007177768</v>
      </c>
      <c r="V37" s="767">
        <f t="shared" si="3"/>
        <v>1.1370450007177768</v>
      </c>
      <c r="W37" s="695">
        <f>E37*'No SLR EAAP'!L9</f>
        <v>3230.0199935693208</v>
      </c>
      <c r="X37" s="682">
        <f>E37*'RCP 4.5 EAAP'!L9</f>
        <v>3193.0734311855481</v>
      </c>
      <c r="Y37" s="682">
        <f>E37*'RCP 8.5 EAAP'!L9</f>
        <v>3106.93425564974</v>
      </c>
      <c r="Z37" s="700">
        <f t="shared" si="23"/>
        <v>3106.93425564974</v>
      </c>
    </row>
    <row r="38" spans="2:26" x14ac:dyDescent="0.55000000000000004">
      <c r="B38" s="604">
        <v>2027</v>
      </c>
      <c r="C38" s="603">
        <v>0</v>
      </c>
      <c r="D38" s="112">
        <f t="shared" si="22"/>
        <v>0</v>
      </c>
      <c r="E38" s="775">
        <v>1</v>
      </c>
      <c r="F38" s="680">
        <f>GDPDEF*AVAFOUR*E38*'No SLR EAD'!K10</f>
        <v>0.2876475361030425</v>
      </c>
      <c r="G38" s="650">
        <f>GDPDEF*AVAFOUR*E38*'RCP 4.5 EAD'!AE10</f>
        <v>0.32883397336181686</v>
      </c>
      <c r="H38" s="607">
        <f>GDPDEF*AVAFOUR*E38*'RCP 8.5 EAD'!AE10</f>
        <v>0.33214628735656176</v>
      </c>
      <c r="I38" s="681">
        <f>GDPDEF*AVAFOUR*E38*'No SLR EAD'!M10</f>
        <v>0.51779129294086523</v>
      </c>
      <c r="J38" s="650">
        <f>GDPDEF*AVAFOUR*E38*'RCP 4.5 EAD'!AG10</f>
        <v>0.51479975571639713</v>
      </c>
      <c r="K38" s="773">
        <f>GDPDEF*AVAFOUR*E38*'RCP 8.5 EAD'!AG10</f>
        <v>0.51848489874422587</v>
      </c>
      <c r="L38" s="608">
        <f t="shared" si="12"/>
        <v>0.15533738788225956</v>
      </c>
      <c r="M38" s="608">
        <f t="shared" si="13"/>
        <v>0.15443992671491913</v>
      </c>
      <c r="N38" s="608">
        <f t="shared" si="14"/>
        <v>0.15554546962326776</v>
      </c>
      <c r="O38" s="609">
        <f t="shared" si="15"/>
        <v>0.15533738788225956</v>
      </c>
      <c r="P38" s="609">
        <f t="shared" si="16"/>
        <v>0.15443992671491913</v>
      </c>
      <c r="Q38" s="609">
        <f t="shared" si="17"/>
        <v>0.15554546962326776</v>
      </c>
      <c r="R38" s="602">
        <f t="shared" si="19"/>
        <v>1.1161136048084268</v>
      </c>
      <c r="S38" s="602">
        <f t="shared" si="20"/>
        <v>1.1525135825080524</v>
      </c>
      <c r="T38" s="602">
        <f t="shared" si="21"/>
        <v>1.1617221253473233</v>
      </c>
      <c r="U38" s="774">
        <f t="shared" si="18"/>
        <v>1.1617221253473233</v>
      </c>
      <c r="V38" s="767">
        <f t="shared" si="3"/>
        <v>1.1617221253473233</v>
      </c>
      <c r="W38" s="695">
        <f>E38*'No SLR EAAP'!L10</f>
        <v>3216.6324435853985</v>
      </c>
      <c r="X38" s="682">
        <f>E38*'RCP 4.5 EAAP'!L10</f>
        <v>3148.3689764871733</v>
      </c>
      <c r="Y38" s="682">
        <f>E38*'RCP 8.5 EAAP'!L10</f>
        <v>3046.5475783224965</v>
      </c>
      <c r="Z38" s="700">
        <f t="shared" si="23"/>
        <v>3046.5475783224965</v>
      </c>
    </row>
    <row r="39" spans="2:26" x14ac:dyDescent="0.55000000000000004">
      <c r="B39" s="604">
        <v>2028</v>
      </c>
      <c r="C39" s="603">
        <v>0</v>
      </c>
      <c r="D39" s="112">
        <f t="shared" si="22"/>
        <v>0</v>
      </c>
      <c r="E39" s="775">
        <v>1</v>
      </c>
      <c r="F39" s="680">
        <f>GDPDEF*AVAFOUR*E39*'No SLR EAD'!K11</f>
        <v>0.28908577378355771</v>
      </c>
      <c r="G39" s="650">
        <f>GDPDEF*AVAFOUR*E39*'RCP 4.5 EAD'!AE11</f>
        <v>0.33824901458288081</v>
      </c>
      <c r="H39" s="607">
        <f>GDPDEF*AVAFOUR*E39*'RCP 8.5 EAD'!AE11</f>
        <v>0.342202664450587</v>
      </c>
      <c r="I39" s="681">
        <f>GDPDEF*AVAFOUR*E39*'No SLR EAD'!M11</f>
        <v>0.5256119042037668</v>
      </c>
      <c r="J39" s="650">
        <f>GDPDEF*AVAFOUR*E39*'RCP 4.5 EAD'!AG11</f>
        <v>0.52426025581819091</v>
      </c>
      <c r="K39" s="773">
        <f>GDPDEF*AVAFOUR*E39*'RCP 8.5 EAD'!AG11</f>
        <v>0.5285237223069118</v>
      </c>
      <c r="L39" s="608">
        <f t="shared" si="12"/>
        <v>0.15768357126113003</v>
      </c>
      <c r="M39" s="608">
        <f t="shared" si="13"/>
        <v>0.15727807674545727</v>
      </c>
      <c r="N39" s="608">
        <f t="shared" si="14"/>
        <v>0.15855711669207354</v>
      </c>
      <c r="O39" s="609">
        <f t="shared" si="15"/>
        <v>0.15768357126113003</v>
      </c>
      <c r="P39" s="609">
        <f t="shared" si="16"/>
        <v>0.15727807674545727</v>
      </c>
      <c r="Q39" s="609">
        <f t="shared" si="17"/>
        <v>0.15855711669207354</v>
      </c>
      <c r="R39" s="602">
        <f t="shared" si="19"/>
        <v>1.1300648205095845</v>
      </c>
      <c r="S39" s="602">
        <f t="shared" si="20"/>
        <v>1.1770654238919864</v>
      </c>
      <c r="T39" s="602">
        <f t="shared" si="21"/>
        <v>1.187840620141646</v>
      </c>
      <c r="U39" s="774">
        <f t="shared" si="18"/>
        <v>1.187840620141646</v>
      </c>
      <c r="V39" s="767">
        <f t="shared" si="3"/>
        <v>1.187840620141646</v>
      </c>
      <c r="W39" s="695">
        <f>E39*'No SLR EAAP'!L11</f>
        <v>3203.2758624764347</v>
      </c>
      <c r="X39" s="682">
        <f>E39*'RCP 4.5 EAAP'!L11</f>
        <v>3101.435925406035</v>
      </c>
      <c r="Y39" s="682">
        <f>E39*'RCP 8.5 EAAP'!L11</f>
        <v>2983.4811111400995</v>
      </c>
      <c r="Z39" s="700">
        <f t="shared" si="23"/>
        <v>2983.4811111400995</v>
      </c>
    </row>
    <row r="40" spans="2:26" x14ac:dyDescent="0.55000000000000004">
      <c r="B40" s="604">
        <v>2029</v>
      </c>
      <c r="C40" s="603">
        <v>0</v>
      </c>
      <c r="D40" s="112">
        <f t="shared" si="22"/>
        <v>0</v>
      </c>
      <c r="E40" s="775">
        <v>1</v>
      </c>
      <c r="F40" s="680">
        <f>GDPDEF*AVAFOUR*E40*'No SLR EAD'!K12</f>
        <v>0.29053120265247551</v>
      </c>
      <c r="G40" s="650">
        <f>GDPDEF*AVAFOUR*E40*'RCP 4.5 EAD'!AE12</f>
        <v>0.34819582753944023</v>
      </c>
      <c r="H40" s="607">
        <f>GDPDEF*AVAFOUR*E40*'RCP 8.5 EAD'!AE12</f>
        <v>0.35283295678719967</v>
      </c>
      <c r="I40" s="681">
        <f>GDPDEF*AVAFOUR*E40*'No SLR EAD'!M12</f>
        <v>0.53344546024899187</v>
      </c>
      <c r="J40" s="650">
        <f>GDPDEF*AVAFOUR*E40*'RCP 4.5 EAD'!AG12</f>
        <v>0.53425041737063683</v>
      </c>
      <c r="K40" s="773">
        <f>GDPDEF*AVAFOUR*E40*'RCP 8.5 EAD'!AG12</f>
        <v>0.53910529438550514</v>
      </c>
      <c r="L40" s="608">
        <f t="shared" si="12"/>
        <v>0.16003363807469756</v>
      </c>
      <c r="M40" s="608">
        <f t="shared" si="13"/>
        <v>0.16027512521119106</v>
      </c>
      <c r="N40" s="608">
        <f t="shared" si="14"/>
        <v>0.16173158831565154</v>
      </c>
      <c r="O40" s="609">
        <f t="shared" si="15"/>
        <v>0.16003363807469756</v>
      </c>
      <c r="P40" s="609">
        <f t="shared" si="16"/>
        <v>0.16027512521119106</v>
      </c>
      <c r="Q40" s="609">
        <f t="shared" si="17"/>
        <v>0.16173158831565154</v>
      </c>
      <c r="R40" s="602">
        <f t="shared" si="19"/>
        <v>1.1440439390508625</v>
      </c>
      <c r="S40" s="602">
        <f t="shared" si="20"/>
        <v>1.2029964953324592</v>
      </c>
      <c r="T40" s="602">
        <f t="shared" si="21"/>
        <v>1.2154014278040079</v>
      </c>
      <c r="U40" s="774">
        <f t="shared" si="18"/>
        <v>1.2154014278040079</v>
      </c>
      <c r="V40" s="767">
        <f t="shared" si="3"/>
        <v>1.2154014278040079</v>
      </c>
      <c r="W40" s="695">
        <f>E40*'No SLR EAAP'!L12</f>
        <v>3189.950172820244</v>
      </c>
      <c r="X40" s="682">
        <f>E40*'RCP 4.5 EAAP'!L12</f>
        <v>3055.311120168818</v>
      </c>
      <c r="Y40" s="682">
        <f>E40*'RCP 8.5 EAAP'!L12</f>
        <v>2919.6896860599236</v>
      </c>
      <c r="Z40" s="700">
        <f t="shared" si="23"/>
        <v>2919.6896860599236</v>
      </c>
    </row>
    <row r="41" spans="2:26" x14ac:dyDescent="0.55000000000000004">
      <c r="B41" s="604">
        <v>2030</v>
      </c>
      <c r="C41" s="603">
        <v>0</v>
      </c>
      <c r="D41" s="112">
        <f t="shared" si="22"/>
        <v>0</v>
      </c>
      <c r="E41" s="775">
        <v>1</v>
      </c>
      <c r="F41" s="680">
        <f>GDPDEF*AVAFOUR*E41*'No SLR EAD'!K13</f>
        <v>0.29198385866573784</v>
      </c>
      <c r="G41" s="650">
        <f>GDPDEF*AVAFOUR*E41*'RCP 4.5 EAD'!AE13</f>
        <v>0.35867495487778051</v>
      </c>
      <c r="H41" s="607">
        <f>GDPDEF*AVAFOUR*E41*'RCP 8.5 EAD'!AE13</f>
        <v>0.36403774775639414</v>
      </c>
      <c r="I41" s="681">
        <f>GDPDEF*AVAFOUR*E41*'No SLR EAD'!M13</f>
        <v>0.54129215659182184</v>
      </c>
      <c r="J41" s="650">
        <f>GDPDEF*AVAFOUR*E41*'RCP 4.5 EAD'!AG13</f>
        <v>0.54477046843843524</v>
      </c>
      <c r="K41" s="773">
        <f>GDPDEF*AVAFOUR*E41*'RCP 8.5 EAD'!AG13</f>
        <v>0.55022988414945817</v>
      </c>
      <c r="L41" s="608">
        <f t="shared" si="12"/>
        <v>0.16238764697754654</v>
      </c>
      <c r="M41" s="608">
        <f t="shared" si="13"/>
        <v>0.16343114053153057</v>
      </c>
      <c r="N41" s="608">
        <f t="shared" si="14"/>
        <v>0.16506896524483744</v>
      </c>
      <c r="O41" s="609">
        <f t="shared" si="15"/>
        <v>0.16238764697754654</v>
      </c>
      <c r="P41" s="609">
        <f t="shared" si="16"/>
        <v>0.16343114053153057</v>
      </c>
      <c r="Q41" s="609">
        <f t="shared" si="17"/>
        <v>0.16506896524483744</v>
      </c>
      <c r="R41" s="602">
        <f t="shared" si="19"/>
        <v>1.1580513092126528</v>
      </c>
      <c r="S41" s="602">
        <f t="shared" si="20"/>
        <v>1.2303077043792767</v>
      </c>
      <c r="T41" s="602">
        <f t="shared" si="21"/>
        <v>1.244405562395527</v>
      </c>
      <c r="U41" s="774">
        <f t="shared" si="18"/>
        <v>1.244405562395527</v>
      </c>
      <c r="V41" s="767">
        <f t="shared" si="3"/>
        <v>1.244405562395527</v>
      </c>
      <c r="W41" s="695">
        <f>E41*'No SLR EAAP'!L13</f>
        <v>3176.6552973881935</v>
      </c>
      <c r="X41" s="682">
        <f>E41*'RCP 4.5 EAAP'!L13</f>
        <v>3005.8988408490536</v>
      </c>
      <c r="Y41" s="682">
        <f>E41*'RCP 8.5 EAAP'!L13</f>
        <v>2853.2073578634945</v>
      </c>
      <c r="Z41" s="700">
        <f t="shared" si="23"/>
        <v>2853.2073578634945</v>
      </c>
    </row>
    <row r="42" spans="2:26" x14ac:dyDescent="0.55000000000000004">
      <c r="B42" s="604">
        <v>2031</v>
      </c>
      <c r="C42" s="603">
        <v>0</v>
      </c>
      <c r="D42" s="112">
        <f t="shared" si="22"/>
        <v>0</v>
      </c>
      <c r="E42" s="775">
        <v>1</v>
      </c>
      <c r="F42" s="680">
        <f>GDPDEF*AVAFOUR*E42*'No SLR EAD'!K14</f>
        <v>0.29344377795906651</v>
      </c>
      <c r="G42" s="650">
        <f>GDPDEF*AVAFOUR*E42*'RCP 4.5 EAD'!AE14</f>
        <v>0.36968696562725301</v>
      </c>
      <c r="H42" s="607">
        <f>GDPDEF*AVAFOUR*E42*'RCP 8.5 EAD'!AE14</f>
        <v>0.37581764923633454</v>
      </c>
      <c r="I42" s="681">
        <f>GDPDEF*AVAFOUR*E42*'No SLR EAD'!M14</f>
        <v>0.54915218907115826</v>
      </c>
      <c r="J42" s="650">
        <f>GDPDEF*AVAFOUR*E42*'RCP 4.5 EAD'!AG14</f>
        <v>0.55582066324760948</v>
      </c>
      <c r="K42" s="773">
        <f>GDPDEF*AVAFOUR*E42*'RCP 8.5 EAD'!AG14</f>
        <v>0.56189778758159625</v>
      </c>
      <c r="L42" s="608">
        <f t="shared" si="12"/>
        <v>0.16474565672134747</v>
      </c>
      <c r="M42" s="608">
        <f t="shared" si="13"/>
        <v>0.16674619897428283</v>
      </c>
      <c r="N42" s="608">
        <f t="shared" si="14"/>
        <v>0.16856933627447887</v>
      </c>
      <c r="O42" s="609">
        <f t="shared" si="15"/>
        <v>0.16474565672134747</v>
      </c>
      <c r="P42" s="609">
        <f t="shared" si="16"/>
        <v>0.16674619897428283</v>
      </c>
      <c r="Q42" s="609">
        <f t="shared" si="17"/>
        <v>0.16856933627447887</v>
      </c>
      <c r="R42" s="602">
        <f t="shared" si="19"/>
        <v>1.1720872804729197</v>
      </c>
      <c r="S42" s="602">
        <f t="shared" si="20"/>
        <v>1.2590000268234283</v>
      </c>
      <c r="T42" s="602">
        <f t="shared" si="21"/>
        <v>1.2748541093668886</v>
      </c>
      <c r="U42" s="774">
        <f t="shared" si="18"/>
        <v>1.2748541093668886</v>
      </c>
      <c r="V42" s="767">
        <f t="shared" si="3"/>
        <v>1.2748541093668886</v>
      </c>
      <c r="W42" s="695">
        <f>E42*'No SLR EAAP'!L14</f>
        <v>3163.3911591447231</v>
      </c>
      <c r="X42" s="682">
        <f>E42*'RCP 4.5 EAAP'!L14</f>
        <v>2956.2306059580869</v>
      </c>
      <c r="Y42" s="682">
        <f>E42*'RCP 8.5 EAAP'!L14</f>
        <v>2785.9790195962523</v>
      </c>
      <c r="Z42" s="700">
        <f t="shared" si="23"/>
        <v>2785.9790195962523</v>
      </c>
    </row>
    <row r="43" spans="2:26" x14ac:dyDescent="0.55000000000000004">
      <c r="B43" s="604">
        <v>2032</v>
      </c>
      <c r="C43" s="603">
        <v>0</v>
      </c>
      <c r="D43" s="112">
        <f t="shared" si="22"/>
        <v>0</v>
      </c>
      <c r="E43" s="775">
        <v>1</v>
      </c>
      <c r="F43" s="680">
        <f>GDPDEF*AVAFOUR*E43*'No SLR EAD'!K15</f>
        <v>0.29491099684886174</v>
      </c>
      <c r="G43" s="650">
        <f>GDPDEF*AVAFOUR*E43*'RCP 4.5 EAD'!AE15</f>
        <v>0.38123245522152166</v>
      </c>
      <c r="H43" s="607">
        <f>GDPDEF*AVAFOUR*E43*'RCP 8.5 EAD'!AE15</f>
        <v>0.38817330161624097</v>
      </c>
      <c r="I43" s="681">
        <f>GDPDEF*AVAFOUR*E43*'No SLR EAD'!M15</f>
        <v>0.55702575385440911</v>
      </c>
      <c r="J43" s="650">
        <f>GDPDEF*AVAFOUR*E43*'RCP 4.5 EAD'!AG15</f>
        <v>0.5674012821909945</v>
      </c>
      <c r="K43" s="773">
        <f>GDPDEF*AVAFOUR*E43*'RCP 8.5 EAD'!AG15</f>
        <v>0.57410932748530041</v>
      </c>
      <c r="L43" s="608">
        <f t="shared" si="12"/>
        <v>0.16710772615632272</v>
      </c>
      <c r="M43" s="608">
        <f t="shared" si="13"/>
        <v>0.17022038465729836</v>
      </c>
      <c r="N43" s="608">
        <f t="shared" si="14"/>
        <v>0.17223279824559012</v>
      </c>
      <c r="O43" s="609">
        <f t="shared" si="15"/>
        <v>0.16710772615632272</v>
      </c>
      <c r="P43" s="609">
        <f t="shared" si="16"/>
        <v>0.17022038465729836</v>
      </c>
      <c r="Q43" s="609">
        <f t="shared" si="17"/>
        <v>0.17223279824559012</v>
      </c>
      <c r="R43" s="602">
        <f t="shared" si="19"/>
        <v>1.1861522030159164</v>
      </c>
      <c r="S43" s="602">
        <f t="shared" si="20"/>
        <v>1.2890745067271128</v>
      </c>
      <c r="T43" s="602">
        <f t="shared" si="21"/>
        <v>1.3067482255927216</v>
      </c>
      <c r="U43" s="774">
        <f t="shared" si="18"/>
        <v>1.3067482255927216</v>
      </c>
      <c r="V43" s="767">
        <f t="shared" si="3"/>
        <v>1.3067482255927216</v>
      </c>
      <c r="W43" s="695">
        <f>E43*'No SLR EAAP'!L15</f>
        <v>3150.157681246862</v>
      </c>
      <c r="X43" s="682">
        <f>E43*'RCP 4.5 EAAP'!L15</f>
        <v>2904.29716624719</v>
      </c>
      <c r="Y43" s="682">
        <f>E43*'RCP 8.5 EAAP'!L15</f>
        <v>2716.0483654131872</v>
      </c>
      <c r="Z43" s="700">
        <f t="shared" si="23"/>
        <v>2716.0483654131872</v>
      </c>
    </row>
    <row r="44" spans="2:26" x14ac:dyDescent="0.55000000000000004">
      <c r="B44" s="604">
        <v>2033</v>
      </c>
      <c r="C44" s="603">
        <v>0</v>
      </c>
      <c r="D44" s="112">
        <f t="shared" si="22"/>
        <v>0</v>
      </c>
      <c r="E44" s="775">
        <v>1</v>
      </c>
      <c r="F44" s="680">
        <f>GDPDEF*AVAFOUR*E44*'No SLR EAD'!K16</f>
        <v>0.296385551833106</v>
      </c>
      <c r="G44" s="650">
        <f>GDPDEF*AVAFOUR*E44*'RCP 4.5 EAD'!AE16</f>
        <v>0.39331204552079979</v>
      </c>
      <c r="H44" s="607">
        <f>GDPDEF*AVAFOUR*E44*'RCP 8.5 EAD'!AE16</f>
        <v>0.40110537382033823</v>
      </c>
      <c r="I44" s="681">
        <f>GDPDEF*AVAFOUR*E44*'No SLR EAD'!M16</f>
        <v>0.56491304744238724</v>
      </c>
      <c r="J44" s="650">
        <f>GDPDEF*AVAFOUR*E44*'RCP 4.5 EAD'!AG16</f>
        <v>0.5795126318347078</v>
      </c>
      <c r="K44" s="773">
        <f>GDPDEF*AVAFOUR*E44*'RCP 8.5 EAD'!AG16</f>
        <v>0.58686485349269613</v>
      </c>
      <c r="L44" s="608">
        <f t="shared" si="12"/>
        <v>0.16947391423271616</v>
      </c>
      <c r="M44" s="608">
        <f t="shared" si="13"/>
        <v>0.17385378955041234</v>
      </c>
      <c r="N44" s="608">
        <f t="shared" si="14"/>
        <v>0.17605945604780884</v>
      </c>
      <c r="O44" s="609">
        <f t="shared" si="15"/>
        <v>0.16947391423271616</v>
      </c>
      <c r="P44" s="609">
        <f t="shared" si="16"/>
        <v>0.17385378955041234</v>
      </c>
      <c r="Q44" s="609">
        <f t="shared" si="17"/>
        <v>0.17605945604780884</v>
      </c>
      <c r="R44" s="602">
        <f t="shared" si="19"/>
        <v>1.2002464277409255</v>
      </c>
      <c r="S44" s="602">
        <f t="shared" si="20"/>
        <v>1.3205322564563324</v>
      </c>
      <c r="T44" s="602">
        <f t="shared" si="21"/>
        <v>1.340089139408652</v>
      </c>
      <c r="U44" s="774">
        <f t="shared" si="18"/>
        <v>1.340089139408652</v>
      </c>
      <c r="V44" s="767">
        <f t="shared" si="3"/>
        <v>1.340089139408652</v>
      </c>
      <c r="W44" s="695">
        <f>E44*'No SLR EAAP'!L16</f>
        <v>3136.9547870437445</v>
      </c>
      <c r="X44" s="682">
        <f>E44*'RCP 4.5 EAAP'!L16</f>
        <v>2853.1561975749582</v>
      </c>
      <c r="Y44" s="682">
        <f>E44*'RCP 8.5 EAAP'!L16</f>
        <v>2645.350396882297</v>
      </c>
      <c r="Z44" s="700">
        <f t="shared" si="23"/>
        <v>2645.350396882297</v>
      </c>
    </row>
    <row r="45" spans="2:26" x14ac:dyDescent="0.55000000000000004">
      <c r="B45" s="604">
        <v>2034</v>
      </c>
      <c r="C45" s="603">
        <v>0</v>
      </c>
      <c r="D45" s="112">
        <f t="shared" si="22"/>
        <v>0</v>
      </c>
      <c r="E45" s="775">
        <v>1</v>
      </c>
      <c r="F45" s="680">
        <f>GDPDEF*AVAFOUR*E45*'No SLR EAD'!K17</f>
        <v>0.2978674795922715</v>
      </c>
      <c r="G45" s="650">
        <f>GDPDEF*AVAFOUR*E45*'RCP 4.5 EAD'!AE17</f>
        <v>0.4059263848350701</v>
      </c>
      <c r="H45" s="607">
        <f>GDPDEF*AVAFOUR*E45*'RCP 8.5 EAD'!AE17</f>
        <v>0.41461456333287178</v>
      </c>
      <c r="I45" s="681">
        <f>GDPDEF*AVAFOUR*E45*'No SLR EAD'!M17</f>
        <v>0.57281426667421131</v>
      </c>
      <c r="J45" s="650">
        <f>GDPDEF*AVAFOUR*E45*'RCP 4.5 EAD'!AG17</f>
        <v>0.59215504492559023</v>
      </c>
      <c r="K45" s="773">
        <f>GDPDEF*AVAFOUR*E45*'RCP 8.5 EAD'!AG17</f>
        <v>0.60016474207383708</v>
      </c>
      <c r="L45" s="608">
        <f t="shared" si="12"/>
        <v>0.1718442800022634</v>
      </c>
      <c r="M45" s="608">
        <f t="shared" si="13"/>
        <v>0.17764651347767707</v>
      </c>
      <c r="N45" s="608">
        <f t="shared" si="14"/>
        <v>0.18004942262215112</v>
      </c>
      <c r="O45" s="609">
        <f t="shared" si="15"/>
        <v>0.1718442800022634</v>
      </c>
      <c r="P45" s="609">
        <f t="shared" si="16"/>
        <v>0.17764651347767707</v>
      </c>
      <c r="Q45" s="609">
        <f t="shared" si="17"/>
        <v>0.18004942262215112</v>
      </c>
      <c r="R45" s="602">
        <f t="shared" si="19"/>
        <v>1.2143703062710098</v>
      </c>
      <c r="S45" s="602">
        <f t="shared" si="20"/>
        <v>1.3533744567160144</v>
      </c>
      <c r="T45" s="602">
        <f t="shared" si="21"/>
        <v>1.3748781506510113</v>
      </c>
      <c r="U45" s="774">
        <f t="shared" si="18"/>
        <v>1.3748781506510113</v>
      </c>
      <c r="V45" s="767">
        <f t="shared" si="3"/>
        <v>1.3748781506510113</v>
      </c>
      <c r="W45" s="695">
        <f>E45*'No SLR EAAP'!L17</f>
        <v>3123.7824000761357</v>
      </c>
      <c r="X45" s="682">
        <f>E45*'RCP 4.5 EAAP'!L17</f>
        <v>2798.66969065492</v>
      </c>
      <c r="Y45" s="682">
        <f>E45*'RCP 8.5 EAAP'!L17</f>
        <v>2571.9383971840566</v>
      </c>
      <c r="Z45" s="700">
        <f t="shared" si="23"/>
        <v>2571.9383971840566</v>
      </c>
    </row>
    <row r="46" spans="2:26" x14ac:dyDescent="0.55000000000000004">
      <c r="B46" s="604">
        <v>2035</v>
      </c>
      <c r="C46" s="603">
        <v>0</v>
      </c>
      <c r="D46" s="112">
        <f t="shared" si="22"/>
        <v>0</v>
      </c>
      <c r="E46" s="775">
        <v>1</v>
      </c>
      <c r="F46" s="680">
        <f>GDPDEF*AVAFOUR*E46*'No SLR EAD'!K18</f>
        <v>0.29935681699023275</v>
      </c>
      <c r="G46" s="650">
        <f>GDPDEF*AVAFOUR*E46*'RCP 4.5 EAD'!AE18</f>
        <v>0.41587050453454538</v>
      </c>
      <c r="H46" s="607">
        <f>GDPDEF*AVAFOUR*E46*'RCP 8.5 EAD'!AE18</f>
        <v>0.42568593006451794</v>
      </c>
      <c r="I46" s="681">
        <f>GDPDEF*AVAFOUR*E46*'No SLR EAD'!M18</f>
        <v>0.58072960873222168</v>
      </c>
      <c r="J46" s="650">
        <f>GDPDEF*AVAFOUR*E46*'RCP 4.5 EAD'!AG18</f>
        <v>0.61376001504417743</v>
      </c>
      <c r="K46" s="773">
        <f>GDPDEF*AVAFOUR*E46*'RCP 8.5 EAD'!AG18</f>
        <v>0.62437828891975233</v>
      </c>
      <c r="L46" s="608">
        <f t="shared" si="12"/>
        <v>0.1742188826196665</v>
      </c>
      <c r="M46" s="608">
        <f t="shared" si="13"/>
        <v>0.18412800451325323</v>
      </c>
      <c r="N46" s="608">
        <f t="shared" si="14"/>
        <v>0.18731348667592571</v>
      </c>
      <c r="O46" s="609">
        <f t="shared" si="15"/>
        <v>0.1742188826196665</v>
      </c>
      <c r="P46" s="609">
        <f t="shared" si="16"/>
        <v>0.18412800451325323</v>
      </c>
      <c r="Q46" s="609">
        <f t="shared" si="17"/>
        <v>0.18731348667592571</v>
      </c>
      <c r="R46" s="602">
        <f t="shared" si="19"/>
        <v>1.2285241909617874</v>
      </c>
      <c r="S46" s="602">
        <f t="shared" si="20"/>
        <v>1.3978865286052291</v>
      </c>
      <c r="T46" s="602">
        <f t="shared" si="21"/>
        <v>1.4246911923361214</v>
      </c>
      <c r="U46" s="774">
        <f t="shared" si="18"/>
        <v>1.4246911923361214</v>
      </c>
      <c r="V46" s="767">
        <f t="shared" si="3"/>
        <v>1.4246911923361214</v>
      </c>
      <c r="W46" s="695">
        <f>E46*'No SLR EAAP'!L18</f>
        <v>3110.6404440759452</v>
      </c>
      <c r="X46" s="682">
        <f>E46*'RCP 4.5 EAAP'!L18</f>
        <v>2761.6963439025585</v>
      </c>
      <c r="Y46" s="682">
        <f>E46*'RCP 8.5 EAAP'!L18</f>
        <v>2557.6711664281124</v>
      </c>
      <c r="Z46" s="700">
        <f t="shared" si="23"/>
        <v>2557.6711664281124</v>
      </c>
    </row>
    <row r="47" spans="2:26" x14ac:dyDescent="0.55000000000000004">
      <c r="B47" s="604">
        <v>2036</v>
      </c>
      <c r="C47" s="603">
        <v>0</v>
      </c>
      <c r="D47" s="112">
        <f t="shared" si="22"/>
        <v>0</v>
      </c>
      <c r="E47" s="775">
        <v>1</v>
      </c>
      <c r="F47" s="680">
        <f>GDPDEF*AVAFOUR*E47*'No SLR EAD'!K19</f>
        <v>0.30085360107518394</v>
      </c>
      <c r="G47" s="650">
        <f>GDPDEF*AVAFOUR*E47*'RCP 4.5 EAD'!AE19</f>
        <v>0.4261410363537369</v>
      </c>
      <c r="H47" s="607">
        <f>GDPDEF*AVAFOUR*E47*'RCP 8.5 EAD'!AE19</f>
        <v>0.4371376392358719</v>
      </c>
      <c r="I47" s="681">
        <f>GDPDEF*AVAFOUR*E47*'No SLR EAD'!M19</f>
        <v>0.58865927114689887</v>
      </c>
      <c r="J47" s="650">
        <f>GDPDEF*AVAFOUR*E47*'RCP 4.5 EAD'!AG19</f>
        <v>0.63559638564867016</v>
      </c>
      <c r="K47" s="773">
        <f>GDPDEF*AVAFOUR*E47*'RCP 8.5 EAD'!AG19</f>
        <v>0.6489082800269671</v>
      </c>
      <c r="L47" s="608">
        <f t="shared" si="12"/>
        <v>0.17659778134406964</v>
      </c>
      <c r="M47" s="608">
        <f t="shared" si="13"/>
        <v>0.19067891569460105</v>
      </c>
      <c r="N47" s="608">
        <f t="shared" si="14"/>
        <v>0.19467248400809012</v>
      </c>
      <c r="O47" s="609">
        <f t="shared" si="15"/>
        <v>0.17659778134406964</v>
      </c>
      <c r="P47" s="609">
        <f t="shared" si="16"/>
        <v>0.19067891569460105</v>
      </c>
      <c r="Q47" s="609">
        <f t="shared" si="17"/>
        <v>0.19467248400809012</v>
      </c>
      <c r="R47" s="602">
        <f t="shared" si="19"/>
        <v>1.242708434910222</v>
      </c>
      <c r="S47" s="602">
        <f t="shared" si="20"/>
        <v>1.4430952533916095</v>
      </c>
      <c r="T47" s="602">
        <f t="shared" si="21"/>
        <v>1.4753908872790196</v>
      </c>
      <c r="U47" s="774">
        <f t="shared" si="18"/>
        <v>1.4753908872790196</v>
      </c>
      <c r="V47" s="767">
        <f t="shared" si="3"/>
        <v>1.4753908872790196</v>
      </c>
      <c r="W47" s="695">
        <f>E47*'No SLR EAAP'!L19</f>
        <v>3097.5288429657558</v>
      </c>
      <c r="X47" s="682">
        <f>E47*'RCP 4.5 EAAP'!L19</f>
        <v>2725.0313430916822</v>
      </c>
      <c r="Y47" s="682">
        <f>E47*'RCP 8.5 EAAP'!L19</f>
        <v>2541.6460965350807</v>
      </c>
      <c r="Z47" s="700">
        <f t="shared" si="23"/>
        <v>2541.6460965350807</v>
      </c>
    </row>
    <row r="48" spans="2:26" x14ac:dyDescent="0.55000000000000004">
      <c r="B48" s="604">
        <v>2037</v>
      </c>
      <c r="C48" s="603">
        <v>0</v>
      </c>
      <c r="D48" s="112">
        <f t="shared" si="22"/>
        <v>0</v>
      </c>
      <c r="E48" s="775">
        <v>1</v>
      </c>
      <c r="F48" s="680">
        <f>GDPDEF*AVAFOUR*E48*'No SLR EAD'!K20</f>
        <v>0.30235786908055984</v>
      </c>
      <c r="G48" s="650">
        <f>GDPDEF*AVAFOUR*E48*'RCP 4.5 EAD'!AE20</f>
        <v>0.43673846767790281</v>
      </c>
      <c r="H48" s="607">
        <f>GDPDEF*AVAFOUR*E48*'RCP 8.5 EAD'!AE20</f>
        <v>0.44897024799705804</v>
      </c>
      <c r="I48" s="681">
        <f>GDPDEF*AVAFOUR*E48*'No SLR EAD'!M20</f>
        <v>0.59660345180179453</v>
      </c>
      <c r="J48" s="650">
        <f>GDPDEF*AVAFOUR*E48*'RCP 4.5 EAD'!AG20</f>
        <v>0.65766520041762544</v>
      </c>
      <c r="K48" s="773">
        <f>GDPDEF*AVAFOUR*E48*'RCP 8.5 EAD'!AG20</f>
        <v>0.67375595011139588</v>
      </c>
      <c r="L48" s="608">
        <f t="shared" si="12"/>
        <v>0.17898103554053835</v>
      </c>
      <c r="M48" s="608">
        <f t="shared" si="13"/>
        <v>0.19729956012528763</v>
      </c>
      <c r="N48" s="608">
        <f t="shared" si="14"/>
        <v>0.20212678503341877</v>
      </c>
      <c r="O48" s="609">
        <f t="shared" si="15"/>
        <v>0.17898103554053835</v>
      </c>
      <c r="P48" s="609">
        <f t="shared" si="16"/>
        <v>0.19729956012528763</v>
      </c>
      <c r="Q48" s="609">
        <f t="shared" si="17"/>
        <v>0.20212678503341877</v>
      </c>
      <c r="R48" s="602">
        <f t="shared" si="19"/>
        <v>1.2569233919634311</v>
      </c>
      <c r="S48" s="602">
        <f t="shared" si="20"/>
        <v>1.4890027883461034</v>
      </c>
      <c r="T48" s="602">
        <f t="shared" si="21"/>
        <v>1.5269797681752915</v>
      </c>
      <c r="U48" s="774">
        <f t="shared" si="18"/>
        <v>1.5269797681752915</v>
      </c>
      <c r="V48" s="767">
        <f t="shared" si="3"/>
        <v>1.5269797681752915</v>
      </c>
      <c r="W48" s="695">
        <f>E48*'No SLR EAAP'!L20</f>
        <v>3084.4475208583417</v>
      </c>
      <c r="X48" s="682">
        <f>E48*'RCP 4.5 EAAP'!L20</f>
        <v>2685.5083633570671</v>
      </c>
      <c r="Y48" s="682">
        <f>E48*'RCP 8.5 EAAP'!L20</f>
        <v>2526.0217268656711</v>
      </c>
      <c r="Z48" s="700">
        <f t="shared" si="23"/>
        <v>2526.0217268656711</v>
      </c>
    </row>
    <row r="49" spans="2:246" x14ac:dyDescent="0.55000000000000004">
      <c r="B49" s="604">
        <v>2038</v>
      </c>
      <c r="C49" s="603">
        <v>0</v>
      </c>
      <c r="D49" s="112">
        <f t="shared" si="22"/>
        <v>0</v>
      </c>
      <c r="E49" s="775">
        <v>1</v>
      </c>
      <c r="F49" s="680">
        <f>GDPDEF*AVAFOUR*E49*'No SLR EAD'!K21</f>
        <v>0.30386965842596247</v>
      </c>
      <c r="G49" s="650">
        <f>GDPDEF*AVAFOUR*E49*'RCP 4.5 EAD'!AE21</f>
        <v>0.44766330195920295</v>
      </c>
      <c r="H49" s="607">
        <f>GDPDEF*AVAFOUR*E49*'RCP 8.5 EAD'!AE21</f>
        <v>0.46118433225618827</v>
      </c>
      <c r="I49" s="681">
        <f>GDPDEF*AVAFOUR*E49*'No SLR EAD'!M21</f>
        <v>0.60456234893846839</v>
      </c>
      <c r="J49" s="650">
        <f>GDPDEF*AVAFOUR*E49*'RCP 4.5 EAD'!AG21</f>
        <v>0.67996751422952784</v>
      </c>
      <c r="K49" s="773">
        <f>GDPDEF*AVAFOUR*E49*'RCP 8.5 EAD'!AG21</f>
        <v>0.69892254933606512</v>
      </c>
      <c r="L49" s="608">
        <f t="shared" si="12"/>
        <v>0.18136870468154051</v>
      </c>
      <c r="M49" s="608">
        <f t="shared" si="13"/>
        <v>0.20399025426885833</v>
      </c>
      <c r="N49" s="608">
        <f t="shared" si="14"/>
        <v>0.20967676480081954</v>
      </c>
      <c r="O49" s="609">
        <f t="shared" si="15"/>
        <v>0.18136870468154051</v>
      </c>
      <c r="P49" s="609">
        <f t="shared" si="16"/>
        <v>0.20399025426885833</v>
      </c>
      <c r="Q49" s="609">
        <f t="shared" si="17"/>
        <v>0.20967676480081954</v>
      </c>
      <c r="R49" s="602">
        <f t="shared" si="19"/>
        <v>1.2711694167275118</v>
      </c>
      <c r="S49" s="602">
        <f t="shared" si="20"/>
        <v>1.5356113247264473</v>
      </c>
      <c r="T49" s="602">
        <f t="shared" si="21"/>
        <v>1.5794604111938924</v>
      </c>
      <c r="U49" s="774">
        <f t="shared" si="18"/>
        <v>1.5794604111938924</v>
      </c>
      <c r="V49" s="767">
        <f t="shared" si="3"/>
        <v>1.5794604111938924</v>
      </c>
      <c r="W49" s="695">
        <f>E49*'No SLR EAAP'!L21</f>
        <v>3071.3964020561953</v>
      </c>
      <c r="X49" s="682">
        <f>E49*'RCP 4.5 EAAP'!L21</f>
        <v>2646.1994530415295</v>
      </c>
      <c r="Y49" s="682">
        <f>E49*'RCP 8.5 EAAP'!L21</f>
        <v>2509.718163861512</v>
      </c>
      <c r="Z49" s="700">
        <f t="shared" si="23"/>
        <v>2509.718163861512</v>
      </c>
    </row>
    <row r="50" spans="2:246" x14ac:dyDescent="0.55000000000000004">
      <c r="B50" s="604">
        <v>2039</v>
      </c>
      <c r="C50" s="603">
        <v>0</v>
      </c>
      <c r="D50" s="112">
        <f t="shared" si="22"/>
        <v>0</v>
      </c>
      <c r="E50" s="775">
        <v>1</v>
      </c>
      <c r="F50" s="680">
        <f>GDPDEF*AVAFOUR*E50*'No SLR EAD'!K22</f>
        <v>0.30538900671809233</v>
      </c>
      <c r="G50" s="650">
        <f>GDPDEF*AVAFOUR*E50*'RCP 4.5 EAD'!AE22</f>
        <v>0.45891605873485458</v>
      </c>
      <c r="H50" s="607">
        <f>GDPDEF*AVAFOUR*E50*'RCP 8.5 EAD'!AE22</f>
        <v>0.47378048670030115</v>
      </c>
      <c r="I50" s="681">
        <f>GDPDEF*AVAFOUR*E50*'No SLR EAD'!M22</f>
        <v>0.61253616116143761</v>
      </c>
      <c r="J50" s="650">
        <f>GDPDEF*AVAFOUR*E50*'RCP 4.5 EAD'!AG22</f>
        <v>0.70250439320147084</v>
      </c>
      <c r="K50" s="773">
        <f>GDPDEF*AVAFOUR*E50*'RCP 8.5 EAD'!AG22</f>
        <v>0.72440934335771334</v>
      </c>
      <c r="L50" s="608">
        <f t="shared" si="12"/>
        <v>0.18376084834843129</v>
      </c>
      <c r="M50" s="608">
        <f t="shared" si="13"/>
        <v>0.21075131796044125</v>
      </c>
      <c r="N50" s="608">
        <f t="shared" si="14"/>
        <v>0.21732280300731399</v>
      </c>
      <c r="O50" s="609">
        <f t="shared" si="15"/>
        <v>0.18376084834843129</v>
      </c>
      <c r="P50" s="609">
        <f t="shared" si="16"/>
        <v>0.21075131796044125</v>
      </c>
      <c r="Q50" s="609">
        <f t="shared" si="17"/>
        <v>0.21732280300731399</v>
      </c>
      <c r="R50" s="602">
        <f t="shared" si="19"/>
        <v>1.2854468645763923</v>
      </c>
      <c r="S50" s="602">
        <f t="shared" si="20"/>
        <v>1.5829230878572078</v>
      </c>
      <c r="T50" s="602">
        <f t="shared" si="21"/>
        <v>1.6328354360726425</v>
      </c>
      <c r="U50" s="774">
        <f t="shared" si="18"/>
        <v>1.6328354360726425</v>
      </c>
      <c r="V50" s="767">
        <f t="shared" si="3"/>
        <v>1.6328354360726425</v>
      </c>
      <c r="W50" s="695">
        <f>E50*'No SLR EAAP'!L22</f>
        <v>3058.3754110510563</v>
      </c>
      <c r="X50" s="682">
        <f>E50*'RCP 4.5 EAAP'!L22</f>
        <v>2606.0989409137519</v>
      </c>
      <c r="Y50" s="682">
        <f>E50*'RCP 8.5 EAAP'!L22</f>
        <v>2491.6337749047652</v>
      </c>
      <c r="Z50" s="700">
        <f t="shared" si="23"/>
        <v>2491.6337749047652</v>
      </c>
    </row>
    <row r="51" spans="2:246" x14ac:dyDescent="0.55000000000000004">
      <c r="B51" s="604">
        <v>2040</v>
      </c>
      <c r="C51" s="603">
        <v>0</v>
      </c>
      <c r="D51" s="112">
        <f t="shared" si="22"/>
        <v>0</v>
      </c>
      <c r="E51" s="775">
        <v>1</v>
      </c>
      <c r="F51" s="680">
        <f>GDPDEF*AVAFOUR*E51*'No SLR EAD'!K23</f>
        <v>0.30691595175168279</v>
      </c>
      <c r="G51" s="650">
        <f>GDPDEF*AVAFOUR*E51*'RCP 4.5 EAD'!AE23</f>
        <v>0.47049727364588334</v>
      </c>
      <c r="H51" s="607">
        <f>GDPDEF*AVAFOUR*E51*'RCP 8.5 EAD'!AE23</f>
        <v>0.48675932481699857</v>
      </c>
      <c r="I51" s="681">
        <f>GDPDEF*AVAFOUR*E51*'No SLR EAD'!M23</f>
        <v>0.62052508744313051</v>
      </c>
      <c r="J51" s="650">
        <f>GDPDEF*AVAFOUR*E51*'RCP 4.5 EAD'!AG23</f>
        <v>0.72527691472825173</v>
      </c>
      <c r="K51" s="773">
        <f>GDPDEF*AVAFOUR*E51*'RCP 8.5 EAD'!AG23</f>
        <v>0.75021761337396775</v>
      </c>
      <c r="L51" s="608">
        <f t="shared" si="12"/>
        <v>0.18615752623293916</v>
      </c>
      <c r="M51" s="608">
        <f t="shared" si="13"/>
        <v>0.21758307441847552</v>
      </c>
      <c r="N51" s="608">
        <f t="shared" si="14"/>
        <v>0.22506528401219031</v>
      </c>
      <c r="O51" s="609">
        <f t="shared" si="15"/>
        <v>0.18615752623293916</v>
      </c>
      <c r="P51" s="609">
        <f t="shared" si="16"/>
        <v>0.21758307441847552</v>
      </c>
      <c r="Q51" s="609">
        <f t="shared" si="17"/>
        <v>0.22506528401219031</v>
      </c>
      <c r="R51" s="602">
        <f t="shared" si="19"/>
        <v>1.2997560916606916</v>
      </c>
      <c r="S51" s="602">
        <f t="shared" si="20"/>
        <v>1.630940337211086</v>
      </c>
      <c r="T51" s="602">
        <f t="shared" si="21"/>
        <v>1.6871075062153469</v>
      </c>
      <c r="U51" s="774">
        <f t="shared" si="18"/>
        <v>1.6871075062153469</v>
      </c>
      <c r="V51" s="767">
        <f t="shared" si="3"/>
        <v>1.6871075062153469</v>
      </c>
      <c r="W51" s="695">
        <f>E51*'No SLR EAAP'!L23</f>
        <v>3045.3844725234285</v>
      </c>
      <c r="X51" s="682">
        <f>E51*'RCP 4.5 EAAP'!L23</f>
        <v>2565.3060142555573</v>
      </c>
      <c r="Y51" s="682">
        <f>E51*'RCP 8.5 EAAP'!L23</f>
        <v>2473.9596028118194</v>
      </c>
      <c r="Z51" s="700">
        <f t="shared" si="23"/>
        <v>2473.9596028118194</v>
      </c>
    </row>
    <row r="52" spans="2:246" x14ac:dyDescent="0.55000000000000004">
      <c r="B52" s="604">
        <v>2041</v>
      </c>
      <c r="C52" s="603">
        <v>0</v>
      </c>
      <c r="D52" s="112">
        <f t="shared" si="22"/>
        <v>0</v>
      </c>
      <c r="E52" s="775">
        <v>1</v>
      </c>
      <c r="F52" s="680">
        <f>GDPDEF*AVAFOUR*E52*'No SLR EAD'!K24</f>
        <v>0.30845053151044105</v>
      </c>
      <c r="G52" s="650">
        <f>GDPDEF*AVAFOUR*E52*'RCP 4.5 EAD'!AE24</f>
        <v>0.48240749845647901</v>
      </c>
      <c r="H52" s="607">
        <f>GDPDEF*AVAFOUR*E52*'RCP 8.5 EAD'!AE24</f>
        <v>0.50012147891678504</v>
      </c>
      <c r="I52" s="681">
        <f>GDPDEF*AVAFOUR*E52*'No SLR EAD'!M24</f>
        <v>0.62852932712885201</v>
      </c>
      <c r="J52" s="650">
        <f>GDPDEF*AVAFOUR*E52*'RCP 4.5 EAD'!AG24</f>
        <v>0.7482861675218847</v>
      </c>
      <c r="K52" s="773">
        <f>GDPDEF*AVAFOUR*E52*'RCP 8.5 EAD'!AG24</f>
        <v>0.77634865617109916</v>
      </c>
      <c r="L52" s="608">
        <f t="shared" si="12"/>
        <v>0.18855879813865559</v>
      </c>
      <c r="M52" s="608">
        <f t="shared" si="13"/>
        <v>0.22448585025656539</v>
      </c>
      <c r="N52" s="608">
        <f t="shared" si="14"/>
        <v>0.23290459685132975</v>
      </c>
      <c r="O52" s="609">
        <f t="shared" si="15"/>
        <v>0.18855879813865559</v>
      </c>
      <c r="P52" s="609">
        <f t="shared" si="16"/>
        <v>0.22448585025656539</v>
      </c>
      <c r="Q52" s="609">
        <f t="shared" si="17"/>
        <v>0.23290459685132975</v>
      </c>
      <c r="R52" s="602">
        <f t="shared" si="19"/>
        <v>1.3140974549166042</v>
      </c>
      <c r="S52" s="602">
        <f t="shared" si="20"/>
        <v>1.6796653664914944</v>
      </c>
      <c r="T52" s="602">
        <f t="shared" si="21"/>
        <v>1.7422793287905436</v>
      </c>
      <c r="U52" s="774">
        <f t="shared" si="18"/>
        <v>1.7422793287905436</v>
      </c>
      <c r="V52" s="767">
        <f t="shared" si="3"/>
        <v>1.7422793287905436</v>
      </c>
      <c r="W52" s="695">
        <f>E52*'No SLR EAAP'!L24</f>
        <v>3032.42351134212</v>
      </c>
      <c r="X52" s="682">
        <f>E52*'RCP 4.5 EAAP'!L24</f>
        <v>2523.6106608021855</v>
      </c>
      <c r="Y52" s="682">
        <f>E52*'RCP 8.5 EAAP'!L24</f>
        <v>2455.5994377078691</v>
      </c>
      <c r="Z52" s="700">
        <f t="shared" si="23"/>
        <v>2455.5994377078691</v>
      </c>
    </row>
    <row r="53" spans="2:246" x14ac:dyDescent="0.55000000000000004">
      <c r="B53" s="604">
        <v>2042</v>
      </c>
      <c r="C53" s="603">
        <v>0</v>
      </c>
      <c r="D53" s="112">
        <f t="shared" si="22"/>
        <v>0</v>
      </c>
      <c r="E53" s="775">
        <v>1</v>
      </c>
      <c r="F53" s="680">
        <f>GDPDEF*AVAFOUR*E53*'No SLR EAD'!K25</f>
        <v>0.3099927841679932</v>
      </c>
      <c r="G53" s="650">
        <f>GDPDEF*AVAFOUR*E53*'RCP 4.5 EAD'!AE25</f>
        <v>0.49464730107394772</v>
      </c>
      <c r="H53" s="607">
        <f>GDPDEF*AVAFOUR*E53*'RCP 8.5 EAD'!AE25</f>
        <v>0.51386760015610922</v>
      </c>
      <c r="I53" s="681">
        <f>GDPDEF*AVAFOUR*E53*'No SLR EAD'!M25</f>
        <v>0.63654907994175958</v>
      </c>
      <c r="J53" s="650">
        <f>GDPDEF*AVAFOUR*E53*'RCP 4.5 EAD'!AG25</f>
        <v>0.77153325165153352</v>
      </c>
      <c r="K53" s="773">
        <f>GDPDEF*AVAFOUR*E53*'RCP 8.5 EAD'!AG25</f>
        <v>0.80280378417235032</v>
      </c>
      <c r="L53" s="608">
        <f t="shared" si="12"/>
        <v>0.19096472398252787</v>
      </c>
      <c r="M53" s="608">
        <f t="shared" si="13"/>
        <v>0.23145997549546005</v>
      </c>
      <c r="N53" s="608">
        <f t="shared" si="14"/>
        <v>0.24084113525170509</v>
      </c>
      <c r="O53" s="609">
        <f t="shared" si="15"/>
        <v>0.19096472398252787</v>
      </c>
      <c r="P53" s="609">
        <f t="shared" si="16"/>
        <v>0.23145997549546005</v>
      </c>
      <c r="Q53" s="609">
        <f t="shared" si="17"/>
        <v>0.24084113525170509</v>
      </c>
      <c r="R53" s="602">
        <f t="shared" si="19"/>
        <v>1.3284713120748084</v>
      </c>
      <c r="S53" s="602">
        <f t="shared" si="20"/>
        <v>1.7291005037164013</v>
      </c>
      <c r="T53" s="602">
        <f t="shared" si="21"/>
        <v>1.7983536548318697</v>
      </c>
      <c r="U53" s="774">
        <f t="shared" si="18"/>
        <v>1.7983536548318697</v>
      </c>
      <c r="V53" s="767">
        <f t="shared" si="3"/>
        <v>1.7983536548318697</v>
      </c>
      <c r="W53" s="695">
        <f>E53*'No SLR EAAP'!L25</f>
        <v>3019.4924525637653</v>
      </c>
      <c r="X53" s="682">
        <f>E53*'RCP 4.5 EAAP'!L25</f>
        <v>2481.106496163924</v>
      </c>
      <c r="Y53" s="682">
        <f>E53*'RCP 8.5 EAAP'!L25</f>
        <v>2436.5509751033255</v>
      </c>
      <c r="Z53" s="700">
        <f t="shared" si="23"/>
        <v>2436.5509751033255</v>
      </c>
    </row>
    <row r="54" spans="2:246" x14ac:dyDescent="0.55000000000000004">
      <c r="B54" s="604">
        <v>2043</v>
      </c>
      <c r="C54" s="603">
        <v>0</v>
      </c>
      <c r="D54" s="112">
        <f t="shared" si="22"/>
        <v>0</v>
      </c>
      <c r="E54" s="775">
        <v>1</v>
      </c>
      <c r="F54" s="680">
        <f>GDPDEF*AVAFOUR*E54*'No SLR EAD'!K26</f>
        <v>0.31154274808883314</v>
      </c>
      <c r="G54" s="650">
        <f>GDPDEF*AVAFOUR*E54*'RCP 4.5 EAD'!AE26</f>
        <v>0.50721726556926905</v>
      </c>
      <c r="H54" s="607">
        <f>GDPDEF*AVAFOUR*E54*'RCP 8.5 EAD'!AE26</f>
        <v>0.52799835856110544</v>
      </c>
      <c r="I54" s="681">
        <f>GDPDEF*AVAFOUR*E54*'No SLR EAD'!M26</f>
        <v>0.64458454598784565</v>
      </c>
      <c r="J54" s="650">
        <f>GDPDEF*AVAFOUR*E54*'RCP 4.5 EAD'!AG26</f>
        <v>0.79501927858385846</v>
      </c>
      <c r="K54" s="773">
        <f>GDPDEF*AVAFOUR*E54*'RCP 8.5 EAD'!AG26</f>
        <v>0.82958432548684813</v>
      </c>
      <c r="L54" s="608">
        <f t="shared" si="12"/>
        <v>0.1933753637963537</v>
      </c>
      <c r="M54" s="608">
        <f t="shared" si="13"/>
        <v>0.23850578357515753</v>
      </c>
      <c r="N54" s="608">
        <f t="shared" si="14"/>
        <v>0.24887529764605443</v>
      </c>
      <c r="O54" s="609">
        <f t="shared" si="15"/>
        <v>0.1933753637963537</v>
      </c>
      <c r="P54" s="609">
        <f t="shared" si="16"/>
        <v>0.23850578357515753</v>
      </c>
      <c r="Q54" s="609">
        <f t="shared" si="17"/>
        <v>0.24887529764605443</v>
      </c>
      <c r="R54" s="602">
        <f t="shared" si="19"/>
        <v>1.3428780216693863</v>
      </c>
      <c r="S54" s="602">
        <f t="shared" si="20"/>
        <v>1.7792481113034428</v>
      </c>
      <c r="T54" s="602">
        <f t="shared" si="21"/>
        <v>1.8553332793400625</v>
      </c>
      <c r="U54" s="774">
        <f t="shared" si="18"/>
        <v>1.8553332793400625</v>
      </c>
      <c r="V54" s="767">
        <f t="shared" si="3"/>
        <v>1.8553332793400625</v>
      </c>
      <c r="W54" s="695">
        <f>E54*'No SLR EAAP'!L26</f>
        <v>3006.5912214323562</v>
      </c>
      <c r="X54" s="682">
        <f>E54*'RCP 4.5 EAAP'!L26</f>
        <v>2438.9092516288838</v>
      </c>
      <c r="Y54" s="682">
        <f>E54*'RCP 8.5 EAAP'!L26</f>
        <v>2415.6903348229789</v>
      </c>
      <c r="Z54" s="700">
        <f t="shared" si="23"/>
        <v>2415.6903348229789</v>
      </c>
    </row>
    <row r="55" spans="2:246" x14ac:dyDescent="0.55000000000000004">
      <c r="B55" s="604">
        <v>2044</v>
      </c>
      <c r="C55" s="603">
        <v>0</v>
      </c>
      <c r="D55" s="112">
        <f t="shared" si="22"/>
        <v>0</v>
      </c>
      <c r="E55" s="775">
        <v>1</v>
      </c>
      <c r="F55" s="680">
        <f>GDPDEF*AVAFOUR*E55*'No SLR EAD'!K27</f>
        <v>0.31310046182927731</v>
      </c>
      <c r="G55" s="650">
        <f>GDPDEF*AVAFOUR*E55*'RCP 4.5 EAD'!AE27</f>
        <v>0.5201179921982515</v>
      </c>
      <c r="H55" s="607">
        <f>GDPDEF*AVAFOUR*E55*'RCP 8.5 EAD'!AE27</f>
        <v>0.54251444305204088</v>
      </c>
      <c r="I55" s="681">
        <f>GDPDEF*AVAFOUR*E55*'No SLR EAD'!M27</f>
        <v>0.65263592576093032</v>
      </c>
      <c r="J55" s="650">
        <f>GDPDEF*AVAFOUR*E55*'RCP 4.5 EAD'!AG27</f>
        <v>0.81874537122378932</v>
      </c>
      <c r="K55" s="773">
        <f>GDPDEF*AVAFOUR*E55*'RCP 8.5 EAD'!AG27</f>
        <v>0.85669162395909282</v>
      </c>
      <c r="L55" s="608">
        <f t="shared" si="12"/>
        <v>0.1957907777282791</v>
      </c>
      <c r="M55" s="608">
        <f t="shared" si="13"/>
        <v>0.24562361136713678</v>
      </c>
      <c r="N55" s="608">
        <f t="shared" si="14"/>
        <v>0.25700748718772781</v>
      </c>
      <c r="O55" s="609">
        <f t="shared" si="15"/>
        <v>0.1957907777282791</v>
      </c>
      <c r="P55" s="609">
        <f t="shared" si="16"/>
        <v>0.24562361136713678</v>
      </c>
      <c r="Q55" s="609">
        <f t="shared" si="17"/>
        <v>0.25700748718772781</v>
      </c>
      <c r="R55" s="602">
        <f t="shared" si="19"/>
        <v>1.3573179430467657</v>
      </c>
      <c r="S55" s="602">
        <f t="shared" si="20"/>
        <v>1.8301105861563145</v>
      </c>
      <c r="T55" s="602">
        <f t="shared" si="21"/>
        <v>1.9132210413865893</v>
      </c>
      <c r="U55" s="774">
        <f t="shared" si="18"/>
        <v>1.9132210413865893</v>
      </c>
      <c r="V55" s="767">
        <f t="shared" si="3"/>
        <v>1.9132210413865893</v>
      </c>
      <c r="W55" s="695">
        <f>E55*'No SLR EAAP'!L27</f>
        <v>2993.7197433787751</v>
      </c>
      <c r="X55" s="682">
        <f>E55*'RCP 4.5 EAAP'!L27</f>
        <v>2394.7755722098836</v>
      </c>
      <c r="Y55" s="682">
        <f>E55*'RCP 8.5 EAAP'!L27</f>
        <v>2396.1943549804528</v>
      </c>
      <c r="Z55" s="700">
        <f t="shared" si="23"/>
        <v>2396.1943549804528</v>
      </c>
    </row>
    <row r="56" spans="2:246" x14ac:dyDescent="0.55000000000000004">
      <c r="B56" s="604">
        <v>2045</v>
      </c>
      <c r="C56" s="603">
        <v>0</v>
      </c>
      <c r="D56" s="112">
        <f t="shared" si="22"/>
        <v>0</v>
      </c>
      <c r="E56" s="775">
        <v>1</v>
      </c>
      <c r="F56" s="680">
        <f>GDPDEF*AVAFOUR*E56*'No SLR EAD'!K28</f>
        <v>0.31466596413842368</v>
      </c>
      <c r="G56" s="650">
        <f>GDPDEF*AVAFOUR*E56*'RCP 4.5 EAD'!AE28</f>
        <v>0.53335009742329242</v>
      </c>
      <c r="H56" s="607">
        <f>GDPDEF*AVAFOUR*E56*'RCP 8.5 EAD'!AE28</f>
        <v>0.55741656146846441</v>
      </c>
      <c r="I56" s="681">
        <f>GDPDEF*AVAFOUR*E56*'No SLR EAD'!M28</f>
        <v>0.66070342014766437</v>
      </c>
      <c r="J56" s="650">
        <f>GDPDEF*AVAFOUR*E56*'RCP 4.5 EAD'!AG28</f>
        <v>0.84271266395571653</v>
      </c>
      <c r="K56" s="773">
        <f>GDPDEF*AVAFOUR*E56*'RCP 8.5 EAD'!AG28</f>
        <v>0.88412703921903257</v>
      </c>
      <c r="L56" s="608">
        <f t="shared" si="12"/>
        <v>0.1982110260442993</v>
      </c>
      <c r="M56" s="608">
        <f t="shared" si="13"/>
        <v>0.25281379918671493</v>
      </c>
      <c r="N56" s="608">
        <f t="shared" si="14"/>
        <v>0.26523811176570977</v>
      </c>
      <c r="O56" s="609">
        <f t="shared" si="15"/>
        <v>0.1982110260442993</v>
      </c>
      <c r="P56" s="609">
        <f t="shared" si="16"/>
        <v>0.25281379918671493</v>
      </c>
      <c r="Q56" s="609">
        <f t="shared" si="17"/>
        <v>0.26523811176570977</v>
      </c>
      <c r="R56" s="602">
        <f t="shared" si="19"/>
        <v>1.3717914363746866</v>
      </c>
      <c r="S56" s="602">
        <f t="shared" si="20"/>
        <v>1.8816903597524388</v>
      </c>
      <c r="T56" s="602">
        <f t="shared" si="21"/>
        <v>1.9720198242189162</v>
      </c>
      <c r="U56" s="774">
        <f t="shared" si="18"/>
        <v>1.9720198242189162</v>
      </c>
      <c r="V56" s="767">
        <f t="shared" si="3"/>
        <v>1.9720198242189162</v>
      </c>
      <c r="W56" s="695">
        <f>E56*'No SLR EAAP'!L28</f>
        <v>2980.877944020328</v>
      </c>
      <c r="X56" s="682">
        <f>E56*'RCP 4.5 EAAP'!L28</f>
        <v>2348.8155332654032</v>
      </c>
      <c r="Y56" s="682">
        <f>E56*'RCP 8.5 EAAP'!L28</f>
        <v>2375.0589456279031</v>
      </c>
      <c r="Z56" s="700">
        <f t="shared" si="23"/>
        <v>2375.0589456279031</v>
      </c>
    </row>
    <row r="57" spans="2:246" x14ac:dyDescent="0.55000000000000004">
      <c r="B57" s="604">
        <v>2046</v>
      </c>
      <c r="C57" s="603">
        <v>0</v>
      </c>
      <c r="D57" s="112">
        <f t="shared" si="22"/>
        <v>0</v>
      </c>
      <c r="E57" s="775">
        <v>1</v>
      </c>
      <c r="F57" s="680">
        <f>GDPDEF*AVAFOUR*E57*'No SLR EAD'!K29</f>
        <v>0.31623929395911571</v>
      </c>
      <c r="G57" s="650">
        <f>GDPDEF*AVAFOUR*E57*'RCP 4.5 EAD'!AE29</f>
        <v>0.54691421393574202</v>
      </c>
      <c r="H57" s="607">
        <f>GDPDEF*AVAFOUR*E57*'RCP 8.5 EAD'!AE29</f>
        <v>0.57270544059506234</v>
      </c>
      <c r="I57" s="681">
        <f>GDPDEF*AVAFOUR*E57*'No SLR EAD'!M29</f>
        <v>0.66878723043254273</v>
      </c>
      <c r="J57" s="650">
        <f>GDPDEF*AVAFOUR*E57*'RCP 4.5 EAD'!AG29</f>
        <v>0.86692230268510784</v>
      </c>
      <c r="K57" s="773">
        <f>GDPDEF*AVAFOUR*E57*'RCP 8.5 EAD'!AG29</f>
        <v>0.91189194673272178</v>
      </c>
      <c r="L57" s="608">
        <f t="shared" si="12"/>
        <v>0.20063616912976281</v>
      </c>
      <c r="M57" s="608">
        <f t="shared" si="13"/>
        <v>0.26007669080553236</v>
      </c>
      <c r="N57" s="608">
        <f t="shared" si="14"/>
        <v>0.27356758401981651</v>
      </c>
      <c r="O57" s="609">
        <f t="shared" si="15"/>
        <v>0.20063616912976281</v>
      </c>
      <c r="P57" s="609">
        <f t="shared" si="16"/>
        <v>0.26007669080553236</v>
      </c>
      <c r="Q57" s="609">
        <f t="shared" si="17"/>
        <v>0.27356758401981651</v>
      </c>
      <c r="R57" s="602">
        <f t="shared" si="19"/>
        <v>1.3862988626511843</v>
      </c>
      <c r="S57" s="602">
        <f t="shared" si="20"/>
        <v>1.9339898982319146</v>
      </c>
      <c r="T57" s="602">
        <f t="shared" si="21"/>
        <v>2.0317325553674168</v>
      </c>
      <c r="U57" s="774">
        <f t="shared" si="18"/>
        <v>2.0317325553674168</v>
      </c>
      <c r="V57" s="767">
        <f t="shared" si="3"/>
        <v>2.0317325553674168</v>
      </c>
      <c r="W57" s="695">
        <f>E57*'No SLR EAAP'!L29</f>
        <v>2968.0657491602769</v>
      </c>
      <c r="X57" s="682">
        <f>E57*'RCP 4.5 EAAP'!L29</f>
        <v>2304.1616590951344</v>
      </c>
      <c r="Y57" s="682">
        <f>E57*'RCP 8.5 EAAP'!L29</f>
        <v>2352.0873011119857</v>
      </c>
      <c r="Z57" s="700">
        <f t="shared" si="23"/>
        <v>2352.0873011119857</v>
      </c>
    </row>
    <row r="58" spans="2:246" x14ac:dyDescent="0.55000000000000004">
      <c r="B58" s="604">
        <v>2047</v>
      </c>
      <c r="C58" s="603">
        <v>0</v>
      </c>
      <c r="D58" s="112">
        <f t="shared" si="22"/>
        <v>0</v>
      </c>
      <c r="E58" s="775">
        <v>1</v>
      </c>
      <c r="F58" s="680">
        <f>GDPDEF*AVAFOUR*E58*'No SLR EAD'!K30</f>
        <v>0.31782049042891125</v>
      </c>
      <c r="G58" s="650">
        <f>GDPDEF*AVAFOUR*E58*'RCP 4.5 EAD'!AE30</f>
        <v>0.56081099067886941</v>
      </c>
      <c r="H58" s="607">
        <f>GDPDEF*AVAFOUR*E58*'RCP 8.5 EAD'!AE30</f>
        <v>0.58838182618821966</v>
      </c>
      <c r="I58" s="681">
        <f>GDPDEF*AVAFOUR*E58*'No SLR EAD'!M30</f>
        <v>0.67688755830292469</v>
      </c>
      <c r="J58" s="650">
        <f>GDPDEF*AVAFOUR*E58*'RCP 4.5 EAD'!AG30</f>
        <v>0.89137544488054954</v>
      </c>
      <c r="K58" s="773">
        <f>GDPDEF*AVAFOUR*E58*'RCP 8.5 EAD'!AG30</f>
        <v>0.93998773785356282</v>
      </c>
      <c r="L58" s="608">
        <f t="shared" si="12"/>
        <v>0.20306626749087739</v>
      </c>
      <c r="M58" s="608">
        <f t="shared" si="13"/>
        <v>0.26741263346416483</v>
      </c>
      <c r="N58" s="608">
        <f t="shared" si="14"/>
        <v>0.28199632135606884</v>
      </c>
      <c r="O58" s="609">
        <f t="shared" si="15"/>
        <v>0.20306626749087739</v>
      </c>
      <c r="P58" s="609">
        <f t="shared" si="16"/>
        <v>0.26741263346416483</v>
      </c>
      <c r="Q58" s="609">
        <f t="shared" si="17"/>
        <v>0.28199632135606884</v>
      </c>
      <c r="R58" s="602">
        <f t="shared" si="19"/>
        <v>1.4008405837135907</v>
      </c>
      <c r="S58" s="602">
        <f t="shared" si="20"/>
        <v>1.9870117024877487</v>
      </c>
      <c r="T58" s="602">
        <f t="shared" si="21"/>
        <v>2.0923622067539203</v>
      </c>
      <c r="U58" s="774">
        <f t="shared" si="18"/>
        <v>2.0923622067539203</v>
      </c>
      <c r="V58" s="767">
        <f t="shared" si="3"/>
        <v>2.0923622067539203</v>
      </c>
      <c r="W58" s="695">
        <f>E58*'No SLR EAAP'!L30</f>
        <v>2955.2830847873774</v>
      </c>
      <c r="X58" s="682">
        <f>E58*'RCP 4.5 EAAP'!L30</f>
        <v>2257.5367489441051</v>
      </c>
      <c r="Y58" s="682">
        <f>E58*'RCP 8.5 EAAP'!L30</f>
        <v>2329.5482240812216</v>
      </c>
      <c r="Z58" s="700">
        <f t="shared" si="23"/>
        <v>2329.5482240812216</v>
      </c>
    </row>
    <row r="59" spans="2:246" x14ac:dyDescent="0.55000000000000004">
      <c r="B59" s="604">
        <v>2048</v>
      </c>
      <c r="C59" s="603">
        <v>0</v>
      </c>
      <c r="D59" s="112">
        <f t="shared" si="22"/>
        <v>0</v>
      </c>
      <c r="E59" s="775">
        <v>1</v>
      </c>
      <c r="F59" s="680">
        <f>GDPDEF*AVAFOUR*E59*'No SLR EAD'!K31</f>
        <v>0.31940959288105575</v>
      </c>
      <c r="G59" s="650">
        <f>GDPDEF*AVAFOUR*E59*'RCP 4.5 EAD'!AE31</f>
        <v>0.57504109287143346</v>
      </c>
      <c r="H59" s="607">
        <f>GDPDEF*AVAFOUR*E59*'RCP 8.5 EAD'!AE31</f>
        <v>0.6044464830032823</v>
      </c>
      <c r="I59" s="681">
        <f>GDPDEF*AVAFOUR*E59*'No SLR EAD'!M31</f>
        <v>0.68500460585406731</v>
      </c>
      <c r="J59" s="650">
        <f>GDPDEF*AVAFOUR*E59*'RCP 4.5 EAD'!AG31</f>
        <v>0.91607325961620956</v>
      </c>
      <c r="K59" s="773">
        <f>GDPDEF*AVAFOUR*E59*'RCP 8.5 EAD'!AG31</f>
        <v>0.96841581987413994</v>
      </c>
      <c r="L59" s="608">
        <f t="shared" si="12"/>
        <v>0.20550138175622018</v>
      </c>
      <c r="M59" s="608">
        <f t="shared" si="13"/>
        <v>0.27482197788486284</v>
      </c>
      <c r="N59" s="608">
        <f t="shared" si="14"/>
        <v>0.29052474596224198</v>
      </c>
      <c r="O59" s="609">
        <f t="shared" si="15"/>
        <v>0.20550138175622018</v>
      </c>
      <c r="P59" s="609">
        <f t="shared" si="16"/>
        <v>0.27482197788486284</v>
      </c>
      <c r="Q59" s="609">
        <f t="shared" si="17"/>
        <v>0.29052474596224198</v>
      </c>
      <c r="R59" s="602">
        <f t="shared" si="19"/>
        <v>1.4154169622475634</v>
      </c>
      <c r="S59" s="602">
        <f t="shared" si="20"/>
        <v>2.0407583082573688</v>
      </c>
      <c r="T59" s="602">
        <f t="shared" si="21"/>
        <v>2.153911794801906</v>
      </c>
      <c r="U59" s="774">
        <f t="shared" si="18"/>
        <v>2.153911794801906</v>
      </c>
      <c r="V59" s="767">
        <f t="shared" si="3"/>
        <v>2.153911794801906</v>
      </c>
      <c r="W59" s="695">
        <f>E59*'No SLR EAAP'!L31</f>
        <v>2942.5298770754098</v>
      </c>
      <c r="X59" s="682">
        <f>E59*'RCP 4.5 EAAP'!L31</f>
        <v>2210.0675856500875</v>
      </c>
      <c r="Y59" s="682">
        <f>E59*'RCP 8.5 EAAP'!L31</f>
        <v>2306.3064704017534</v>
      </c>
      <c r="Z59" s="700">
        <f t="shared" si="23"/>
        <v>2306.3064704017534</v>
      </c>
    </row>
    <row r="60" spans="2:246" x14ac:dyDescent="0.55000000000000004">
      <c r="B60" s="604">
        <v>2049</v>
      </c>
      <c r="C60" s="603">
        <v>0</v>
      </c>
      <c r="D60" s="112">
        <f t="shared" si="22"/>
        <v>0</v>
      </c>
      <c r="E60" s="775">
        <v>1</v>
      </c>
      <c r="F60" s="680">
        <f>GDPDEF*AVAFOUR*E60*'No SLR EAD'!K32</f>
        <v>0.32100664084546099</v>
      </c>
      <c r="G60" s="650">
        <f>GDPDEF*AVAFOUR*E60*'RCP 4.5 EAD'!AE32</f>
        <v>0.58960520203186206</v>
      </c>
      <c r="H60" s="607">
        <f>GDPDEF*AVAFOUR*E60*'RCP 8.5 EAD'!AE32</f>
        <v>0.62090019482253667</v>
      </c>
      <c r="I60" s="681">
        <f>GDPDEF*AVAFOUR*E60*'No SLR EAD'!M32</f>
        <v>0.69313857559416758</v>
      </c>
      <c r="J60" s="650">
        <f>GDPDEF*AVAFOUR*E60*'RCP 4.5 EAD'!AG32</f>
        <v>0.94101692761473665</v>
      </c>
      <c r="K60" s="773">
        <f>GDPDEF*AVAFOUR*E60*'RCP 8.5 EAD'!AG32</f>
        <v>0.9971776160786372</v>
      </c>
      <c r="L60" s="608">
        <f t="shared" si="12"/>
        <v>0.20794157267825028</v>
      </c>
      <c r="M60" s="608">
        <f t="shared" si="13"/>
        <v>0.28230507828442097</v>
      </c>
      <c r="N60" s="608">
        <f t="shared" si="14"/>
        <v>0.29915328482359116</v>
      </c>
      <c r="O60" s="609">
        <f t="shared" si="15"/>
        <v>0.20794157267825028</v>
      </c>
      <c r="P60" s="609">
        <f t="shared" si="16"/>
        <v>0.28230507828442097</v>
      </c>
      <c r="Q60" s="609">
        <f t="shared" si="17"/>
        <v>0.29915328482359116</v>
      </c>
      <c r="R60" s="602">
        <f t="shared" si="19"/>
        <v>1.4300283617961291</v>
      </c>
      <c r="S60" s="602">
        <f t="shared" si="20"/>
        <v>2.0952322862154409</v>
      </c>
      <c r="T60" s="602">
        <f t="shared" si="21"/>
        <v>2.2163843805483561</v>
      </c>
      <c r="U60" s="774">
        <f t="shared" si="18"/>
        <v>2.2163843805483561</v>
      </c>
      <c r="V60" s="767">
        <f t="shared" si="3"/>
        <v>2.2163843805483561</v>
      </c>
      <c r="W60" s="695">
        <f>E60*'No SLR EAAP'!L32</f>
        <v>2929.8060523827207</v>
      </c>
      <c r="X60" s="682">
        <f>E60*'RCP 4.5 EAAP'!L32</f>
        <v>2160.7481173044071</v>
      </c>
      <c r="Y60" s="682">
        <f>E60*'RCP 8.5 EAAP'!L32</f>
        <v>2281.2039451637111</v>
      </c>
      <c r="Z60" s="700">
        <f t="shared" si="23"/>
        <v>2281.2039451637111</v>
      </c>
    </row>
    <row r="61" spans="2:246" s="112" customFormat="1" ht="15.6" customHeight="1" x14ac:dyDescent="0.55000000000000004">
      <c r="B61" s="112">
        <v>2050</v>
      </c>
      <c r="C61" s="433">
        <v>0</v>
      </c>
      <c r="D61" s="112">
        <f t="shared" si="22"/>
        <v>0</v>
      </c>
      <c r="E61" s="775">
        <v>1</v>
      </c>
      <c r="F61" s="680">
        <f>GDPDEF*AVAFOUR*E61*'No SLR EAD'!K33</f>
        <v>0.32261167404968827</v>
      </c>
      <c r="G61" s="650">
        <f>GDPDEF*AVAFOUR*E61*'RCP 4.5 EAD'!AE33</f>
        <v>0.60450401600303372</v>
      </c>
      <c r="H61" s="607">
        <f>GDPDEF*AVAFOUR*E61*'RCP 8.5 EAD'!AE33</f>
        <v>0.63774376448388903</v>
      </c>
      <c r="I61" s="681">
        <f>GDPDEF*AVAFOUR*E61*'No SLR EAD'!M33</f>
        <v>0.70128967044941415</v>
      </c>
      <c r="J61" s="650">
        <f>GDPDEF*AVAFOUR*E61*'RCP 4.5 EAD'!AG33</f>
        <v>0.96620764129057957</v>
      </c>
      <c r="K61" s="773">
        <f>GDPDEF*AVAFOUR*E61*'RCP 8.5 EAD'!AG33</f>
        <v>1.0262745657958519</v>
      </c>
      <c r="L61" s="768">
        <f t="shared" si="12"/>
        <v>0.21038690113482425</v>
      </c>
      <c r="M61" s="768">
        <f t="shared" si="13"/>
        <v>0.28986229238717387</v>
      </c>
      <c r="N61" s="768">
        <f t="shared" si="14"/>
        <v>0.30788236973875555</v>
      </c>
      <c r="O61" s="769">
        <f t="shared" si="15"/>
        <v>0.21038690113482425</v>
      </c>
      <c r="P61" s="769">
        <f t="shared" si="16"/>
        <v>0.28986229238717387</v>
      </c>
      <c r="Q61" s="769">
        <f t="shared" si="17"/>
        <v>0.30788236973875555</v>
      </c>
      <c r="R61" s="602">
        <f t="shared" si="19"/>
        <v>1.4446751467687511</v>
      </c>
      <c r="S61" s="602">
        <f t="shared" si="20"/>
        <v>2.1504362420679612</v>
      </c>
      <c r="T61" s="602">
        <f t="shared" si="21"/>
        <v>2.2797830697572521</v>
      </c>
      <c r="U61" s="774">
        <f t="shared" si="18"/>
        <v>2.2797830697572521</v>
      </c>
      <c r="V61" s="651">
        <f t="shared" si="3"/>
        <v>2.2797830697572521</v>
      </c>
      <c r="W61" s="695">
        <f>E61*'No SLR EAAP'!L33</f>
        <v>2917.1115372517634</v>
      </c>
      <c r="X61" s="682">
        <f>E61*'RCP 4.5 EAAP'!L33</f>
        <v>2112.7336526685231</v>
      </c>
      <c r="Y61" s="682">
        <f>E61*'RCP 8.5 EAAP'!L33</f>
        <v>2256.5436167677599</v>
      </c>
      <c r="Z61" s="691">
        <f t="shared" si="23"/>
        <v>2256.5436167677599</v>
      </c>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x14ac:dyDescent="0.55000000000000004">
      <c r="E62" s="650"/>
    </row>
    <row r="63" spans="2:246" x14ac:dyDescent="0.55000000000000004">
      <c r="E63" s="650"/>
    </row>
    <row r="64" spans="2:246" x14ac:dyDescent="0.55000000000000004">
      <c r="E64" s="650"/>
    </row>
    <row r="65" spans="5:5" x14ac:dyDescent="0.55000000000000004">
      <c r="E65" s="650"/>
    </row>
    <row r="66" spans="5:5" x14ac:dyDescent="0.55000000000000004">
      <c r="E66" s="650"/>
    </row>
    <row r="67" spans="5:5" x14ac:dyDescent="0.55000000000000004">
      <c r="E67" s="650"/>
    </row>
    <row r="68" spans="5:5" x14ac:dyDescent="0.55000000000000004">
      <c r="E68" s="650"/>
    </row>
    <row r="69" spans="5:5" x14ac:dyDescent="0.55000000000000004">
      <c r="E69" s="650"/>
    </row>
    <row r="70" spans="5:5" x14ac:dyDescent="0.55000000000000004">
      <c r="E70" s="650"/>
    </row>
    <row r="71" spans="5:5" x14ac:dyDescent="0.55000000000000004">
      <c r="E71" s="650"/>
    </row>
    <row r="72" spans="5:5" x14ac:dyDescent="0.55000000000000004">
      <c r="E72" s="650"/>
    </row>
    <row r="73" spans="5:5" x14ac:dyDescent="0.55000000000000004">
      <c r="E73" s="650"/>
    </row>
    <row r="74" spans="5:5" x14ac:dyDescent="0.55000000000000004">
      <c r="E74" s="650"/>
    </row>
    <row r="75" spans="5:5" x14ac:dyDescent="0.55000000000000004">
      <c r="E75" s="650"/>
    </row>
  </sheetData>
  <mergeCells count="11">
    <mergeCell ref="W25:Z25"/>
    <mergeCell ref="B23:B26"/>
    <mergeCell ref="L24:N25"/>
    <mergeCell ref="O24:Q25"/>
    <mergeCell ref="R24:U25"/>
    <mergeCell ref="E23:U23"/>
    <mergeCell ref="F24:K24"/>
    <mergeCell ref="E24:E26"/>
    <mergeCell ref="C23:D25"/>
    <mergeCell ref="V23:V26"/>
    <mergeCell ref="I25:K25"/>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B195"/>
  <sheetViews>
    <sheetView zoomScaleNormal="100" workbookViewId="0">
      <selection activeCell="N2" sqref="N1:N1048576"/>
    </sheetView>
  </sheetViews>
  <sheetFormatPr defaultColWidth="9.1015625" defaultRowHeight="14.4" x14ac:dyDescent="0.55000000000000004"/>
  <cols>
    <col min="1" max="1" width="5.89453125" style="577" bestFit="1" customWidth="1"/>
    <col min="2" max="2" width="11.5234375" style="581" bestFit="1" customWidth="1"/>
    <col min="3" max="3" width="11.5234375" style="630" customWidth="1"/>
    <col min="4" max="4" width="12.5234375" style="582" customWidth="1"/>
    <col min="5" max="5" width="15.89453125" style="582" customWidth="1"/>
    <col min="6" max="6" width="9.5234375" style="581" customWidth="1"/>
    <col min="7" max="7" width="9.68359375" style="630" customWidth="1"/>
    <col min="8" max="8" width="10.3125" style="582" customWidth="1"/>
    <col min="9" max="9" width="15.89453125" style="630" customWidth="1"/>
    <col min="10" max="10" width="8.5234375" style="760" customWidth="1"/>
    <col min="11" max="11" width="15.7890625" style="631" customWidth="1"/>
    <col min="12" max="12" width="11.5234375" style="631" customWidth="1"/>
    <col min="13" max="13" width="14.41796875" style="761" customWidth="1"/>
    <col min="14" max="14" width="8.89453125" style="581" customWidth="1"/>
    <col min="15" max="15" width="8.41796875" style="630" customWidth="1"/>
    <col min="16" max="16" width="16" style="582" customWidth="1"/>
    <col min="17" max="17" width="15.89453125" style="582" customWidth="1"/>
    <col min="18" max="18" width="9.1015625" style="724"/>
    <col min="19" max="19" width="14.7890625" style="713" customWidth="1"/>
    <col min="20" max="20" width="9.1015625" style="713"/>
    <col min="21" max="21" width="15.1015625" style="714" customWidth="1"/>
    <col min="22" max="22" width="9.1015625" style="678"/>
    <col min="23" max="23" width="10.1015625" style="659" bestFit="1" customWidth="1"/>
    <col min="24" max="24" width="18.68359375" style="659" bestFit="1" customWidth="1"/>
    <col min="25" max="28" width="11.5234375" style="659" bestFit="1" customWidth="1"/>
    <col min="29" max="29" width="12.5234375" style="659" bestFit="1" customWidth="1"/>
    <col min="30" max="30" width="9.1015625" style="659"/>
    <col min="31" max="31" width="11.5234375" style="659" bestFit="1" customWidth="1"/>
    <col min="32" max="173" width="9.1015625" style="678"/>
    <col min="174" max="174" width="10.1015625" style="678" bestFit="1" customWidth="1"/>
    <col min="175" max="175" width="18.68359375" style="678" bestFit="1" customWidth="1"/>
    <col min="176" max="179" width="11.5234375" style="678" bestFit="1" customWidth="1"/>
    <col min="180" max="180" width="12.5234375" style="678" bestFit="1" customWidth="1"/>
    <col min="181" max="181" width="9.1015625" style="678"/>
    <col min="182" max="182" width="11.5234375" style="678" bestFit="1" customWidth="1"/>
    <col min="183" max="184" width="8.41796875" style="678" bestFit="1" customWidth="1"/>
    <col min="185" max="340" width="9.1015625" style="678"/>
    <col min="341" max="429" width="9.1015625" style="659"/>
    <col min="430" max="430" width="10.1015625" style="659" bestFit="1" customWidth="1"/>
    <col min="431" max="431" width="18.68359375" style="659" bestFit="1" customWidth="1"/>
    <col min="432" max="435" width="11.5234375" style="659" bestFit="1" customWidth="1"/>
    <col min="436" max="436" width="12.5234375" style="659" bestFit="1" customWidth="1"/>
    <col min="437" max="437" width="9.1015625" style="659"/>
    <col min="438" max="438" width="11.5234375" style="659" bestFit="1" customWidth="1"/>
    <col min="439" max="440" width="8.41796875" style="659" bestFit="1" customWidth="1"/>
    <col min="441" max="685" width="9.1015625" style="659"/>
    <col min="686" max="686" width="10.1015625" style="659" bestFit="1" customWidth="1"/>
    <col min="687" max="687" width="18.68359375" style="659" bestFit="1" customWidth="1"/>
    <col min="688" max="691" width="11.5234375" style="659" bestFit="1" customWidth="1"/>
    <col min="692" max="692" width="12.5234375" style="659" bestFit="1" customWidth="1"/>
    <col min="693" max="693" width="9.1015625" style="659"/>
    <col min="694" max="694" width="11.5234375" style="659" bestFit="1" customWidth="1"/>
    <col min="695" max="696" width="8.41796875" style="659" bestFit="1" customWidth="1"/>
    <col min="697" max="941" width="9.1015625" style="659"/>
    <col min="942" max="942" width="10.1015625" style="659" bestFit="1" customWidth="1"/>
    <col min="943" max="943" width="18.68359375" style="659" bestFit="1" customWidth="1"/>
    <col min="944" max="947" width="11.5234375" style="659" bestFit="1" customWidth="1"/>
    <col min="948" max="948" width="12.5234375" style="659" bestFit="1" customWidth="1"/>
    <col min="949" max="949" width="9.1015625" style="659"/>
    <col min="950" max="950" width="11.5234375" style="659" bestFit="1" customWidth="1"/>
    <col min="951" max="952" width="8.41796875" style="659" bestFit="1" customWidth="1"/>
    <col min="953" max="1197" width="9.1015625" style="659"/>
    <col min="1198" max="1198" width="10.1015625" style="659" bestFit="1" customWidth="1"/>
    <col min="1199" max="1199" width="18.68359375" style="659" bestFit="1" customWidth="1"/>
    <col min="1200" max="1203" width="11.5234375" style="659" bestFit="1" customWidth="1"/>
    <col min="1204" max="1204" width="12.5234375" style="659" bestFit="1" customWidth="1"/>
    <col min="1205" max="1205" width="9.1015625" style="659"/>
    <col min="1206" max="1206" width="11.5234375" style="659" bestFit="1" customWidth="1"/>
    <col min="1207" max="1208" width="8.41796875" style="659" bestFit="1" customWidth="1"/>
    <col min="1209" max="1453" width="9.1015625" style="659"/>
    <col min="1454" max="1454" width="10.1015625" style="659" bestFit="1" customWidth="1"/>
    <col min="1455" max="1455" width="18.68359375" style="659" bestFit="1" customWidth="1"/>
    <col min="1456" max="1459" width="11.5234375" style="659" bestFit="1" customWidth="1"/>
    <col min="1460" max="1460" width="12.5234375" style="659" bestFit="1" customWidth="1"/>
    <col min="1461" max="1461" width="9.1015625" style="659"/>
    <col min="1462" max="1462" width="11.5234375" style="659" bestFit="1" customWidth="1"/>
    <col min="1463" max="1464" width="8.41796875" style="659" bestFit="1" customWidth="1"/>
    <col min="1465" max="1709" width="9.1015625" style="659"/>
    <col min="1710" max="1710" width="10.1015625" style="659" bestFit="1" customWidth="1"/>
    <col min="1711" max="1711" width="18.68359375" style="659" bestFit="1" customWidth="1"/>
    <col min="1712" max="1715" width="11.5234375" style="659" bestFit="1" customWidth="1"/>
    <col min="1716" max="1716" width="12.5234375" style="659" bestFit="1" customWidth="1"/>
    <col min="1717" max="1717" width="9.1015625" style="659"/>
    <col min="1718" max="1718" width="11.5234375" style="659" bestFit="1" customWidth="1"/>
    <col min="1719" max="1720" width="8.41796875" style="659" bestFit="1" customWidth="1"/>
    <col min="1721" max="1965" width="9.1015625" style="659"/>
    <col min="1966" max="1966" width="10.1015625" style="659" bestFit="1" customWidth="1"/>
    <col min="1967" max="1967" width="18.68359375" style="659" bestFit="1" customWidth="1"/>
    <col min="1968" max="1971" width="11.5234375" style="659" bestFit="1" customWidth="1"/>
    <col min="1972" max="1972" width="12.5234375" style="659" bestFit="1" customWidth="1"/>
    <col min="1973" max="1973" width="9.1015625" style="659"/>
    <col min="1974" max="1974" width="11.5234375" style="659" bestFit="1" customWidth="1"/>
    <col min="1975" max="1976" width="8.41796875" style="659" bestFit="1" customWidth="1"/>
    <col min="1977" max="2221" width="9.1015625" style="659"/>
    <col min="2222" max="2222" width="10.1015625" style="659" bestFit="1" customWidth="1"/>
    <col min="2223" max="2223" width="18.68359375" style="659" bestFit="1" customWidth="1"/>
    <col min="2224" max="2227" width="11.5234375" style="659" bestFit="1" customWidth="1"/>
    <col min="2228" max="2228" width="12.5234375" style="659" bestFit="1" customWidth="1"/>
    <col min="2229" max="2229" width="9.1015625" style="659"/>
    <col min="2230" max="2230" width="11.5234375" style="659" bestFit="1" customWidth="1"/>
    <col min="2231" max="2232" width="8.41796875" style="659" bestFit="1" customWidth="1"/>
    <col min="2233" max="2477" width="9.1015625" style="659"/>
    <col min="2478" max="2478" width="10.1015625" style="659" bestFit="1" customWidth="1"/>
    <col min="2479" max="2479" width="18.68359375" style="659" bestFit="1" customWidth="1"/>
    <col min="2480" max="2483" width="11.5234375" style="659" bestFit="1" customWidth="1"/>
    <col min="2484" max="2484" width="12.5234375" style="659" bestFit="1" customWidth="1"/>
    <col min="2485" max="2485" width="9.1015625" style="659"/>
    <col min="2486" max="2486" width="11.5234375" style="659" bestFit="1" customWidth="1"/>
    <col min="2487" max="2488" width="8.41796875" style="659" bestFit="1" customWidth="1"/>
    <col min="2489" max="2733" width="9.1015625" style="659"/>
    <col min="2734" max="2734" width="10.1015625" style="659" bestFit="1" customWidth="1"/>
    <col min="2735" max="2735" width="18.68359375" style="659" bestFit="1" customWidth="1"/>
    <col min="2736" max="2739" width="11.5234375" style="659" bestFit="1" customWidth="1"/>
    <col min="2740" max="2740" width="12.5234375" style="659" bestFit="1" customWidth="1"/>
    <col min="2741" max="2741" width="9.1015625" style="659"/>
    <col min="2742" max="2742" width="11.5234375" style="659" bestFit="1" customWidth="1"/>
    <col min="2743" max="2744" width="8.41796875" style="659" bestFit="1" customWidth="1"/>
    <col min="2745" max="2989" width="9.1015625" style="659"/>
    <col min="2990" max="2990" width="10.1015625" style="659" bestFit="1" customWidth="1"/>
    <col min="2991" max="2991" width="18.68359375" style="659" bestFit="1" customWidth="1"/>
    <col min="2992" max="2995" width="11.5234375" style="659" bestFit="1" customWidth="1"/>
    <col min="2996" max="2996" width="12.5234375" style="659" bestFit="1" customWidth="1"/>
    <col min="2997" max="2997" width="9.1015625" style="659"/>
    <col min="2998" max="2998" width="11.5234375" style="659" bestFit="1" customWidth="1"/>
    <col min="2999" max="3000" width="8.41796875" style="659" bestFit="1" customWidth="1"/>
    <col min="3001" max="3245" width="9.1015625" style="659"/>
    <col min="3246" max="3246" width="10.1015625" style="659" bestFit="1" customWidth="1"/>
    <col min="3247" max="3247" width="18.68359375" style="659" bestFit="1" customWidth="1"/>
    <col min="3248" max="3251" width="11.5234375" style="659" bestFit="1" customWidth="1"/>
    <col min="3252" max="3252" width="12.5234375" style="659" bestFit="1" customWidth="1"/>
    <col min="3253" max="3253" width="9.1015625" style="659"/>
    <col min="3254" max="3254" width="11.5234375" style="659" bestFit="1" customWidth="1"/>
    <col min="3255" max="3256" width="8.41796875" style="659" bestFit="1" customWidth="1"/>
    <col min="3257" max="3501" width="9.1015625" style="659"/>
    <col min="3502" max="3502" width="10.1015625" style="659" bestFit="1" customWidth="1"/>
    <col min="3503" max="3503" width="18.68359375" style="659" bestFit="1" customWidth="1"/>
    <col min="3504" max="3507" width="11.5234375" style="659" bestFit="1" customWidth="1"/>
    <col min="3508" max="3508" width="12.5234375" style="659" bestFit="1" customWidth="1"/>
    <col min="3509" max="3509" width="9.1015625" style="659"/>
    <col min="3510" max="3510" width="11.5234375" style="659" bestFit="1" customWidth="1"/>
    <col min="3511" max="3512" width="8.41796875" style="659" bestFit="1" customWidth="1"/>
    <col min="3513" max="3757" width="9.1015625" style="659"/>
    <col min="3758" max="3758" width="10.1015625" style="659" bestFit="1" customWidth="1"/>
    <col min="3759" max="3759" width="18.68359375" style="659" bestFit="1" customWidth="1"/>
    <col min="3760" max="3763" width="11.5234375" style="659" bestFit="1" customWidth="1"/>
    <col min="3764" max="3764" width="12.5234375" style="659" bestFit="1" customWidth="1"/>
    <col min="3765" max="3765" width="9.1015625" style="659"/>
    <col min="3766" max="3766" width="11.5234375" style="659" bestFit="1" customWidth="1"/>
    <col min="3767" max="3768" width="8.41796875" style="659" bestFit="1" customWidth="1"/>
    <col min="3769" max="4013" width="9.1015625" style="659"/>
    <col min="4014" max="4014" width="10.1015625" style="659" bestFit="1" customWidth="1"/>
    <col min="4015" max="4015" width="18.68359375" style="659" bestFit="1" customWidth="1"/>
    <col min="4016" max="4019" width="11.5234375" style="659" bestFit="1" customWidth="1"/>
    <col min="4020" max="4020" width="12.5234375" style="659" bestFit="1" customWidth="1"/>
    <col min="4021" max="4021" width="9.1015625" style="659"/>
    <col min="4022" max="4022" width="11.5234375" style="659" bestFit="1" customWidth="1"/>
    <col min="4023" max="4024" width="8.41796875" style="659" bestFit="1" customWidth="1"/>
    <col min="4025" max="4269" width="9.1015625" style="659"/>
    <col min="4270" max="4270" width="10.1015625" style="659" bestFit="1" customWidth="1"/>
    <col min="4271" max="4271" width="18.68359375" style="659" bestFit="1" customWidth="1"/>
    <col min="4272" max="4275" width="11.5234375" style="659" bestFit="1" customWidth="1"/>
    <col min="4276" max="4276" width="12.5234375" style="659" bestFit="1" customWidth="1"/>
    <col min="4277" max="4277" width="9.1015625" style="659"/>
    <col min="4278" max="4278" width="11.5234375" style="659" bestFit="1" customWidth="1"/>
    <col min="4279" max="4280" width="8.41796875" style="659" bestFit="1" customWidth="1"/>
    <col min="4281" max="4525" width="9.1015625" style="659"/>
    <col min="4526" max="4526" width="10.1015625" style="659" bestFit="1" customWidth="1"/>
    <col min="4527" max="4527" width="18.68359375" style="659" bestFit="1" customWidth="1"/>
    <col min="4528" max="4531" width="11.5234375" style="659" bestFit="1" customWidth="1"/>
    <col min="4532" max="4532" width="12.5234375" style="659" bestFit="1" customWidth="1"/>
    <col min="4533" max="4533" width="9.1015625" style="659"/>
    <col min="4534" max="4534" width="11.5234375" style="659" bestFit="1" customWidth="1"/>
    <col min="4535" max="4536" width="8.41796875" style="659" bestFit="1" customWidth="1"/>
    <col min="4537" max="4781" width="9.1015625" style="659"/>
    <col min="4782" max="4782" width="10.1015625" style="659" bestFit="1" customWidth="1"/>
    <col min="4783" max="4783" width="18.68359375" style="659" bestFit="1" customWidth="1"/>
    <col min="4784" max="4787" width="11.5234375" style="659" bestFit="1" customWidth="1"/>
    <col min="4788" max="4788" width="12.5234375" style="659" bestFit="1" customWidth="1"/>
    <col min="4789" max="4789" width="9.1015625" style="659"/>
    <col min="4790" max="4790" width="11.5234375" style="659" bestFit="1" customWidth="1"/>
    <col min="4791" max="4792" width="8.41796875" style="659" bestFit="1" customWidth="1"/>
    <col min="4793" max="5037" width="9.1015625" style="659"/>
    <col min="5038" max="5038" width="10.1015625" style="659" bestFit="1" customWidth="1"/>
    <col min="5039" max="5039" width="18.68359375" style="659" bestFit="1" customWidth="1"/>
    <col min="5040" max="5043" width="11.5234375" style="659" bestFit="1" customWidth="1"/>
    <col min="5044" max="5044" width="12.5234375" style="659" bestFit="1" customWidth="1"/>
    <col min="5045" max="5045" width="9.1015625" style="659"/>
    <col min="5046" max="5046" width="11.5234375" style="659" bestFit="1" customWidth="1"/>
    <col min="5047" max="5048" width="8.41796875" style="659" bestFit="1" customWidth="1"/>
    <col min="5049" max="5293" width="9.1015625" style="659"/>
    <col min="5294" max="5294" width="10.1015625" style="659" bestFit="1" customWidth="1"/>
    <col min="5295" max="5295" width="18.68359375" style="659" bestFit="1" customWidth="1"/>
    <col min="5296" max="5299" width="11.5234375" style="659" bestFit="1" customWidth="1"/>
    <col min="5300" max="5300" width="12.5234375" style="659" bestFit="1" customWidth="1"/>
    <col min="5301" max="5301" width="9.1015625" style="659"/>
    <col min="5302" max="5302" width="11.5234375" style="659" bestFit="1" customWidth="1"/>
    <col min="5303" max="5304" width="8.41796875" style="659" bestFit="1" customWidth="1"/>
    <col min="5305" max="5549" width="9.1015625" style="659"/>
    <col min="5550" max="5550" width="10.1015625" style="659" bestFit="1" customWidth="1"/>
    <col min="5551" max="5551" width="18.68359375" style="659" bestFit="1" customWidth="1"/>
    <col min="5552" max="5555" width="11.5234375" style="659" bestFit="1" customWidth="1"/>
    <col min="5556" max="5556" width="12.5234375" style="659" bestFit="1" customWidth="1"/>
    <col min="5557" max="5557" width="9.1015625" style="659"/>
    <col min="5558" max="5558" width="11.5234375" style="659" bestFit="1" customWidth="1"/>
    <col min="5559" max="5560" width="8.41796875" style="659" bestFit="1" customWidth="1"/>
    <col min="5561" max="5805" width="9.1015625" style="659"/>
    <col min="5806" max="5806" width="10.1015625" style="659" bestFit="1" customWidth="1"/>
    <col min="5807" max="5807" width="18.68359375" style="659" bestFit="1" customWidth="1"/>
    <col min="5808" max="5811" width="11.5234375" style="659" bestFit="1" customWidth="1"/>
    <col min="5812" max="5812" width="12.5234375" style="659" bestFit="1" customWidth="1"/>
    <col min="5813" max="5813" width="9.1015625" style="659"/>
    <col min="5814" max="5814" width="11.5234375" style="659" bestFit="1" customWidth="1"/>
    <col min="5815" max="5816" width="8.41796875" style="659" bestFit="1" customWidth="1"/>
    <col min="5817" max="6061" width="9.1015625" style="659"/>
    <col min="6062" max="6062" width="10.1015625" style="659" bestFit="1" customWidth="1"/>
    <col min="6063" max="6063" width="18.68359375" style="659" bestFit="1" customWidth="1"/>
    <col min="6064" max="6067" width="11.5234375" style="659" bestFit="1" customWidth="1"/>
    <col min="6068" max="6068" width="12.5234375" style="659" bestFit="1" customWidth="1"/>
    <col min="6069" max="6069" width="9.1015625" style="659"/>
    <col min="6070" max="6070" width="11.5234375" style="659" bestFit="1" customWidth="1"/>
    <col min="6071" max="6072" width="8.41796875" style="659" bestFit="1" customWidth="1"/>
    <col min="6073" max="6317" width="9.1015625" style="659"/>
    <col min="6318" max="6318" width="10.1015625" style="659" bestFit="1" customWidth="1"/>
    <col min="6319" max="6319" width="18.68359375" style="659" bestFit="1" customWidth="1"/>
    <col min="6320" max="6323" width="11.5234375" style="659" bestFit="1" customWidth="1"/>
    <col min="6324" max="6324" width="12.5234375" style="659" bestFit="1" customWidth="1"/>
    <col min="6325" max="6325" width="9.1015625" style="659"/>
    <col min="6326" max="6326" width="11.5234375" style="659" bestFit="1" customWidth="1"/>
    <col min="6327" max="6328" width="8.41796875" style="659" bestFit="1" customWidth="1"/>
    <col min="6329" max="6573" width="9.1015625" style="659"/>
    <col min="6574" max="6574" width="10.1015625" style="659" bestFit="1" customWidth="1"/>
    <col min="6575" max="6575" width="18.68359375" style="659" bestFit="1" customWidth="1"/>
    <col min="6576" max="6579" width="11.5234375" style="659" bestFit="1" customWidth="1"/>
    <col min="6580" max="6580" width="12.5234375" style="659" bestFit="1" customWidth="1"/>
    <col min="6581" max="6581" width="9.1015625" style="659"/>
    <col min="6582" max="6582" width="11.5234375" style="659" bestFit="1" customWidth="1"/>
    <col min="6583" max="6584" width="8.41796875" style="659" bestFit="1" customWidth="1"/>
    <col min="6585" max="6829" width="9.1015625" style="659"/>
    <col min="6830" max="6830" width="10.1015625" style="659" bestFit="1" customWidth="1"/>
    <col min="6831" max="6831" width="18.68359375" style="659" bestFit="1" customWidth="1"/>
    <col min="6832" max="6835" width="11.5234375" style="659" bestFit="1" customWidth="1"/>
    <col min="6836" max="6836" width="12.5234375" style="659" bestFit="1" customWidth="1"/>
    <col min="6837" max="6837" width="9.1015625" style="659"/>
    <col min="6838" max="6838" width="11.5234375" style="659" bestFit="1" customWidth="1"/>
    <col min="6839" max="6840" width="8.41796875" style="659" bestFit="1" customWidth="1"/>
    <col min="6841" max="7085" width="9.1015625" style="659"/>
    <col min="7086" max="7086" width="10.1015625" style="659" bestFit="1" customWidth="1"/>
    <col min="7087" max="7087" width="18.68359375" style="659" bestFit="1" customWidth="1"/>
    <col min="7088" max="7091" width="11.5234375" style="659" bestFit="1" customWidth="1"/>
    <col min="7092" max="7092" width="12.5234375" style="659" bestFit="1" customWidth="1"/>
    <col min="7093" max="7093" width="9.1015625" style="659"/>
    <col min="7094" max="7094" width="11.5234375" style="659" bestFit="1" customWidth="1"/>
    <col min="7095" max="7096" width="8.41796875" style="659" bestFit="1" customWidth="1"/>
    <col min="7097" max="7341" width="9.1015625" style="659"/>
    <col min="7342" max="7342" width="10.1015625" style="659" bestFit="1" customWidth="1"/>
    <col min="7343" max="7343" width="18.68359375" style="659" bestFit="1" customWidth="1"/>
    <col min="7344" max="7347" width="11.5234375" style="659" bestFit="1" customWidth="1"/>
    <col min="7348" max="7348" width="12.5234375" style="659" bestFit="1" customWidth="1"/>
    <col min="7349" max="7349" width="9.1015625" style="659"/>
    <col min="7350" max="7350" width="11.5234375" style="659" bestFit="1" customWidth="1"/>
    <col min="7351" max="7352" width="8.41796875" style="659" bestFit="1" customWidth="1"/>
    <col min="7353" max="7597" width="9.1015625" style="659"/>
    <col min="7598" max="7598" width="10.1015625" style="659" bestFit="1" customWidth="1"/>
    <col min="7599" max="7599" width="18.68359375" style="659" bestFit="1" customWidth="1"/>
    <col min="7600" max="7603" width="11.5234375" style="659" bestFit="1" customWidth="1"/>
    <col min="7604" max="7604" width="12.5234375" style="659" bestFit="1" customWidth="1"/>
    <col min="7605" max="7605" width="9.1015625" style="659"/>
    <col min="7606" max="7606" width="11.5234375" style="659" bestFit="1" customWidth="1"/>
    <col min="7607" max="7608" width="8.41796875" style="659" bestFit="1" customWidth="1"/>
    <col min="7609" max="7853" width="9.1015625" style="659"/>
    <col min="7854" max="7854" width="10.1015625" style="659" bestFit="1" customWidth="1"/>
    <col min="7855" max="7855" width="18.68359375" style="659" bestFit="1" customWidth="1"/>
    <col min="7856" max="7859" width="11.5234375" style="659" bestFit="1" customWidth="1"/>
    <col min="7860" max="7860" width="12.5234375" style="659" bestFit="1" customWidth="1"/>
    <col min="7861" max="7861" width="9.1015625" style="659"/>
    <col min="7862" max="7862" width="11.5234375" style="659" bestFit="1" customWidth="1"/>
    <col min="7863" max="7864" width="8.41796875" style="659" bestFit="1" customWidth="1"/>
    <col min="7865" max="8109" width="9.1015625" style="659"/>
    <col min="8110" max="8110" width="10.1015625" style="659" bestFit="1" customWidth="1"/>
    <col min="8111" max="8111" width="18.68359375" style="659" bestFit="1" customWidth="1"/>
    <col min="8112" max="8115" width="11.5234375" style="659" bestFit="1" customWidth="1"/>
    <col min="8116" max="8116" width="12.5234375" style="659" bestFit="1" customWidth="1"/>
    <col min="8117" max="8117" width="9.1015625" style="659"/>
    <col min="8118" max="8118" width="11.5234375" style="659" bestFit="1" customWidth="1"/>
    <col min="8119" max="8120" width="8.41796875" style="659" bestFit="1" customWidth="1"/>
    <col min="8121" max="8365" width="9.1015625" style="659"/>
    <col min="8366" max="8366" width="10.1015625" style="659" bestFit="1" customWidth="1"/>
    <col min="8367" max="8367" width="18.68359375" style="659" bestFit="1" customWidth="1"/>
    <col min="8368" max="8371" width="11.5234375" style="659" bestFit="1" customWidth="1"/>
    <col min="8372" max="8372" width="12.5234375" style="659" bestFit="1" customWidth="1"/>
    <col min="8373" max="8373" width="9.1015625" style="659"/>
    <col min="8374" max="8374" width="11.5234375" style="659" bestFit="1" customWidth="1"/>
    <col min="8375" max="8376" width="8.41796875" style="659" bestFit="1" customWidth="1"/>
    <col min="8377" max="8621" width="9.1015625" style="659"/>
    <col min="8622" max="8622" width="10.1015625" style="659" bestFit="1" customWidth="1"/>
    <col min="8623" max="8623" width="18.68359375" style="659" bestFit="1" customWidth="1"/>
    <col min="8624" max="8627" width="11.5234375" style="659" bestFit="1" customWidth="1"/>
    <col min="8628" max="8628" width="12.5234375" style="659" bestFit="1" customWidth="1"/>
    <col min="8629" max="8629" width="9.1015625" style="659"/>
    <col min="8630" max="8630" width="11.5234375" style="659" bestFit="1" customWidth="1"/>
    <col min="8631" max="8632" width="8.41796875" style="659" bestFit="1" customWidth="1"/>
    <col min="8633" max="8877" width="9.1015625" style="659"/>
    <col min="8878" max="8878" width="10.1015625" style="659" bestFit="1" customWidth="1"/>
    <col min="8879" max="8879" width="18.68359375" style="659" bestFit="1" customWidth="1"/>
    <col min="8880" max="8883" width="11.5234375" style="659" bestFit="1" customWidth="1"/>
    <col min="8884" max="8884" width="12.5234375" style="659" bestFit="1" customWidth="1"/>
    <col min="8885" max="8885" width="9.1015625" style="659"/>
    <col min="8886" max="8886" width="11.5234375" style="659" bestFit="1" customWidth="1"/>
    <col min="8887" max="8888" width="8.41796875" style="659" bestFit="1" customWidth="1"/>
    <col min="8889" max="9133" width="9.1015625" style="659"/>
    <col min="9134" max="9134" width="10.1015625" style="659" bestFit="1" customWidth="1"/>
    <col min="9135" max="9135" width="18.68359375" style="659" bestFit="1" customWidth="1"/>
    <col min="9136" max="9139" width="11.5234375" style="659" bestFit="1" customWidth="1"/>
    <col min="9140" max="9140" width="12.5234375" style="659" bestFit="1" customWidth="1"/>
    <col min="9141" max="9141" width="9.1015625" style="659"/>
    <col min="9142" max="9142" width="11.5234375" style="659" bestFit="1" customWidth="1"/>
    <col min="9143" max="9144" width="8.41796875" style="659" bestFit="1" customWidth="1"/>
    <col min="9145" max="9389" width="9.1015625" style="659"/>
    <col min="9390" max="9390" width="10.1015625" style="659" bestFit="1" customWidth="1"/>
    <col min="9391" max="9391" width="18.68359375" style="659" bestFit="1" customWidth="1"/>
    <col min="9392" max="9395" width="11.5234375" style="659" bestFit="1" customWidth="1"/>
    <col min="9396" max="9396" width="12.5234375" style="659" bestFit="1" customWidth="1"/>
    <col min="9397" max="9397" width="9.1015625" style="659"/>
    <col min="9398" max="9398" width="11.5234375" style="659" bestFit="1" customWidth="1"/>
    <col min="9399" max="9400" width="8.41796875" style="659" bestFit="1" customWidth="1"/>
    <col min="9401" max="9645" width="9.1015625" style="659"/>
    <col min="9646" max="9646" width="10.1015625" style="659" bestFit="1" customWidth="1"/>
    <col min="9647" max="9647" width="18.68359375" style="659" bestFit="1" customWidth="1"/>
    <col min="9648" max="9651" width="11.5234375" style="659" bestFit="1" customWidth="1"/>
    <col min="9652" max="9652" width="12.5234375" style="659" bestFit="1" customWidth="1"/>
    <col min="9653" max="9653" width="9.1015625" style="659"/>
    <col min="9654" max="9654" width="11.5234375" style="659" bestFit="1" customWidth="1"/>
    <col min="9655" max="9656" width="8.41796875" style="659" bestFit="1" customWidth="1"/>
    <col min="9657" max="9901" width="9.1015625" style="659"/>
    <col min="9902" max="9902" width="10.1015625" style="659" bestFit="1" customWidth="1"/>
    <col min="9903" max="9903" width="18.68359375" style="659" bestFit="1" customWidth="1"/>
    <col min="9904" max="9907" width="11.5234375" style="659" bestFit="1" customWidth="1"/>
    <col min="9908" max="9908" width="12.5234375" style="659" bestFit="1" customWidth="1"/>
    <col min="9909" max="9909" width="9.1015625" style="659"/>
    <col min="9910" max="9910" width="11.5234375" style="659" bestFit="1" customWidth="1"/>
    <col min="9911" max="9912" width="8.41796875" style="659" bestFit="1" customWidth="1"/>
    <col min="9913" max="10157" width="9.1015625" style="659"/>
    <col min="10158" max="10158" width="10.1015625" style="659" bestFit="1" customWidth="1"/>
    <col min="10159" max="10159" width="18.68359375" style="659" bestFit="1" customWidth="1"/>
    <col min="10160" max="10163" width="11.5234375" style="659" bestFit="1" customWidth="1"/>
    <col min="10164" max="10164" width="12.5234375" style="659" bestFit="1" customWidth="1"/>
    <col min="10165" max="10165" width="9.1015625" style="659"/>
    <col min="10166" max="10166" width="11.5234375" style="659" bestFit="1" customWidth="1"/>
    <col min="10167" max="10168" width="8.41796875" style="659" bestFit="1" customWidth="1"/>
    <col min="10169" max="10413" width="9.1015625" style="659"/>
    <col min="10414" max="10414" width="10.1015625" style="659" bestFit="1" customWidth="1"/>
    <col min="10415" max="10415" width="18.68359375" style="659" bestFit="1" customWidth="1"/>
    <col min="10416" max="10419" width="11.5234375" style="659" bestFit="1" customWidth="1"/>
    <col min="10420" max="10420" width="12.5234375" style="659" bestFit="1" customWidth="1"/>
    <col min="10421" max="10421" width="9.1015625" style="659"/>
    <col min="10422" max="10422" width="11.5234375" style="659" bestFit="1" customWidth="1"/>
    <col min="10423" max="10424" width="8.41796875" style="659" bestFit="1" customWidth="1"/>
    <col min="10425" max="10669" width="9.1015625" style="659"/>
    <col min="10670" max="10670" width="10.1015625" style="659" bestFit="1" customWidth="1"/>
    <col min="10671" max="10671" width="18.68359375" style="659" bestFit="1" customWidth="1"/>
    <col min="10672" max="10675" width="11.5234375" style="659" bestFit="1" customWidth="1"/>
    <col min="10676" max="10676" width="12.5234375" style="659" bestFit="1" customWidth="1"/>
    <col min="10677" max="10677" width="9.1015625" style="659"/>
    <col min="10678" max="10678" width="11.5234375" style="659" bestFit="1" customWidth="1"/>
    <col min="10679" max="10680" width="8.41796875" style="659" bestFit="1" customWidth="1"/>
    <col min="10681" max="10925" width="9.1015625" style="659"/>
    <col min="10926" max="10926" width="10.1015625" style="659" bestFit="1" customWidth="1"/>
    <col min="10927" max="10927" width="18.68359375" style="659" bestFit="1" customWidth="1"/>
    <col min="10928" max="10931" width="11.5234375" style="659" bestFit="1" customWidth="1"/>
    <col min="10932" max="10932" width="12.5234375" style="659" bestFit="1" customWidth="1"/>
    <col min="10933" max="10933" width="9.1015625" style="659"/>
    <col min="10934" max="10934" width="11.5234375" style="659" bestFit="1" customWidth="1"/>
    <col min="10935" max="10936" width="8.41796875" style="659" bestFit="1" customWidth="1"/>
    <col min="10937" max="11181" width="9.1015625" style="659"/>
    <col min="11182" max="11182" width="10.1015625" style="659" bestFit="1" customWidth="1"/>
    <col min="11183" max="11183" width="18.68359375" style="659" bestFit="1" customWidth="1"/>
    <col min="11184" max="11187" width="11.5234375" style="659" bestFit="1" customWidth="1"/>
    <col min="11188" max="11188" width="12.5234375" style="659" bestFit="1" customWidth="1"/>
    <col min="11189" max="11189" width="9.1015625" style="659"/>
    <col min="11190" max="11190" width="11.5234375" style="659" bestFit="1" customWidth="1"/>
    <col min="11191" max="11192" width="8.41796875" style="659" bestFit="1" customWidth="1"/>
    <col min="11193" max="11437" width="9.1015625" style="659"/>
    <col min="11438" max="11438" width="10.1015625" style="659" bestFit="1" customWidth="1"/>
    <col min="11439" max="11439" width="18.68359375" style="659" bestFit="1" customWidth="1"/>
    <col min="11440" max="11443" width="11.5234375" style="659" bestFit="1" customWidth="1"/>
    <col min="11444" max="11444" width="12.5234375" style="659" bestFit="1" customWidth="1"/>
    <col min="11445" max="11445" width="9.1015625" style="659"/>
    <col min="11446" max="11446" width="11.5234375" style="659" bestFit="1" customWidth="1"/>
    <col min="11447" max="11448" width="8.41796875" style="659" bestFit="1" customWidth="1"/>
    <col min="11449" max="11693" width="9.1015625" style="659"/>
    <col min="11694" max="11694" width="10.1015625" style="659" bestFit="1" customWidth="1"/>
    <col min="11695" max="11695" width="18.68359375" style="659" bestFit="1" customWidth="1"/>
    <col min="11696" max="11699" width="11.5234375" style="659" bestFit="1" customWidth="1"/>
    <col min="11700" max="11700" width="12.5234375" style="659" bestFit="1" customWidth="1"/>
    <col min="11701" max="11701" width="9.1015625" style="659"/>
    <col min="11702" max="11702" width="11.5234375" style="659" bestFit="1" customWidth="1"/>
    <col min="11703" max="11704" width="8.41796875" style="659" bestFit="1" customWidth="1"/>
    <col min="11705" max="11949" width="9.1015625" style="659"/>
    <col min="11950" max="11950" width="10.1015625" style="659" bestFit="1" customWidth="1"/>
    <col min="11951" max="11951" width="18.68359375" style="659" bestFit="1" customWidth="1"/>
    <col min="11952" max="11955" width="11.5234375" style="659" bestFit="1" customWidth="1"/>
    <col min="11956" max="11956" width="12.5234375" style="659" bestFit="1" customWidth="1"/>
    <col min="11957" max="11957" width="9.1015625" style="659"/>
    <col min="11958" max="11958" width="11.5234375" style="659" bestFit="1" customWidth="1"/>
    <col min="11959" max="11960" width="8.41796875" style="659" bestFit="1" customWidth="1"/>
    <col min="11961" max="12205" width="9.1015625" style="659"/>
    <col min="12206" max="12206" width="10.1015625" style="659" bestFit="1" customWidth="1"/>
    <col min="12207" max="12207" width="18.68359375" style="659" bestFit="1" customWidth="1"/>
    <col min="12208" max="12211" width="11.5234375" style="659" bestFit="1" customWidth="1"/>
    <col min="12212" max="12212" width="12.5234375" style="659" bestFit="1" customWidth="1"/>
    <col min="12213" max="12213" width="9.1015625" style="659"/>
    <col min="12214" max="12214" width="11.5234375" style="659" bestFit="1" customWidth="1"/>
    <col min="12215" max="12216" width="8.41796875" style="659" bestFit="1" customWidth="1"/>
    <col min="12217" max="12461" width="9.1015625" style="659"/>
    <col min="12462" max="12462" width="10.1015625" style="659" bestFit="1" customWidth="1"/>
    <col min="12463" max="12463" width="18.68359375" style="659" bestFit="1" customWidth="1"/>
    <col min="12464" max="12467" width="11.5234375" style="659" bestFit="1" customWidth="1"/>
    <col min="12468" max="12468" width="12.5234375" style="659" bestFit="1" customWidth="1"/>
    <col min="12469" max="12469" width="9.1015625" style="659"/>
    <col min="12470" max="12470" width="11.5234375" style="659" bestFit="1" customWidth="1"/>
    <col min="12471" max="12472" width="8.41796875" style="659" bestFit="1" customWidth="1"/>
    <col min="12473" max="12717" width="9.1015625" style="659"/>
    <col min="12718" max="12718" width="10.1015625" style="659" bestFit="1" customWidth="1"/>
    <col min="12719" max="12719" width="18.68359375" style="659" bestFit="1" customWidth="1"/>
    <col min="12720" max="12723" width="11.5234375" style="659" bestFit="1" customWidth="1"/>
    <col min="12724" max="12724" width="12.5234375" style="659" bestFit="1" customWidth="1"/>
    <col min="12725" max="12725" width="9.1015625" style="659"/>
    <col min="12726" max="12726" width="11.5234375" style="659" bestFit="1" customWidth="1"/>
    <col min="12727" max="12728" width="8.41796875" style="659" bestFit="1" customWidth="1"/>
    <col min="12729" max="12973" width="9.1015625" style="659"/>
    <col min="12974" max="12974" width="10.1015625" style="659" bestFit="1" customWidth="1"/>
    <col min="12975" max="12975" width="18.68359375" style="659" bestFit="1" customWidth="1"/>
    <col min="12976" max="12979" width="11.5234375" style="659" bestFit="1" customWidth="1"/>
    <col min="12980" max="12980" width="12.5234375" style="659" bestFit="1" customWidth="1"/>
    <col min="12981" max="12981" width="9.1015625" style="659"/>
    <col min="12982" max="12982" width="11.5234375" style="659" bestFit="1" customWidth="1"/>
    <col min="12983" max="12984" width="8.41796875" style="659" bestFit="1" customWidth="1"/>
    <col min="12985" max="13229" width="9.1015625" style="659"/>
    <col min="13230" max="13230" width="10.1015625" style="659" bestFit="1" customWidth="1"/>
    <col min="13231" max="13231" width="18.68359375" style="659" bestFit="1" customWidth="1"/>
    <col min="13232" max="13235" width="11.5234375" style="659" bestFit="1" customWidth="1"/>
    <col min="13236" max="13236" width="12.5234375" style="659" bestFit="1" customWidth="1"/>
    <col min="13237" max="13237" width="9.1015625" style="659"/>
    <col min="13238" max="13238" width="11.5234375" style="659" bestFit="1" customWidth="1"/>
    <col min="13239" max="13240" width="8.41796875" style="659" bestFit="1" customWidth="1"/>
    <col min="13241" max="13485" width="9.1015625" style="659"/>
    <col min="13486" max="13486" width="10.1015625" style="659" bestFit="1" customWidth="1"/>
    <col min="13487" max="13487" width="18.68359375" style="659" bestFit="1" customWidth="1"/>
    <col min="13488" max="13491" width="11.5234375" style="659" bestFit="1" customWidth="1"/>
    <col min="13492" max="13492" width="12.5234375" style="659" bestFit="1" customWidth="1"/>
    <col min="13493" max="13493" width="9.1015625" style="659"/>
    <col min="13494" max="13494" width="11.5234375" style="659" bestFit="1" customWidth="1"/>
    <col min="13495" max="13496" width="8.41796875" style="659" bestFit="1" customWidth="1"/>
    <col min="13497" max="13741" width="9.1015625" style="659"/>
    <col min="13742" max="13742" width="10.1015625" style="659" bestFit="1" customWidth="1"/>
    <col min="13743" max="13743" width="18.68359375" style="659" bestFit="1" customWidth="1"/>
    <col min="13744" max="13747" width="11.5234375" style="659" bestFit="1" customWidth="1"/>
    <col min="13748" max="13748" width="12.5234375" style="659" bestFit="1" customWidth="1"/>
    <col min="13749" max="13749" width="9.1015625" style="659"/>
    <col min="13750" max="13750" width="11.5234375" style="659" bestFit="1" customWidth="1"/>
    <col min="13751" max="13752" width="8.41796875" style="659" bestFit="1" customWidth="1"/>
    <col min="13753" max="13997" width="9.1015625" style="659"/>
    <col min="13998" max="13998" width="10.1015625" style="659" bestFit="1" customWidth="1"/>
    <col min="13999" max="13999" width="18.68359375" style="659" bestFit="1" customWidth="1"/>
    <col min="14000" max="14003" width="11.5234375" style="659" bestFit="1" customWidth="1"/>
    <col min="14004" max="14004" width="12.5234375" style="659" bestFit="1" customWidth="1"/>
    <col min="14005" max="14005" width="9.1015625" style="659"/>
    <col min="14006" max="14006" width="11.5234375" style="659" bestFit="1" customWidth="1"/>
    <col min="14007" max="14008" width="8.41796875" style="659" bestFit="1" customWidth="1"/>
    <col min="14009" max="14253" width="9.1015625" style="659"/>
    <col min="14254" max="14254" width="10.1015625" style="659" bestFit="1" customWidth="1"/>
    <col min="14255" max="14255" width="18.68359375" style="659" bestFit="1" customWidth="1"/>
    <col min="14256" max="14259" width="11.5234375" style="659" bestFit="1" customWidth="1"/>
    <col min="14260" max="14260" width="12.5234375" style="659" bestFit="1" customWidth="1"/>
    <col min="14261" max="14261" width="9.1015625" style="659"/>
    <col min="14262" max="14262" width="11.5234375" style="659" bestFit="1" customWidth="1"/>
    <col min="14263" max="14264" width="8.41796875" style="659" bestFit="1" customWidth="1"/>
    <col min="14265" max="14509" width="9.1015625" style="659"/>
    <col min="14510" max="14510" width="10.1015625" style="659" bestFit="1" customWidth="1"/>
    <col min="14511" max="14511" width="18.68359375" style="659" bestFit="1" customWidth="1"/>
    <col min="14512" max="14515" width="11.5234375" style="659" bestFit="1" customWidth="1"/>
    <col min="14516" max="14516" width="12.5234375" style="659" bestFit="1" customWidth="1"/>
    <col min="14517" max="14517" width="9.1015625" style="659"/>
    <col min="14518" max="14518" width="11.5234375" style="659" bestFit="1" customWidth="1"/>
    <col min="14519" max="14520" width="8.41796875" style="659" bestFit="1" customWidth="1"/>
    <col min="14521" max="14765" width="9.1015625" style="659"/>
    <col min="14766" max="14766" width="10.1015625" style="659" bestFit="1" customWidth="1"/>
    <col min="14767" max="14767" width="18.68359375" style="659" bestFit="1" customWidth="1"/>
    <col min="14768" max="14771" width="11.5234375" style="659" bestFit="1" customWidth="1"/>
    <col min="14772" max="14772" width="12.5234375" style="659" bestFit="1" customWidth="1"/>
    <col min="14773" max="14773" width="9.1015625" style="659"/>
    <col min="14774" max="14774" width="11.5234375" style="659" bestFit="1" customWidth="1"/>
    <col min="14775" max="14776" width="8.41796875" style="659" bestFit="1" customWidth="1"/>
    <col min="14777" max="15021" width="9.1015625" style="659"/>
    <col min="15022" max="15022" width="10.1015625" style="659" bestFit="1" customWidth="1"/>
    <col min="15023" max="15023" width="18.68359375" style="659" bestFit="1" customWidth="1"/>
    <col min="15024" max="15027" width="11.5234375" style="659" bestFit="1" customWidth="1"/>
    <col min="15028" max="15028" width="12.5234375" style="659" bestFit="1" customWidth="1"/>
    <col min="15029" max="15029" width="9.1015625" style="659"/>
    <col min="15030" max="15030" width="11.5234375" style="659" bestFit="1" customWidth="1"/>
    <col min="15031" max="15032" width="8.41796875" style="659" bestFit="1" customWidth="1"/>
    <col min="15033" max="15277" width="9.1015625" style="659"/>
    <col min="15278" max="15278" width="10.1015625" style="659" bestFit="1" customWidth="1"/>
    <col min="15279" max="15279" width="18.68359375" style="659" bestFit="1" customWidth="1"/>
    <col min="15280" max="15283" width="11.5234375" style="659" bestFit="1" customWidth="1"/>
    <col min="15284" max="15284" width="12.5234375" style="659" bestFit="1" customWidth="1"/>
    <col min="15285" max="15285" width="9.1015625" style="659"/>
    <col min="15286" max="15286" width="11.5234375" style="659" bestFit="1" customWidth="1"/>
    <col min="15287" max="15288" width="8.41796875" style="659" bestFit="1" customWidth="1"/>
    <col min="15289" max="15533" width="9.1015625" style="659"/>
    <col min="15534" max="15534" width="10.1015625" style="659" bestFit="1" customWidth="1"/>
    <col min="15535" max="15535" width="18.68359375" style="659" bestFit="1" customWidth="1"/>
    <col min="15536" max="15539" width="11.5234375" style="659" bestFit="1" customWidth="1"/>
    <col min="15540" max="15540" width="12.5234375" style="659" bestFit="1" customWidth="1"/>
    <col min="15541" max="15541" width="9.1015625" style="659"/>
    <col min="15542" max="15542" width="11.5234375" style="659" bestFit="1" customWidth="1"/>
    <col min="15543" max="15544" width="8.41796875" style="659" bestFit="1" customWidth="1"/>
    <col min="15545" max="15789" width="9.1015625" style="659"/>
    <col min="15790" max="15790" width="10.1015625" style="659" bestFit="1" customWidth="1"/>
    <col min="15791" max="15791" width="18.68359375" style="659" bestFit="1" customWidth="1"/>
    <col min="15792" max="15795" width="11.5234375" style="659" bestFit="1" customWidth="1"/>
    <col min="15796" max="15796" width="12.5234375" style="659" bestFit="1" customWidth="1"/>
    <col min="15797" max="15797" width="9.1015625" style="659"/>
    <col min="15798" max="15798" width="11.5234375" style="659" bestFit="1" customWidth="1"/>
    <col min="15799" max="15800" width="8.41796875" style="659" bestFit="1" customWidth="1"/>
    <col min="15801" max="16384" width="9.1015625" style="659"/>
  </cols>
  <sheetData>
    <row r="1" spans="1:340" ht="14.7" thickBot="1" x14ac:dyDescent="0.6">
      <c r="A1" s="576"/>
      <c r="B1" s="810" t="s">
        <v>1710</v>
      </c>
      <c r="C1" s="811"/>
      <c r="D1" s="811"/>
      <c r="E1" s="812"/>
      <c r="F1" s="807" t="s">
        <v>1709</v>
      </c>
      <c r="G1" s="808"/>
      <c r="H1" s="808"/>
      <c r="I1" s="809"/>
      <c r="J1" s="807" t="s">
        <v>1711</v>
      </c>
      <c r="K1" s="808"/>
      <c r="L1" s="808"/>
      <c r="M1" s="809"/>
      <c r="N1" s="813" t="s">
        <v>1708</v>
      </c>
      <c r="O1" s="814"/>
      <c r="P1" s="814"/>
      <c r="Q1" s="815"/>
      <c r="R1" s="813" t="s">
        <v>1707</v>
      </c>
      <c r="S1" s="814"/>
      <c r="T1" s="814"/>
      <c r="U1" s="815"/>
      <c r="W1" s="658" t="s">
        <v>1691</v>
      </c>
    </row>
    <row r="2" spans="1:340" ht="33" customHeight="1" thickBot="1" x14ac:dyDescent="0.6">
      <c r="A2" s="640" t="s">
        <v>1642</v>
      </c>
      <c r="B2" s="725" t="s">
        <v>132</v>
      </c>
      <c r="C2" s="726" t="s">
        <v>1687</v>
      </c>
      <c r="D2" s="727" t="s">
        <v>1643</v>
      </c>
      <c r="E2" s="726" t="s">
        <v>1684</v>
      </c>
      <c r="F2" s="725" t="s">
        <v>132</v>
      </c>
      <c r="G2" s="726" t="s">
        <v>1688</v>
      </c>
      <c r="H2" s="727" t="s">
        <v>1643</v>
      </c>
      <c r="I2" s="726" t="s">
        <v>1673</v>
      </c>
      <c r="J2" s="645" t="s">
        <v>132</v>
      </c>
      <c r="K2" s="759" t="s">
        <v>1690</v>
      </c>
      <c r="L2" s="759" t="s">
        <v>1643</v>
      </c>
      <c r="M2" s="716" t="s">
        <v>1685</v>
      </c>
      <c r="N2" s="725" t="s">
        <v>1708</v>
      </c>
      <c r="O2" s="726" t="s">
        <v>1688</v>
      </c>
      <c r="P2" s="727" t="s">
        <v>1643</v>
      </c>
      <c r="Q2" s="726" t="s">
        <v>1673</v>
      </c>
      <c r="R2" s="705" t="s">
        <v>132</v>
      </c>
      <c r="S2" s="706" t="s">
        <v>1689</v>
      </c>
      <c r="T2" s="706" t="s">
        <v>1643</v>
      </c>
      <c r="U2" s="707" t="s">
        <v>1685</v>
      </c>
    </row>
    <row r="3" spans="1:340" x14ac:dyDescent="0.55000000000000004">
      <c r="A3" s="577">
        <v>2016</v>
      </c>
      <c r="B3" s="578">
        <v>265300.021543807</v>
      </c>
      <c r="C3" s="629">
        <f t="shared" ref="C3:C34" si="0">B3*(1+AVAWO)^(A3-$A$3)</f>
        <v>265300.021543807</v>
      </c>
      <c r="D3" s="579">
        <v>960084.19881138415</v>
      </c>
      <c r="E3" s="629">
        <f t="shared" ref="E3:E34" si="1">D3*(1+AVAWO)^(A3-$A$3)</f>
        <v>960084.19881138415</v>
      </c>
      <c r="F3" s="578">
        <v>0</v>
      </c>
      <c r="G3" s="629">
        <f t="shared" ref="G3:G34" si="2">F3*(1+AVA)^(A3-$A$3)</f>
        <v>0</v>
      </c>
      <c r="H3" s="579">
        <v>517507.41164403991</v>
      </c>
      <c r="I3" s="629">
        <f t="shared" ref="I3:I34" si="3">H3*(1+AVA)^(A3-$A$3)</f>
        <v>517507.41164403991</v>
      </c>
      <c r="J3" s="717">
        <f t="shared" ref="J3:J34" si="4">(B3-F3)/1000000</f>
        <v>0.265300021543807</v>
      </c>
      <c r="K3" s="588">
        <f t="shared" ref="K3:K34" si="5">(C3-G3)/1000000</f>
        <v>0.265300021543807</v>
      </c>
      <c r="L3" s="588">
        <f t="shared" ref="L3:L34" si="6">(D3-H3)/1000000</f>
        <v>0.44257678716734422</v>
      </c>
      <c r="M3" s="718">
        <f t="shared" ref="M3:M34" si="7">(E3-I3)/1000000</f>
        <v>0.44257678716734422</v>
      </c>
      <c r="N3" s="578">
        <v>0</v>
      </c>
      <c r="O3" s="629">
        <f t="shared" ref="O3:O34" si="8">N3*(1+AVA)^(A3-$A$3)</f>
        <v>0</v>
      </c>
      <c r="P3" s="579">
        <v>546479.40714630485</v>
      </c>
      <c r="Q3" s="629">
        <f t="shared" ref="Q3:Q34" si="9">P3*(1+AVA)^(A3-$A$3)</f>
        <v>546479.40714630485</v>
      </c>
      <c r="R3" s="715">
        <f t="shared" ref="R3:R34" si="10">(B3-N3)/1000000</f>
        <v>0.265300021543807</v>
      </c>
      <c r="S3" s="711">
        <f t="shared" ref="S3:S34" si="11">(C3-O3)/1000000</f>
        <v>0.265300021543807</v>
      </c>
      <c r="T3" s="711">
        <f t="shared" ref="T3:T34" si="12">(D3-P3)/1000000</f>
        <v>0.4136047916650793</v>
      </c>
      <c r="U3" s="712">
        <f t="shared" ref="U3:U34" si="13">(E3-Q3)/1000000</f>
        <v>0.4136047916650793</v>
      </c>
      <c r="Y3" s="659" t="s">
        <v>130</v>
      </c>
      <c r="Z3" s="659" t="s">
        <v>129</v>
      </c>
      <c r="AA3" s="659" t="s">
        <v>128</v>
      </c>
      <c r="AB3" s="659" t="s">
        <v>127</v>
      </c>
      <c r="AC3" s="659" t="s">
        <v>126</v>
      </c>
    </row>
    <row r="4" spans="1:340" s="660" customFormat="1" x14ac:dyDescent="0.55000000000000004">
      <c r="A4" s="577">
        <v>2017</v>
      </c>
      <c r="B4" s="578">
        <v>265300.021543807</v>
      </c>
      <c r="C4" s="629">
        <f t="shared" si="0"/>
        <v>266626.52165152598</v>
      </c>
      <c r="D4" s="579">
        <v>960084.19881138415</v>
      </c>
      <c r="E4" s="629">
        <f t="shared" si="1"/>
        <v>964884.61980544101</v>
      </c>
      <c r="F4" s="578">
        <v>0</v>
      </c>
      <c r="G4" s="629">
        <f t="shared" si="2"/>
        <v>0</v>
      </c>
      <c r="H4" s="579">
        <v>517507.41164403991</v>
      </c>
      <c r="I4" s="629">
        <f t="shared" si="3"/>
        <v>514919.87458581972</v>
      </c>
      <c r="J4" s="717">
        <f t="shared" si="4"/>
        <v>0.265300021543807</v>
      </c>
      <c r="K4" s="588">
        <f t="shared" si="5"/>
        <v>0.26662652165152601</v>
      </c>
      <c r="L4" s="588">
        <f t="shared" si="6"/>
        <v>0.44257678716734422</v>
      </c>
      <c r="M4" s="718">
        <f t="shared" si="7"/>
        <v>0.44996474521962126</v>
      </c>
      <c r="N4" s="578">
        <v>0</v>
      </c>
      <c r="O4" s="629">
        <f t="shared" si="8"/>
        <v>0</v>
      </c>
      <c r="P4" s="579">
        <v>546479.40714630485</v>
      </c>
      <c r="Q4" s="629">
        <f t="shared" si="9"/>
        <v>543747.01011057326</v>
      </c>
      <c r="R4" s="715">
        <f t="shared" si="10"/>
        <v>0.265300021543807</v>
      </c>
      <c r="S4" s="711">
        <f t="shared" si="11"/>
        <v>0.26662652165152601</v>
      </c>
      <c r="T4" s="711">
        <f t="shared" si="12"/>
        <v>0.4136047916650793</v>
      </c>
      <c r="U4" s="712">
        <f t="shared" si="13"/>
        <v>0.42113760969486774</v>
      </c>
      <c r="V4" s="679"/>
      <c r="W4" s="660" t="s">
        <v>157</v>
      </c>
      <c r="X4" s="660" t="s">
        <v>156</v>
      </c>
      <c r="Y4" s="661">
        <v>1</v>
      </c>
      <c r="Z4" s="661">
        <v>0.2</v>
      </c>
      <c r="AA4" s="661">
        <v>0.1</v>
      </c>
      <c r="AB4" s="661">
        <v>3.3333333333333333E-2</v>
      </c>
      <c r="AC4" s="661">
        <v>0.01</v>
      </c>
      <c r="AE4" s="660" t="s">
        <v>1692</v>
      </c>
      <c r="AF4" s="679"/>
      <c r="AG4" s="679"/>
      <c r="AH4" s="679"/>
      <c r="AI4" s="679"/>
      <c r="AJ4" s="679"/>
      <c r="AK4" s="679"/>
      <c r="AL4" s="679"/>
      <c r="AM4" s="679"/>
      <c r="AN4" s="679"/>
      <c r="AO4" s="679"/>
      <c r="AP4" s="679"/>
      <c r="AQ4" s="679"/>
      <c r="AR4" s="679"/>
      <c r="AS4" s="679"/>
      <c r="AT4" s="679"/>
      <c r="AU4" s="679"/>
      <c r="AV4" s="679"/>
      <c r="AW4" s="679"/>
      <c r="AX4" s="679"/>
      <c r="AY4" s="679"/>
      <c r="AZ4" s="679"/>
      <c r="BA4" s="679"/>
      <c r="BB4" s="679"/>
      <c r="BC4" s="679"/>
      <c r="BD4" s="679"/>
      <c r="BE4" s="679"/>
      <c r="BF4" s="679"/>
      <c r="BG4" s="679"/>
      <c r="BH4" s="679"/>
      <c r="BI4" s="679"/>
      <c r="BJ4" s="679"/>
      <c r="BK4" s="679"/>
      <c r="BL4" s="679"/>
      <c r="BM4" s="679"/>
      <c r="BN4" s="679"/>
      <c r="BO4" s="679"/>
      <c r="BP4" s="679"/>
      <c r="BQ4" s="679"/>
      <c r="BR4" s="679"/>
      <c r="BS4" s="679"/>
      <c r="BT4" s="679"/>
      <c r="BU4" s="679"/>
      <c r="BV4" s="679"/>
      <c r="BW4" s="679"/>
      <c r="BX4" s="679"/>
      <c r="BY4" s="679"/>
      <c r="BZ4" s="679"/>
      <c r="CA4" s="679"/>
      <c r="CB4" s="679"/>
      <c r="CC4" s="679"/>
      <c r="CD4" s="679"/>
      <c r="CE4" s="679"/>
      <c r="CF4" s="679"/>
      <c r="CG4" s="679"/>
      <c r="CH4" s="679"/>
      <c r="CI4" s="679"/>
      <c r="CJ4" s="679"/>
      <c r="CK4" s="679"/>
      <c r="CL4" s="679"/>
      <c r="CM4" s="679"/>
      <c r="CN4" s="679"/>
      <c r="CO4" s="679"/>
      <c r="CP4" s="679"/>
      <c r="CQ4" s="679"/>
      <c r="CR4" s="679"/>
      <c r="CS4" s="679"/>
      <c r="CT4" s="679"/>
      <c r="CU4" s="679"/>
      <c r="CV4" s="679"/>
      <c r="CW4" s="679"/>
      <c r="CX4" s="679"/>
      <c r="CY4" s="679"/>
      <c r="CZ4" s="679"/>
      <c r="DA4" s="679"/>
      <c r="DB4" s="679"/>
      <c r="DC4" s="679"/>
      <c r="DD4" s="679"/>
      <c r="DE4" s="679"/>
      <c r="DF4" s="679"/>
      <c r="DG4" s="679"/>
      <c r="DH4" s="679"/>
      <c r="DI4" s="679"/>
      <c r="DJ4" s="679"/>
      <c r="DK4" s="679"/>
      <c r="DL4" s="679"/>
      <c r="DM4" s="679"/>
      <c r="DN4" s="679"/>
      <c r="DO4" s="679"/>
      <c r="DP4" s="679"/>
      <c r="DQ4" s="679"/>
      <c r="DR4" s="679"/>
      <c r="DS4" s="679"/>
      <c r="DT4" s="679"/>
      <c r="DU4" s="679"/>
      <c r="DV4" s="679"/>
      <c r="DW4" s="679"/>
      <c r="DX4" s="679"/>
      <c r="DY4" s="679"/>
      <c r="DZ4" s="679"/>
      <c r="EA4" s="679"/>
      <c r="EB4" s="679"/>
      <c r="EC4" s="679"/>
      <c r="ED4" s="679"/>
      <c r="EE4" s="679"/>
      <c r="EF4" s="679"/>
      <c r="EG4" s="679"/>
      <c r="EH4" s="679"/>
      <c r="EI4" s="679"/>
      <c r="EJ4" s="679"/>
      <c r="EK4" s="679"/>
      <c r="EL4" s="679"/>
      <c r="EM4" s="679"/>
      <c r="EN4" s="679"/>
      <c r="EO4" s="679"/>
      <c r="EP4" s="679"/>
      <c r="EQ4" s="679"/>
      <c r="ER4" s="679"/>
      <c r="ES4" s="679"/>
      <c r="ET4" s="679"/>
      <c r="EU4" s="679"/>
      <c r="EV4" s="679"/>
      <c r="EW4" s="679"/>
      <c r="EX4" s="679"/>
      <c r="EY4" s="679"/>
      <c r="EZ4" s="679"/>
      <c r="FA4" s="679"/>
      <c r="FB4" s="679"/>
      <c r="FC4" s="679"/>
      <c r="FD4" s="679"/>
      <c r="FE4" s="679"/>
      <c r="FF4" s="679"/>
      <c r="FG4" s="679"/>
      <c r="FH4" s="679"/>
      <c r="FI4" s="679"/>
      <c r="FJ4" s="679"/>
      <c r="FK4" s="679"/>
      <c r="FL4" s="679"/>
      <c r="FM4" s="679"/>
      <c r="FN4" s="679"/>
      <c r="FO4" s="679"/>
      <c r="FP4" s="679"/>
      <c r="FQ4" s="679"/>
      <c r="FR4" s="679"/>
      <c r="FS4" s="679"/>
      <c r="FT4" s="679"/>
      <c r="FU4" s="679"/>
      <c r="FV4" s="679"/>
      <c r="FW4" s="679"/>
      <c r="FX4" s="679"/>
      <c r="FY4" s="679"/>
      <c r="FZ4" s="679"/>
      <c r="GA4" s="679"/>
      <c r="GB4" s="679"/>
      <c r="GC4" s="679"/>
      <c r="GD4" s="679"/>
      <c r="GE4" s="679"/>
      <c r="GF4" s="679"/>
      <c r="GG4" s="679"/>
      <c r="GH4" s="679"/>
      <c r="GI4" s="679"/>
      <c r="GJ4" s="679"/>
      <c r="GK4" s="679"/>
      <c r="GL4" s="679"/>
      <c r="GM4" s="679"/>
      <c r="GN4" s="679"/>
      <c r="GO4" s="679"/>
      <c r="GP4" s="679"/>
      <c r="GQ4" s="679"/>
      <c r="GR4" s="679"/>
      <c r="GS4" s="679"/>
      <c r="GT4" s="679"/>
      <c r="GU4" s="679"/>
      <c r="GV4" s="679"/>
      <c r="GW4" s="679"/>
      <c r="GX4" s="679"/>
      <c r="GY4" s="679"/>
      <c r="GZ4" s="679"/>
      <c r="HA4" s="679"/>
      <c r="HB4" s="679"/>
      <c r="HC4" s="679"/>
      <c r="HD4" s="679"/>
      <c r="HE4" s="679"/>
      <c r="HF4" s="679"/>
      <c r="HG4" s="679"/>
      <c r="HH4" s="679"/>
      <c r="HI4" s="679"/>
      <c r="HJ4" s="679"/>
      <c r="HK4" s="679"/>
      <c r="HL4" s="679"/>
      <c r="HM4" s="679"/>
      <c r="HN4" s="679"/>
      <c r="HO4" s="679"/>
      <c r="HP4" s="679"/>
      <c r="HQ4" s="679"/>
      <c r="HR4" s="679"/>
      <c r="HS4" s="679"/>
      <c r="HT4" s="679"/>
      <c r="HU4" s="679"/>
      <c r="HV4" s="679"/>
      <c r="HW4" s="679"/>
      <c r="HX4" s="679"/>
      <c r="HY4" s="679"/>
      <c r="HZ4" s="679"/>
      <c r="IA4" s="679"/>
      <c r="IB4" s="679"/>
      <c r="IC4" s="679"/>
      <c r="ID4" s="679"/>
      <c r="IE4" s="679"/>
      <c r="IF4" s="679"/>
      <c r="IG4" s="679"/>
      <c r="IH4" s="679"/>
      <c r="II4" s="679"/>
      <c r="IJ4" s="679"/>
      <c r="IK4" s="679"/>
      <c r="IL4" s="679"/>
      <c r="IM4" s="679"/>
      <c r="IN4" s="679"/>
      <c r="IO4" s="679"/>
      <c r="IP4" s="679"/>
      <c r="IQ4" s="679"/>
      <c r="IR4" s="679"/>
      <c r="IS4" s="679"/>
      <c r="IT4" s="679"/>
      <c r="IU4" s="679"/>
      <c r="IV4" s="679"/>
      <c r="IW4" s="679"/>
      <c r="IX4" s="679"/>
      <c r="IY4" s="679"/>
      <c r="IZ4" s="679"/>
      <c r="JA4" s="679"/>
      <c r="JB4" s="679"/>
      <c r="JC4" s="679"/>
      <c r="JD4" s="679"/>
      <c r="JE4" s="679"/>
      <c r="JF4" s="679"/>
      <c r="JG4" s="679"/>
      <c r="JH4" s="679"/>
      <c r="JI4" s="679"/>
      <c r="JJ4" s="679"/>
      <c r="JK4" s="679"/>
      <c r="JL4" s="679"/>
      <c r="JM4" s="679"/>
      <c r="JN4" s="679"/>
      <c r="JO4" s="679"/>
      <c r="JP4" s="679"/>
      <c r="JQ4" s="679"/>
      <c r="JR4" s="679"/>
      <c r="JS4" s="679"/>
      <c r="JT4" s="679"/>
      <c r="JU4" s="679"/>
      <c r="JV4" s="679"/>
      <c r="JW4" s="679"/>
      <c r="JX4" s="679"/>
      <c r="JY4" s="679"/>
      <c r="JZ4" s="679"/>
      <c r="KA4" s="679"/>
      <c r="KB4" s="679"/>
      <c r="KC4" s="679"/>
      <c r="KD4" s="679"/>
      <c r="KE4" s="679"/>
      <c r="KF4" s="679"/>
      <c r="KG4" s="679"/>
      <c r="KH4" s="679"/>
      <c r="KI4" s="679"/>
      <c r="KJ4" s="679"/>
      <c r="KK4" s="679"/>
      <c r="KL4" s="679"/>
      <c r="KM4" s="679"/>
      <c r="KN4" s="679"/>
      <c r="KO4" s="679"/>
      <c r="KP4" s="679"/>
      <c r="KQ4" s="679"/>
      <c r="KR4" s="679"/>
      <c r="KS4" s="679"/>
      <c r="KT4" s="679"/>
      <c r="KU4" s="679"/>
      <c r="KV4" s="679"/>
      <c r="KW4" s="679"/>
      <c r="KX4" s="679"/>
      <c r="KY4" s="679"/>
      <c r="KZ4" s="679"/>
      <c r="LA4" s="679"/>
      <c r="LB4" s="679"/>
      <c r="LC4" s="679"/>
      <c r="LD4" s="679"/>
      <c r="LE4" s="679"/>
      <c r="LF4" s="679"/>
      <c r="LG4" s="679"/>
      <c r="LH4" s="679"/>
      <c r="LI4" s="679"/>
      <c r="LJ4" s="679"/>
      <c r="LK4" s="679"/>
      <c r="LL4" s="679"/>
      <c r="LM4" s="679"/>
      <c r="LN4" s="679"/>
      <c r="LO4" s="679"/>
      <c r="LP4" s="679"/>
      <c r="LQ4" s="679"/>
      <c r="LR4" s="679"/>
      <c r="LS4" s="679"/>
      <c r="LT4" s="679"/>
      <c r="LU4" s="679"/>
      <c r="LV4" s="679"/>
      <c r="LW4" s="679"/>
      <c r="LX4" s="679"/>
      <c r="LY4" s="679"/>
      <c r="LZ4" s="679"/>
      <c r="MA4" s="679"/>
      <c r="MB4" s="679"/>
    </row>
    <row r="5" spans="1:340" x14ac:dyDescent="0.55000000000000004">
      <c r="A5" s="577">
        <v>2018</v>
      </c>
      <c r="B5" s="578">
        <v>265300.021543807</v>
      </c>
      <c r="C5" s="629">
        <f t="shared" si="0"/>
        <v>267959.65425978357</v>
      </c>
      <c r="D5" s="579">
        <v>960084.19881138415</v>
      </c>
      <c r="E5" s="629">
        <f t="shared" si="1"/>
        <v>969709.04290446802</v>
      </c>
      <c r="F5" s="578">
        <v>0</v>
      </c>
      <c r="G5" s="629">
        <f t="shared" si="2"/>
        <v>0</v>
      </c>
      <c r="H5" s="579">
        <v>517507.41164403991</v>
      </c>
      <c r="I5" s="629">
        <f t="shared" si="3"/>
        <v>512345.27521289064</v>
      </c>
      <c r="J5" s="717">
        <f t="shared" si="4"/>
        <v>0.265300021543807</v>
      </c>
      <c r="K5" s="588">
        <f t="shared" si="5"/>
        <v>0.26795965425978358</v>
      </c>
      <c r="L5" s="588">
        <f t="shared" si="6"/>
        <v>0.44257678716734422</v>
      </c>
      <c r="M5" s="718">
        <f t="shared" si="7"/>
        <v>0.45736376769157738</v>
      </c>
      <c r="N5" s="578">
        <v>0</v>
      </c>
      <c r="O5" s="629">
        <f t="shared" si="8"/>
        <v>0</v>
      </c>
      <c r="P5" s="579">
        <v>546479.40714630485</v>
      </c>
      <c r="Q5" s="629">
        <f t="shared" si="9"/>
        <v>541028.2750600205</v>
      </c>
      <c r="R5" s="715">
        <f t="shared" si="10"/>
        <v>0.265300021543807</v>
      </c>
      <c r="S5" s="711">
        <f t="shared" si="11"/>
        <v>0.26795965425978358</v>
      </c>
      <c r="T5" s="711">
        <f t="shared" si="12"/>
        <v>0.4136047916650793</v>
      </c>
      <c r="U5" s="712">
        <f t="shared" si="13"/>
        <v>0.42868076784444753</v>
      </c>
      <c r="W5" s="662" t="s">
        <v>139</v>
      </c>
      <c r="X5" s="662" t="s">
        <v>142</v>
      </c>
      <c r="Y5" s="659">
        <v>427389.69643347937</v>
      </c>
      <c r="Z5" s="659">
        <v>670380.39242532651</v>
      </c>
      <c r="AA5" s="659">
        <v>888895.84067711455</v>
      </c>
      <c r="AB5" s="659">
        <v>3220177.5170880072</v>
      </c>
      <c r="AC5" s="659">
        <v>10671577.109002225</v>
      </c>
      <c r="AE5" s="659">
        <v>960084.19881146122</v>
      </c>
    </row>
    <row r="6" spans="1:340" x14ac:dyDescent="0.55000000000000004">
      <c r="A6" s="577">
        <v>2019</v>
      </c>
      <c r="B6" s="578">
        <v>265300.021543807</v>
      </c>
      <c r="C6" s="629">
        <f t="shared" si="0"/>
        <v>269299.4525310825</v>
      </c>
      <c r="D6" s="579">
        <v>960084.19881138415</v>
      </c>
      <c r="E6" s="629">
        <f t="shared" si="1"/>
        <v>974557.5881189903</v>
      </c>
      <c r="F6" s="578">
        <v>0</v>
      </c>
      <c r="G6" s="629">
        <f t="shared" si="2"/>
        <v>0</v>
      </c>
      <c r="H6" s="579">
        <v>517507.41164403991</v>
      </c>
      <c r="I6" s="629">
        <f t="shared" si="3"/>
        <v>509783.54883682617</v>
      </c>
      <c r="J6" s="717">
        <f t="shared" si="4"/>
        <v>0.265300021543807</v>
      </c>
      <c r="K6" s="588">
        <f t="shared" si="5"/>
        <v>0.26929945253108251</v>
      </c>
      <c r="L6" s="588">
        <f t="shared" si="6"/>
        <v>0.44257678716734422</v>
      </c>
      <c r="M6" s="718">
        <f t="shared" si="7"/>
        <v>0.46477403928216415</v>
      </c>
      <c r="N6" s="578">
        <v>0</v>
      </c>
      <c r="O6" s="629">
        <f t="shared" si="8"/>
        <v>0</v>
      </c>
      <c r="P6" s="579">
        <v>546479.40714630485</v>
      </c>
      <c r="Q6" s="629">
        <f t="shared" si="9"/>
        <v>538323.13368472038</v>
      </c>
      <c r="R6" s="715">
        <f t="shared" si="10"/>
        <v>0.265300021543807</v>
      </c>
      <c r="S6" s="711">
        <f t="shared" si="11"/>
        <v>0.26929945253108251</v>
      </c>
      <c r="T6" s="711">
        <f t="shared" si="12"/>
        <v>0.4136047916650793</v>
      </c>
      <c r="U6" s="712">
        <f t="shared" si="13"/>
        <v>0.43623445443426995</v>
      </c>
      <c r="W6" s="662"/>
      <c r="X6" s="662" t="s">
        <v>1693</v>
      </c>
      <c r="Y6" s="662">
        <v>1000000</v>
      </c>
      <c r="Z6" s="662">
        <v>1000000</v>
      </c>
      <c r="AA6" s="662">
        <v>1000000</v>
      </c>
      <c r="AB6" s="662">
        <v>1000000</v>
      </c>
      <c r="AC6" s="662">
        <v>1000000</v>
      </c>
      <c r="AE6" s="659">
        <v>1000000</v>
      </c>
    </row>
    <row r="7" spans="1:340" x14ac:dyDescent="0.55000000000000004">
      <c r="A7" s="577">
        <v>2020</v>
      </c>
      <c r="B7" s="578">
        <v>265300.021543807</v>
      </c>
      <c r="C7" s="629">
        <f t="shared" si="0"/>
        <v>270645.94979373785</v>
      </c>
      <c r="D7" s="579">
        <v>960084.19881138415</v>
      </c>
      <c r="E7" s="629">
        <f t="shared" si="1"/>
        <v>979430.3760595849</v>
      </c>
      <c r="F7" s="578">
        <v>0</v>
      </c>
      <c r="G7" s="629">
        <f t="shared" si="2"/>
        <v>0</v>
      </c>
      <c r="H7" s="579">
        <v>517507.41164403991</v>
      </c>
      <c r="I7" s="629">
        <f t="shared" si="3"/>
        <v>507234.63109264208</v>
      </c>
      <c r="J7" s="717">
        <f t="shared" si="4"/>
        <v>0.265300021543807</v>
      </c>
      <c r="K7" s="588">
        <f t="shared" si="5"/>
        <v>0.27064594979373785</v>
      </c>
      <c r="L7" s="588">
        <f t="shared" si="6"/>
        <v>0.44257678716734422</v>
      </c>
      <c r="M7" s="718">
        <f t="shared" si="7"/>
        <v>0.47219574496694283</v>
      </c>
      <c r="N7" s="578">
        <v>0</v>
      </c>
      <c r="O7" s="629">
        <f t="shared" si="8"/>
        <v>0</v>
      </c>
      <c r="P7" s="579">
        <v>546479.40714630485</v>
      </c>
      <c r="Q7" s="629">
        <f t="shared" si="9"/>
        <v>535631.51801629679</v>
      </c>
      <c r="R7" s="715">
        <f t="shared" si="10"/>
        <v>0.265300021543807</v>
      </c>
      <c r="S7" s="711">
        <f t="shared" si="11"/>
        <v>0.27064594979373785</v>
      </c>
      <c r="T7" s="711">
        <f t="shared" si="12"/>
        <v>0.4136047916650793</v>
      </c>
      <c r="U7" s="712">
        <f t="shared" si="13"/>
        <v>0.44379885804328811</v>
      </c>
      <c r="W7" s="662"/>
      <c r="X7" s="662" t="s">
        <v>141</v>
      </c>
      <c r="Y7" s="659">
        <v>55854.572292724071</v>
      </c>
      <c r="Z7" s="659">
        <v>91605.837459036775</v>
      </c>
      <c r="AA7" s="659">
        <v>126132.80478287874</v>
      </c>
      <c r="AB7" s="659">
        <v>393693.79688221309</v>
      </c>
      <c r="AC7" s="659">
        <v>1180476.4514835903</v>
      </c>
      <c r="AE7" s="659">
        <v>121302.64675374699</v>
      </c>
    </row>
    <row r="8" spans="1:340" x14ac:dyDescent="0.55000000000000004">
      <c r="A8" s="577">
        <v>2021</v>
      </c>
      <c r="B8" s="578">
        <v>265300.021543807</v>
      </c>
      <c r="C8" s="629">
        <f t="shared" si="0"/>
        <v>271999.17954270646</v>
      </c>
      <c r="D8" s="579">
        <v>960084.19881138415</v>
      </c>
      <c r="E8" s="629">
        <f t="shared" si="1"/>
        <v>984327.52793988271</v>
      </c>
      <c r="F8" s="578">
        <v>0</v>
      </c>
      <c r="G8" s="629">
        <f t="shared" si="2"/>
        <v>0</v>
      </c>
      <c r="H8" s="579">
        <v>517507.41164403991</v>
      </c>
      <c r="I8" s="629">
        <f t="shared" si="3"/>
        <v>504698.45793717884</v>
      </c>
      <c r="J8" s="717">
        <f t="shared" si="4"/>
        <v>0.265300021543807</v>
      </c>
      <c r="K8" s="588">
        <f t="shared" si="5"/>
        <v>0.27199917954270647</v>
      </c>
      <c r="L8" s="588">
        <f t="shared" si="6"/>
        <v>0.44257678716734422</v>
      </c>
      <c r="M8" s="718">
        <f t="shared" si="7"/>
        <v>0.47962907000270388</v>
      </c>
      <c r="N8" s="578">
        <v>0</v>
      </c>
      <c r="O8" s="629">
        <f t="shared" si="8"/>
        <v>0</v>
      </c>
      <c r="P8" s="579">
        <v>546479.40714630485</v>
      </c>
      <c r="Q8" s="629">
        <f t="shared" si="9"/>
        <v>532953.36042621534</v>
      </c>
      <c r="R8" s="715">
        <f t="shared" si="10"/>
        <v>0.265300021543807</v>
      </c>
      <c r="S8" s="711">
        <f t="shared" si="11"/>
        <v>0.27199917954270647</v>
      </c>
      <c r="T8" s="711">
        <f t="shared" si="12"/>
        <v>0.4136047916650793</v>
      </c>
      <c r="U8" s="712">
        <f t="shared" si="13"/>
        <v>0.45137416751366738</v>
      </c>
      <c r="W8" s="662"/>
      <c r="X8" s="662" t="s">
        <v>140</v>
      </c>
      <c r="Y8" s="659">
        <v>42738.96964334794</v>
      </c>
      <c r="Z8" s="659">
        <v>67038.039242532657</v>
      </c>
      <c r="AA8" s="659">
        <v>88889.584067711461</v>
      </c>
      <c r="AB8" s="659">
        <v>322017.75170880073</v>
      </c>
      <c r="AC8" s="659">
        <v>1067157.7109002226</v>
      </c>
      <c r="AE8" s="659">
        <v>96008.419881146125</v>
      </c>
    </row>
    <row r="9" spans="1:340" s="660" customFormat="1" x14ac:dyDescent="0.55000000000000004">
      <c r="A9" s="577">
        <v>2022</v>
      </c>
      <c r="B9" s="578">
        <v>265300.021543807</v>
      </c>
      <c r="C9" s="629">
        <f t="shared" si="0"/>
        <v>273359.17544041993</v>
      </c>
      <c r="D9" s="579">
        <v>960084.19881138415</v>
      </c>
      <c r="E9" s="629">
        <f t="shared" si="1"/>
        <v>989249.16557958198</v>
      </c>
      <c r="F9" s="578">
        <v>0</v>
      </c>
      <c r="G9" s="629">
        <f t="shared" si="2"/>
        <v>0</v>
      </c>
      <c r="H9" s="579">
        <v>517507.41164403991</v>
      </c>
      <c r="I9" s="629">
        <f t="shared" si="3"/>
        <v>502174.96564749297</v>
      </c>
      <c r="J9" s="717">
        <f t="shared" si="4"/>
        <v>0.265300021543807</v>
      </c>
      <c r="K9" s="588">
        <f t="shared" si="5"/>
        <v>0.27335917544041993</v>
      </c>
      <c r="L9" s="588">
        <f t="shared" si="6"/>
        <v>0.44257678716734422</v>
      </c>
      <c r="M9" s="718">
        <f t="shared" si="7"/>
        <v>0.487074199932089</v>
      </c>
      <c r="N9" s="578">
        <v>0</v>
      </c>
      <c r="O9" s="629">
        <f t="shared" si="8"/>
        <v>0</v>
      </c>
      <c r="P9" s="579">
        <v>546479.40714630485</v>
      </c>
      <c r="Q9" s="629">
        <f t="shared" si="9"/>
        <v>530288.59362408426</v>
      </c>
      <c r="R9" s="715">
        <f t="shared" si="10"/>
        <v>0.265300021543807</v>
      </c>
      <c r="S9" s="711">
        <f t="shared" si="11"/>
        <v>0.27335917544041993</v>
      </c>
      <c r="T9" s="711">
        <f t="shared" si="12"/>
        <v>0.4136047916650793</v>
      </c>
      <c r="U9" s="712">
        <f t="shared" si="13"/>
        <v>0.45896057195549772</v>
      </c>
      <c r="V9" s="679"/>
      <c r="W9" s="660" t="s">
        <v>139</v>
      </c>
      <c r="X9" s="660" t="s">
        <v>131</v>
      </c>
      <c r="Y9" s="660">
        <f>SUM(Y5:Y8)</f>
        <v>1525983.2383695515</v>
      </c>
      <c r="Z9" s="660">
        <f>SUM(Z5:Z8)</f>
        <v>1829024.269126896</v>
      </c>
      <c r="AA9" s="660">
        <f>SUM(AA5:AA8)</f>
        <v>2103918.2295277049</v>
      </c>
      <c r="AB9" s="660">
        <f>SUM(AB5:AB8)</f>
        <v>4935889.0656790212</v>
      </c>
      <c r="AC9" s="660">
        <f>SUM(AC5:AC8)</f>
        <v>13919211.271386039</v>
      </c>
      <c r="AE9" s="660">
        <f>SUM(AE5:AE8)</f>
        <v>2177395.2654463542</v>
      </c>
      <c r="AF9" s="679"/>
      <c r="AG9" s="679"/>
      <c r="AH9" s="679"/>
      <c r="AI9" s="679"/>
      <c r="AJ9" s="679"/>
      <c r="AK9" s="679"/>
      <c r="AL9" s="679"/>
      <c r="AM9" s="679"/>
      <c r="AN9" s="679"/>
      <c r="AO9" s="679"/>
      <c r="AP9" s="679"/>
      <c r="AQ9" s="679"/>
      <c r="AR9" s="679"/>
      <c r="AS9" s="679"/>
      <c r="AT9" s="679"/>
      <c r="AU9" s="679"/>
      <c r="AV9" s="679"/>
      <c r="AW9" s="679"/>
      <c r="AX9" s="679"/>
      <c r="AY9" s="679"/>
      <c r="AZ9" s="679"/>
      <c r="BA9" s="679"/>
      <c r="BB9" s="679"/>
      <c r="BC9" s="679"/>
      <c r="BD9" s="679"/>
      <c r="BE9" s="679"/>
      <c r="BF9" s="679"/>
      <c r="BG9" s="679"/>
      <c r="BH9" s="679"/>
      <c r="BI9" s="679"/>
      <c r="BJ9" s="679"/>
      <c r="BK9" s="679"/>
      <c r="BL9" s="679"/>
      <c r="BM9" s="679"/>
      <c r="BN9" s="679"/>
      <c r="BO9" s="679"/>
      <c r="BP9" s="679"/>
      <c r="BQ9" s="679"/>
      <c r="BR9" s="679"/>
      <c r="BS9" s="679"/>
      <c r="BT9" s="679"/>
      <c r="BU9" s="679"/>
      <c r="BV9" s="679"/>
      <c r="BW9" s="679"/>
      <c r="BX9" s="679"/>
      <c r="BY9" s="679"/>
      <c r="BZ9" s="679"/>
      <c r="CA9" s="679"/>
      <c r="CB9" s="679"/>
      <c r="CC9" s="679"/>
      <c r="CD9" s="679"/>
      <c r="CE9" s="679"/>
      <c r="CF9" s="679"/>
      <c r="CG9" s="679"/>
      <c r="CH9" s="679"/>
      <c r="CI9" s="679"/>
      <c r="CJ9" s="679"/>
      <c r="CK9" s="679"/>
      <c r="CL9" s="679"/>
      <c r="CM9" s="679"/>
      <c r="CN9" s="679"/>
      <c r="CO9" s="679"/>
      <c r="CP9" s="679"/>
      <c r="CQ9" s="679"/>
      <c r="CR9" s="679"/>
      <c r="CS9" s="679"/>
      <c r="CT9" s="679"/>
      <c r="CU9" s="679"/>
      <c r="CV9" s="679"/>
      <c r="CW9" s="679"/>
      <c r="CX9" s="679"/>
      <c r="CY9" s="679"/>
      <c r="CZ9" s="679"/>
      <c r="DA9" s="679"/>
      <c r="DB9" s="679"/>
      <c r="DC9" s="679"/>
      <c r="DD9" s="679"/>
      <c r="DE9" s="679"/>
      <c r="DF9" s="679"/>
      <c r="DG9" s="679"/>
      <c r="DH9" s="679"/>
      <c r="DI9" s="679"/>
      <c r="DJ9" s="679"/>
      <c r="DK9" s="679"/>
      <c r="DL9" s="679"/>
      <c r="DM9" s="679"/>
      <c r="DN9" s="679"/>
      <c r="DO9" s="679"/>
      <c r="DP9" s="679"/>
      <c r="DQ9" s="679"/>
      <c r="DR9" s="679"/>
      <c r="DS9" s="679"/>
      <c r="DT9" s="679"/>
      <c r="DU9" s="679"/>
      <c r="DV9" s="679"/>
      <c r="DW9" s="679"/>
      <c r="DX9" s="679"/>
      <c r="DY9" s="679"/>
      <c r="DZ9" s="679"/>
      <c r="EA9" s="679"/>
      <c r="EB9" s="679"/>
      <c r="EC9" s="679"/>
      <c r="ED9" s="679"/>
      <c r="EE9" s="679"/>
      <c r="EF9" s="679"/>
      <c r="EG9" s="679"/>
      <c r="EH9" s="679"/>
      <c r="EI9" s="679"/>
      <c r="EJ9" s="679"/>
      <c r="EK9" s="679"/>
      <c r="EL9" s="679"/>
      <c r="EM9" s="679"/>
      <c r="EN9" s="679"/>
      <c r="EO9" s="679"/>
      <c r="EP9" s="679"/>
      <c r="EQ9" s="679"/>
      <c r="ER9" s="679"/>
      <c r="ES9" s="679"/>
      <c r="ET9" s="679"/>
      <c r="EU9" s="679"/>
      <c r="EV9" s="679"/>
      <c r="EW9" s="679"/>
      <c r="EX9" s="679"/>
      <c r="EY9" s="679"/>
      <c r="EZ9" s="679"/>
      <c r="FA9" s="679"/>
      <c r="FB9" s="679"/>
      <c r="FC9" s="679"/>
      <c r="FD9" s="679"/>
      <c r="FE9" s="679"/>
      <c r="FF9" s="679"/>
      <c r="FG9" s="679"/>
      <c r="FH9" s="679"/>
      <c r="FI9" s="679"/>
      <c r="FJ9" s="679"/>
      <c r="FK9" s="679"/>
      <c r="FL9" s="679"/>
      <c r="FM9" s="679"/>
      <c r="FN9" s="679"/>
      <c r="FO9" s="679"/>
      <c r="FP9" s="679"/>
      <c r="FQ9" s="679"/>
      <c r="FR9" s="679"/>
      <c r="FS9" s="679"/>
      <c r="FT9" s="679"/>
      <c r="FU9" s="679"/>
      <c r="FV9" s="679"/>
      <c r="FW9" s="679"/>
      <c r="FX9" s="679"/>
      <c r="FY9" s="679"/>
      <c r="FZ9" s="679"/>
      <c r="GA9" s="679"/>
      <c r="GB9" s="679"/>
      <c r="GC9" s="679"/>
      <c r="GD9" s="679"/>
      <c r="GE9" s="679"/>
      <c r="GF9" s="679"/>
      <c r="GG9" s="679"/>
      <c r="GH9" s="679"/>
      <c r="GI9" s="679"/>
      <c r="GJ9" s="679"/>
      <c r="GK9" s="679"/>
      <c r="GL9" s="679"/>
      <c r="GM9" s="679"/>
      <c r="GN9" s="679"/>
      <c r="GO9" s="679"/>
      <c r="GP9" s="679"/>
      <c r="GQ9" s="679"/>
      <c r="GR9" s="679"/>
      <c r="GS9" s="679"/>
      <c r="GT9" s="679"/>
      <c r="GU9" s="679"/>
      <c r="GV9" s="679"/>
      <c r="GW9" s="679"/>
      <c r="GX9" s="679"/>
      <c r="GY9" s="679"/>
      <c r="GZ9" s="679"/>
      <c r="HA9" s="679"/>
      <c r="HB9" s="679"/>
      <c r="HC9" s="679"/>
      <c r="HD9" s="679"/>
      <c r="HE9" s="679"/>
      <c r="HF9" s="679"/>
      <c r="HG9" s="679"/>
      <c r="HH9" s="679"/>
      <c r="HI9" s="679"/>
      <c r="HJ9" s="679"/>
      <c r="HK9" s="679"/>
      <c r="HL9" s="679"/>
      <c r="HM9" s="679"/>
      <c r="HN9" s="679"/>
      <c r="HO9" s="679"/>
      <c r="HP9" s="679"/>
      <c r="HQ9" s="679"/>
      <c r="HR9" s="679"/>
      <c r="HS9" s="679"/>
      <c r="HT9" s="679"/>
      <c r="HU9" s="679"/>
      <c r="HV9" s="679"/>
      <c r="HW9" s="679"/>
      <c r="HX9" s="679"/>
      <c r="HY9" s="679"/>
      <c r="HZ9" s="679"/>
      <c r="IA9" s="679"/>
      <c r="IB9" s="679"/>
      <c r="IC9" s="679"/>
      <c r="ID9" s="679"/>
      <c r="IE9" s="679"/>
      <c r="IF9" s="679"/>
      <c r="IG9" s="679"/>
      <c r="IH9" s="679"/>
      <c r="II9" s="679"/>
      <c r="IJ9" s="679"/>
      <c r="IK9" s="679"/>
      <c r="IL9" s="679"/>
      <c r="IM9" s="679"/>
      <c r="IN9" s="679"/>
      <c r="IO9" s="679"/>
      <c r="IP9" s="679"/>
      <c r="IQ9" s="679"/>
      <c r="IR9" s="679"/>
      <c r="IS9" s="679"/>
      <c r="IT9" s="679"/>
      <c r="IU9" s="679"/>
      <c r="IV9" s="679"/>
      <c r="IW9" s="679"/>
      <c r="IX9" s="679"/>
      <c r="IY9" s="679"/>
      <c r="IZ9" s="679"/>
      <c r="JA9" s="679"/>
      <c r="JB9" s="679"/>
      <c r="JC9" s="679"/>
      <c r="JD9" s="679"/>
      <c r="JE9" s="679"/>
      <c r="JF9" s="679"/>
      <c r="JG9" s="679"/>
      <c r="JH9" s="679"/>
      <c r="JI9" s="679"/>
      <c r="JJ9" s="679"/>
      <c r="JK9" s="679"/>
      <c r="JL9" s="679"/>
      <c r="JM9" s="679"/>
      <c r="JN9" s="679"/>
      <c r="JO9" s="679"/>
      <c r="JP9" s="679"/>
      <c r="JQ9" s="679"/>
      <c r="JR9" s="679"/>
      <c r="JS9" s="679"/>
      <c r="JT9" s="679"/>
      <c r="JU9" s="679"/>
      <c r="JV9" s="679"/>
      <c r="JW9" s="679"/>
      <c r="JX9" s="679"/>
      <c r="JY9" s="679"/>
      <c r="JZ9" s="679"/>
      <c r="KA9" s="679"/>
      <c r="KB9" s="679"/>
      <c r="KC9" s="679"/>
      <c r="KD9" s="679"/>
      <c r="KE9" s="679"/>
      <c r="KF9" s="679"/>
      <c r="KG9" s="679"/>
      <c r="KH9" s="679"/>
      <c r="KI9" s="679"/>
      <c r="KJ9" s="679"/>
      <c r="KK9" s="679"/>
      <c r="KL9" s="679"/>
      <c r="KM9" s="679"/>
      <c r="KN9" s="679"/>
      <c r="KO9" s="679"/>
      <c r="KP9" s="679"/>
      <c r="KQ9" s="679"/>
      <c r="KR9" s="679"/>
      <c r="KS9" s="679"/>
      <c r="KT9" s="679"/>
      <c r="KU9" s="679"/>
      <c r="KV9" s="679"/>
      <c r="KW9" s="679"/>
      <c r="KX9" s="679"/>
      <c r="KY9" s="679"/>
      <c r="KZ9" s="679"/>
      <c r="LA9" s="679"/>
      <c r="LB9" s="679"/>
      <c r="LC9" s="679"/>
      <c r="LD9" s="679"/>
      <c r="LE9" s="679"/>
      <c r="LF9" s="679"/>
      <c r="LG9" s="679"/>
      <c r="LH9" s="679"/>
      <c r="LI9" s="679"/>
      <c r="LJ9" s="679"/>
      <c r="LK9" s="679"/>
      <c r="LL9" s="679"/>
      <c r="LM9" s="679"/>
      <c r="LN9" s="679"/>
      <c r="LO9" s="679"/>
      <c r="LP9" s="679"/>
      <c r="LQ9" s="679"/>
      <c r="LR9" s="679"/>
      <c r="LS9" s="679"/>
      <c r="LT9" s="679"/>
      <c r="LU9" s="679"/>
      <c r="LV9" s="679"/>
      <c r="LW9" s="679"/>
      <c r="LX9" s="679"/>
      <c r="LY9" s="679"/>
      <c r="LZ9" s="679"/>
      <c r="MA9" s="679"/>
      <c r="MB9" s="679"/>
    </row>
    <row r="10" spans="1:340" x14ac:dyDescent="0.55000000000000004">
      <c r="A10" s="577">
        <v>2023</v>
      </c>
      <c r="B10" s="578">
        <v>265300.021543807</v>
      </c>
      <c r="C10" s="629">
        <f t="shared" si="0"/>
        <v>274725.971317622</v>
      </c>
      <c r="D10" s="579">
        <v>960084.19881138415</v>
      </c>
      <c r="E10" s="629">
        <f t="shared" si="1"/>
        <v>994195.41140747978</v>
      </c>
      <c r="F10" s="578">
        <v>0</v>
      </c>
      <c r="G10" s="629">
        <f t="shared" si="2"/>
        <v>0</v>
      </c>
      <c r="H10" s="579">
        <v>517507.41164403991</v>
      </c>
      <c r="I10" s="629">
        <f t="shared" si="3"/>
        <v>499664.09081925551</v>
      </c>
      <c r="J10" s="717">
        <f t="shared" si="4"/>
        <v>0.265300021543807</v>
      </c>
      <c r="K10" s="588">
        <f t="shared" si="5"/>
        <v>0.274725971317622</v>
      </c>
      <c r="L10" s="588">
        <f t="shared" si="6"/>
        <v>0.44257678716734422</v>
      </c>
      <c r="M10" s="718">
        <f t="shared" si="7"/>
        <v>0.4945313205882243</v>
      </c>
      <c r="N10" s="578">
        <v>0</v>
      </c>
      <c r="O10" s="629">
        <f t="shared" si="8"/>
        <v>0</v>
      </c>
      <c r="P10" s="579">
        <v>546479.40714630485</v>
      </c>
      <c r="Q10" s="629">
        <f t="shared" si="9"/>
        <v>527637.15065596381</v>
      </c>
      <c r="R10" s="715">
        <f t="shared" si="10"/>
        <v>0.265300021543807</v>
      </c>
      <c r="S10" s="711">
        <f t="shared" si="11"/>
        <v>0.274725971317622</v>
      </c>
      <c r="T10" s="711">
        <f t="shared" si="12"/>
        <v>0.4136047916650793</v>
      </c>
      <c r="U10" s="712">
        <f t="shared" si="13"/>
        <v>0.46655826075151596</v>
      </c>
      <c r="W10" s="660"/>
      <c r="X10" s="660"/>
    </row>
    <row r="11" spans="1:340" s="660" customFormat="1" x14ac:dyDescent="0.55000000000000004">
      <c r="A11" s="577">
        <v>2024</v>
      </c>
      <c r="B11" s="578">
        <v>265300.021543807</v>
      </c>
      <c r="C11" s="629">
        <f t="shared" si="0"/>
        <v>276099.60117421008</v>
      </c>
      <c r="D11" s="579">
        <v>960084.19881138415</v>
      </c>
      <c r="E11" s="629">
        <f t="shared" si="1"/>
        <v>999166.38846451708</v>
      </c>
      <c r="F11" s="578">
        <v>0</v>
      </c>
      <c r="G11" s="629">
        <f t="shared" si="2"/>
        <v>0</v>
      </c>
      <c r="H11" s="579">
        <v>517507.41164403991</v>
      </c>
      <c r="I11" s="629">
        <f t="shared" si="3"/>
        <v>497165.7703651592</v>
      </c>
      <c r="J11" s="717">
        <f t="shared" si="4"/>
        <v>0.265300021543807</v>
      </c>
      <c r="K11" s="588">
        <f t="shared" si="5"/>
        <v>0.27609960117421006</v>
      </c>
      <c r="L11" s="588">
        <f t="shared" si="6"/>
        <v>0.44257678716734422</v>
      </c>
      <c r="M11" s="718">
        <f t="shared" si="7"/>
        <v>0.50200061809935792</v>
      </c>
      <c r="N11" s="578">
        <v>0</v>
      </c>
      <c r="O11" s="629">
        <f t="shared" si="8"/>
        <v>0</v>
      </c>
      <c r="P11" s="579">
        <v>546479.40714630485</v>
      </c>
      <c r="Q11" s="629">
        <f t="shared" si="9"/>
        <v>524998.96490268398</v>
      </c>
      <c r="R11" s="715">
        <f t="shared" si="10"/>
        <v>0.265300021543807</v>
      </c>
      <c r="S11" s="711">
        <f t="shared" si="11"/>
        <v>0.27609960117421006</v>
      </c>
      <c r="T11" s="711">
        <f t="shared" si="12"/>
        <v>0.4136047916650793</v>
      </c>
      <c r="U11" s="712">
        <f t="shared" si="13"/>
        <v>0.47416742356183311</v>
      </c>
      <c r="V11" s="679"/>
      <c r="W11" s="660" t="s">
        <v>132</v>
      </c>
      <c r="X11" s="660" t="s">
        <v>131</v>
      </c>
      <c r="Y11" s="660">
        <v>239573.02435686986</v>
      </c>
      <c r="Z11" s="660">
        <v>275362.30412206874</v>
      </c>
      <c r="AA11" s="660">
        <v>291512.08370077558</v>
      </c>
      <c r="AB11" s="660">
        <v>314455.82465017965</v>
      </c>
      <c r="AC11" s="660">
        <v>325757.5619396111</v>
      </c>
      <c r="AE11" s="660">
        <v>265300.021543807</v>
      </c>
      <c r="AF11" s="679"/>
      <c r="AG11" s="679"/>
      <c r="AH11" s="679"/>
      <c r="AI11" s="679"/>
      <c r="AJ11" s="679"/>
      <c r="AK11" s="679"/>
      <c r="AL11" s="679"/>
      <c r="AM11" s="679"/>
      <c r="AN11" s="679"/>
      <c r="AO11" s="679"/>
      <c r="AP11" s="679"/>
      <c r="AQ11" s="679"/>
      <c r="AR11" s="679"/>
      <c r="AS11" s="679"/>
      <c r="AT11" s="679"/>
      <c r="AU11" s="679"/>
      <c r="AV11" s="679"/>
      <c r="AW11" s="679"/>
      <c r="AX11" s="679"/>
      <c r="AY11" s="679"/>
      <c r="AZ11" s="679"/>
      <c r="BA11" s="679"/>
      <c r="BB11" s="679"/>
      <c r="BC11" s="679"/>
      <c r="BD11" s="679"/>
      <c r="BE11" s="679"/>
      <c r="BF11" s="679"/>
      <c r="BG11" s="679"/>
      <c r="BH11" s="679"/>
      <c r="BI11" s="679"/>
      <c r="BJ11" s="679"/>
      <c r="BK11" s="679"/>
      <c r="BL11" s="679"/>
      <c r="BM11" s="679"/>
      <c r="BN11" s="679"/>
      <c r="BO11" s="679"/>
      <c r="BP11" s="679"/>
      <c r="BQ11" s="679"/>
      <c r="BR11" s="679"/>
      <c r="BS11" s="679"/>
      <c r="BT11" s="679"/>
      <c r="BU11" s="679"/>
      <c r="BV11" s="679"/>
      <c r="BW11" s="679"/>
      <c r="BX11" s="679"/>
      <c r="BY11" s="679"/>
      <c r="BZ11" s="679"/>
      <c r="CA11" s="679"/>
      <c r="CB11" s="679"/>
      <c r="CC11" s="679"/>
      <c r="CD11" s="679"/>
      <c r="CE11" s="679"/>
      <c r="CF11" s="679"/>
      <c r="CG11" s="679"/>
      <c r="CH11" s="679"/>
      <c r="CI11" s="679"/>
      <c r="CJ11" s="679"/>
      <c r="CK11" s="679"/>
      <c r="CL11" s="679"/>
      <c r="CM11" s="679"/>
      <c r="CN11" s="679"/>
      <c r="CO11" s="679"/>
      <c r="CP11" s="679"/>
      <c r="CQ11" s="679"/>
      <c r="CR11" s="679"/>
      <c r="CS11" s="679"/>
      <c r="CT11" s="679"/>
      <c r="CU11" s="679"/>
      <c r="CV11" s="679"/>
      <c r="CW11" s="679"/>
      <c r="CX11" s="679"/>
      <c r="CY11" s="679"/>
      <c r="CZ11" s="679"/>
      <c r="DA11" s="679"/>
      <c r="DB11" s="679"/>
      <c r="DC11" s="679"/>
      <c r="DD11" s="679"/>
      <c r="DE11" s="679"/>
      <c r="DF11" s="679"/>
      <c r="DG11" s="679"/>
      <c r="DH11" s="679"/>
      <c r="DI11" s="679"/>
      <c r="DJ11" s="679"/>
      <c r="DK11" s="679"/>
      <c r="DL11" s="679"/>
      <c r="DM11" s="679"/>
      <c r="DN11" s="679"/>
      <c r="DO11" s="679"/>
      <c r="DP11" s="679"/>
      <c r="DQ11" s="679"/>
      <c r="DR11" s="679"/>
      <c r="DS11" s="679"/>
      <c r="DT11" s="679"/>
      <c r="DU11" s="679"/>
      <c r="DV11" s="679"/>
      <c r="DW11" s="679"/>
      <c r="DX11" s="679"/>
      <c r="DY11" s="679"/>
      <c r="DZ11" s="679"/>
      <c r="EA11" s="679"/>
      <c r="EB11" s="679"/>
      <c r="EC11" s="679"/>
      <c r="ED11" s="679"/>
      <c r="EE11" s="679"/>
      <c r="EF11" s="679"/>
      <c r="EG11" s="679"/>
      <c r="EH11" s="679"/>
      <c r="EI11" s="679"/>
      <c r="EJ11" s="679"/>
      <c r="EK11" s="679"/>
      <c r="EL11" s="679"/>
      <c r="EM11" s="679"/>
      <c r="EN11" s="679"/>
      <c r="EO11" s="679"/>
      <c r="EP11" s="679"/>
      <c r="EQ11" s="679"/>
      <c r="ER11" s="679"/>
      <c r="ES11" s="679"/>
      <c r="ET11" s="679"/>
      <c r="EU11" s="679"/>
      <c r="EV11" s="679"/>
      <c r="EW11" s="679"/>
      <c r="EX11" s="679"/>
      <c r="EY11" s="679"/>
      <c r="EZ11" s="679"/>
      <c r="FA11" s="679"/>
      <c r="FB11" s="679"/>
      <c r="FC11" s="679"/>
      <c r="FD11" s="679"/>
      <c r="FE11" s="679"/>
      <c r="FF11" s="679"/>
      <c r="FG11" s="679"/>
      <c r="FH11" s="679"/>
      <c r="FI11" s="679"/>
      <c r="FJ11" s="679"/>
      <c r="FK11" s="679"/>
      <c r="FL11" s="679"/>
      <c r="FM11" s="679"/>
      <c r="FN11" s="679"/>
      <c r="FO11" s="679"/>
      <c r="FP11" s="679"/>
      <c r="FQ11" s="679"/>
      <c r="FR11" s="679"/>
      <c r="FS11" s="679"/>
      <c r="FT11" s="679"/>
      <c r="FU11" s="679"/>
      <c r="FV11" s="679"/>
      <c r="FW11" s="679"/>
      <c r="FX11" s="679"/>
      <c r="FY11" s="679"/>
      <c r="FZ11" s="679"/>
      <c r="GA11" s="679"/>
      <c r="GB11" s="679"/>
      <c r="GC11" s="679"/>
      <c r="GD11" s="679"/>
      <c r="GE11" s="679"/>
      <c r="GF11" s="679"/>
      <c r="GG11" s="679"/>
      <c r="GH11" s="679"/>
      <c r="GI11" s="679"/>
      <c r="GJ11" s="679"/>
      <c r="GK11" s="679"/>
      <c r="GL11" s="679"/>
      <c r="GM11" s="679"/>
      <c r="GN11" s="679"/>
      <c r="GO11" s="679"/>
      <c r="GP11" s="679"/>
      <c r="GQ11" s="679"/>
      <c r="GR11" s="679"/>
      <c r="GS11" s="679"/>
      <c r="GT11" s="679"/>
      <c r="GU11" s="679"/>
      <c r="GV11" s="679"/>
      <c r="GW11" s="679"/>
      <c r="GX11" s="679"/>
      <c r="GY11" s="679"/>
      <c r="GZ11" s="679"/>
      <c r="HA11" s="679"/>
      <c r="HB11" s="679"/>
      <c r="HC11" s="679"/>
      <c r="HD11" s="679"/>
      <c r="HE11" s="679"/>
      <c r="HF11" s="679"/>
      <c r="HG11" s="679"/>
      <c r="HH11" s="679"/>
      <c r="HI11" s="679"/>
      <c r="HJ11" s="679"/>
      <c r="HK11" s="679"/>
      <c r="HL11" s="679"/>
      <c r="HM11" s="679"/>
      <c r="HN11" s="679"/>
      <c r="HO11" s="679"/>
      <c r="HP11" s="679"/>
      <c r="HQ11" s="679"/>
      <c r="HR11" s="679"/>
      <c r="HS11" s="679"/>
      <c r="HT11" s="679"/>
      <c r="HU11" s="679"/>
      <c r="HV11" s="679"/>
      <c r="HW11" s="679"/>
      <c r="HX11" s="679"/>
      <c r="HY11" s="679"/>
      <c r="HZ11" s="679"/>
      <c r="IA11" s="679"/>
      <c r="IB11" s="679"/>
      <c r="IC11" s="679"/>
      <c r="ID11" s="679"/>
      <c r="IE11" s="679"/>
      <c r="IF11" s="679"/>
      <c r="IG11" s="679"/>
      <c r="IH11" s="679"/>
      <c r="II11" s="679"/>
      <c r="IJ11" s="679"/>
      <c r="IK11" s="679"/>
      <c r="IL11" s="679"/>
      <c r="IM11" s="679"/>
      <c r="IN11" s="679"/>
      <c r="IO11" s="679"/>
      <c r="IP11" s="679"/>
      <c r="IQ11" s="679"/>
      <c r="IR11" s="679"/>
      <c r="IS11" s="679"/>
      <c r="IT11" s="679"/>
      <c r="IU11" s="679"/>
      <c r="IV11" s="679"/>
      <c r="IW11" s="679"/>
      <c r="IX11" s="679"/>
      <c r="IY11" s="679"/>
      <c r="IZ11" s="679"/>
      <c r="JA11" s="679"/>
      <c r="JB11" s="679"/>
      <c r="JC11" s="679"/>
      <c r="JD11" s="679"/>
      <c r="JE11" s="679"/>
      <c r="JF11" s="679"/>
      <c r="JG11" s="679"/>
      <c r="JH11" s="679"/>
      <c r="JI11" s="679"/>
      <c r="JJ11" s="679"/>
      <c r="JK11" s="679"/>
      <c r="JL11" s="679"/>
      <c r="JM11" s="679"/>
      <c r="JN11" s="679"/>
      <c r="JO11" s="679"/>
      <c r="JP11" s="679"/>
      <c r="JQ11" s="679"/>
      <c r="JR11" s="679"/>
      <c r="JS11" s="679"/>
      <c r="JT11" s="679"/>
      <c r="JU11" s="679"/>
      <c r="JV11" s="679"/>
      <c r="JW11" s="679"/>
      <c r="JX11" s="679"/>
      <c r="JY11" s="679"/>
      <c r="JZ11" s="679"/>
      <c r="KA11" s="679"/>
      <c r="KB11" s="679"/>
      <c r="KC11" s="679"/>
      <c r="KD11" s="679"/>
      <c r="KE11" s="679"/>
      <c r="KF11" s="679"/>
      <c r="KG11" s="679"/>
      <c r="KH11" s="679"/>
      <c r="KI11" s="679"/>
      <c r="KJ11" s="679"/>
      <c r="KK11" s="679"/>
      <c r="KL11" s="679"/>
      <c r="KM11" s="679"/>
      <c r="KN11" s="679"/>
      <c r="KO11" s="679"/>
      <c r="KP11" s="679"/>
      <c r="KQ11" s="679"/>
      <c r="KR11" s="679"/>
      <c r="KS11" s="679"/>
      <c r="KT11" s="679"/>
      <c r="KU11" s="679"/>
      <c r="KV11" s="679"/>
      <c r="KW11" s="679"/>
      <c r="KX11" s="679"/>
      <c r="KY11" s="679"/>
      <c r="KZ11" s="679"/>
      <c r="LA11" s="679"/>
      <c r="LB11" s="679"/>
      <c r="LC11" s="679"/>
      <c r="LD11" s="679"/>
      <c r="LE11" s="679"/>
      <c r="LF11" s="679"/>
      <c r="LG11" s="679"/>
      <c r="LH11" s="679"/>
      <c r="LI11" s="679"/>
      <c r="LJ11" s="679"/>
      <c r="LK11" s="679"/>
      <c r="LL11" s="679"/>
      <c r="LM11" s="679"/>
      <c r="LN11" s="679"/>
      <c r="LO11" s="679"/>
      <c r="LP11" s="679"/>
      <c r="LQ11" s="679"/>
      <c r="LR11" s="679"/>
      <c r="LS11" s="679"/>
      <c r="LT11" s="679"/>
      <c r="LU11" s="679"/>
      <c r="LV11" s="679"/>
      <c r="LW11" s="679"/>
      <c r="LX11" s="679"/>
      <c r="LY11" s="679"/>
      <c r="LZ11" s="679"/>
      <c r="MA11" s="679"/>
      <c r="MB11" s="679"/>
    </row>
    <row r="12" spans="1:340" x14ac:dyDescent="0.55000000000000004">
      <c r="A12" s="577">
        <v>2025</v>
      </c>
      <c r="B12" s="578">
        <v>265300.021543807</v>
      </c>
      <c r="C12" s="629">
        <f t="shared" si="0"/>
        <v>277480.09918008116</v>
      </c>
      <c r="D12" s="579">
        <v>960084.19881138415</v>
      </c>
      <c r="E12" s="629">
        <f t="shared" si="1"/>
        <v>1004162.2204068396</v>
      </c>
      <c r="F12" s="578">
        <v>0</v>
      </c>
      <c r="G12" s="629">
        <f t="shared" si="2"/>
        <v>0</v>
      </c>
      <c r="H12" s="579">
        <v>517507.41164403991</v>
      </c>
      <c r="I12" s="629">
        <f t="shared" si="3"/>
        <v>494679.94151333341</v>
      </c>
      <c r="J12" s="717">
        <f t="shared" si="4"/>
        <v>0.265300021543807</v>
      </c>
      <c r="K12" s="588">
        <f t="shared" si="5"/>
        <v>0.27748009918008115</v>
      </c>
      <c r="L12" s="588">
        <f t="shared" si="6"/>
        <v>0.44257678716734422</v>
      </c>
      <c r="M12" s="718">
        <f t="shared" si="7"/>
        <v>0.50948227889350617</v>
      </c>
      <c r="N12" s="578">
        <v>0</v>
      </c>
      <c r="O12" s="629">
        <f t="shared" si="8"/>
        <v>0</v>
      </c>
      <c r="P12" s="579">
        <v>546479.40714630485</v>
      </c>
      <c r="Q12" s="629">
        <f t="shared" si="9"/>
        <v>522373.97007817053</v>
      </c>
      <c r="R12" s="715">
        <f t="shared" si="10"/>
        <v>0.265300021543807</v>
      </c>
      <c r="S12" s="711">
        <f t="shared" si="11"/>
        <v>0.27748009918008115</v>
      </c>
      <c r="T12" s="711">
        <f t="shared" si="12"/>
        <v>0.4136047916650793</v>
      </c>
      <c r="U12" s="712">
        <f t="shared" si="13"/>
        <v>0.48178825032866907</v>
      </c>
    </row>
    <row r="13" spans="1:340" s="660" customFormat="1" x14ac:dyDescent="0.55000000000000004">
      <c r="A13" s="577">
        <v>2026</v>
      </c>
      <c r="B13" s="578">
        <v>265300.021543807</v>
      </c>
      <c r="C13" s="629">
        <f t="shared" si="0"/>
        <v>278867.49967598153</v>
      </c>
      <c r="D13" s="579">
        <v>960084.19881138415</v>
      </c>
      <c r="E13" s="629">
        <f t="shared" si="1"/>
        <v>1009183.0315088736</v>
      </c>
      <c r="F13" s="578">
        <v>0</v>
      </c>
      <c r="G13" s="629">
        <f t="shared" si="2"/>
        <v>0</v>
      </c>
      <c r="H13" s="579">
        <v>517507.41164403991</v>
      </c>
      <c r="I13" s="629">
        <f t="shared" si="3"/>
        <v>492206.54180576676</v>
      </c>
      <c r="J13" s="717">
        <f t="shared" si="4"/>
        <v>0.265300021543807</v>
      </c>
      <c r="K13" s="588">
        <f t="shared" si="5"/>
        <v>0.27886749967598151</v>
      </c>
      <c r="L13" s="588">
        <f t="shared" si="6"/>
        <v>0.44257678716734422</v>
      </c>
      <c r="M13" s="718">
        <f t="shared" si="7"/>
        <v>0.51697648970310683</v>
      </c>
      <c r="N13" s="578">
        <v>0</v>
      </c>
      <c r="O13" s="629">
        <f t="shared" si="8"/>
        <v>0</v>
      </c>
      <c r="P13" s="579">
        <v>546479.40714630485</v>
      </c>
      <c r="Q13" s="629">
        <f t="shared" si="9"/>
        <v>519762.10022777971</v>
      </c>
      <c r="R13" s="715">
        <f t="shared" si="10"/>
        <v>0.265300021543807</v>
      </c>
      <c r="S13" s="711">
        <f t="shared" si="11"/>
        <v>0.27886749967598151</v>
      </c>
      <c r="T13" s="711">
        <f t="shared" si="12"/>
        <v>0.4136047916650793</v>
      </c>
      <c r="U13" s="712">
        <f t="shared" si="13"/>
        <v>0.48942093128109387</v>
      </c>
      <c r="V13" s="679"/>
      <c r="W13" s="660" t="s">
        <v>131</v>
      </c>
      <c r="X13" s="660" t="s">
        <v>131</v>
      </c>
      <c r="Y13" s="660">
        <f>Y9+Y11</f>
        <v>1765556.2627264215</v>
      </c>
      <c r="Z13" s="660">
        <f>Z9+Z11</f>
        <v>2104386.5732489647</v>
      </c>
      <c r="AA13" s="660">
        <f>AA9+AA11</f>
        <v>2395430.3132284805</v>
      </c>
      <c r="AB13" s="660">
        <f>AB9+AB11</f>
        <v>5250344.8903292008</v>
      </c>
      <c r="AC13" s="660">
        <f>AC9+AC11</f>
        <v>14244968.833325651</v>
      </c>
      <c r="AE13" s="660">
        <f>AE9+AE11</f>
        <v>2442695.2869901611</v>
      </c>
      <c r="AF13" s="679"/>
      <c r="AG13" s="679"/>
      <c r="AH13" s="679"/>
      <c r="AI13" s="679"/>
      <c r="AJ13" s="679"/>
      <c r="AK13" s="679"/>
      <c r="AL13" s="679"/>
      <c r="AM13" s="679"/>
      <c r="AN13" s="679"/>
      <c r="AO13" s="679"/>
      <c r="AP13" s="679"/>
      <c r="AQ13" s="679"/>
      <c r="AR13" s="679"/>
      <c r="AS13" s="679"/>
      <c r="AT13" s="679"/>
      <c r="AU13" s="679"/>
      <c r="AV13" s="679"/>
      <c r="AW13" s="679"/>
      <c r="AX13" s="679"/>
      <c r="AY13" s="679"/>
      <c r="AZ13" s="679"/>
      <c r="BA13" s="679"/>
      <c r="BB13" s="679"/>
      <c r="BC13" s="679"/>
      <c r="BD13" s="679"/>
      <c r="BE13" s="679"/>
      <c r="BF13" s="679"/>
      <c r="BG13" s="679"/>
      <c r="BH13" s="679"/>
      <c r="BI13" s="679"/>
      <c r="BJ13" s="679"/>
      <c r="BK13" s="679"/>
      <c r="BL13" s="679"/>
      <c r="BM13" s="679"/>
      <c r="BN13" s="679"/>
      <c r="BO13" s="679"/>
      <c r="BP13" s="679"/>
      <c r="BQ13" s="679"/>
      <c r="BR13" s="679"/>
      <c r="BS13" s="679"/>
      <c r="BT13" s="679"/>
      <c r="BU13" s="679"/>
      <c r="BV13" s="679"/>
      <c r="BW13" s="679"/>
      <c r="BX13" s="679"/>
      <c r="BY13" s="679"/>
      <c r="BZ13" s="679"/>
      <c r="CA13" s="679"/>
      <c r="CB13" s="679"/>
      <c r="CC13" s="679"/>
      <c r="CD13" s="679"/>
      <c r="CE13" s="679"/>
      <c r="CF13" s="679"/>
      <c r="CG13" s="679"/>
      <c r="CH13" s="679"/>
      <c r="CI13" s="679"/>
      <c r="CJ13" s="679"/>
      <c r="CK13" s="679"/>
      <c r="CL13" s="679"/>
      <c r="CM13" s="679"/>
      <c r="CN13" s="679"/>
      <c r="CO13" s="679"/>
      <c r="CP13" s="679"/>
      <c r="CQ13" s="679"/>
      <c r="CR13" s="679"/>
      <c r="CS13" s="679"/>
      <c r="CT13" s="679"/>
      <c r="CU13" s="679"/>
      <c r="CV13" s="679"/>
      <c r="CW13" s="679"/>
      <c r="CX13" s="679"/>
      <c r="CY13" s="679"/>
      <c r="CZ13" s="679"/>
      <c r="DA13" s="679"/>
      <c r="DB13" s="679"/>
      <c r="DC13" s="679"/>
      <c r="DD13" s="679"/>
      <c r="DE13" s="679"/>
      <c r="DF13" s="679"/>
      <c r="DG13" s="679"/>
      <c r="DH13" s="679"/>
      <c r="DI13" s="679"/>
      <c r="DJ13" s="679"/>
      <c r="DK13" s="679"/>
      <c r="DL13" s="679"/>
      <c r="DM13" s="679"/>
      <c r="DN13" s="679"/>
      <c r="DO13" s="679"/>
      <c r="DP13" s="679"/>
      <c r="DQ13" s="679"/>
      <c r="DR13" s="679"/>
      <c r="DS13" s="679"/>
      <c r="DT13" s="679"/>
      <c r="DU13" s="679"/>
      <c r="DV13" s="679"/>
      <c r="DW13" s="679"/>
      <c r="DX13" s="679"/>
      <c r="DY13" s="679"/>
      <c r="DZ13" s="679"/>
      <c r="EA13" s="679"/>
      <c r="EB13" s="679"/>
      <c r="EC13" s="679"/>
      <c r="ED13" s="679"/>
      <c r="EE13" s="679"/>
      <c r="EF13" s="679"/>
      <c r="EG13" s="679"/>
      <c r="EH13" s="679"/>
      <c r="EI13" s="679"/>
      <c r="EJ13" s="679"/>
      <c r="EK13" s="679"/>
      <c r="EL13" s="679"/>
      <c r="EM13" s="679"/>
      <c r="EN13" s="679"/>
      <c r="EO13" s="679"/>
      <c r="EP13" s="679"/>
      <c r="EQ13" s="679"/>
      <c r="ER13" s="679"/>
      <c r="ES13" s="679"/>
      <c r="ET13" s="679"/>
      <c r="EU13" s="679"/>
      <c r="EV13" s="679"/>
      <c r="EW13" s="679"/>
      <c r="EX13" s="679"/>
      <c r="EY13" s="679"/>
      <c r="EZ13" s="679"/>
      <c r="FA13" s="679"/>
      <c r="FB13" s="679"/>
      <c r="FC13" s="679"/>
      <c r="FD13" s="679"/>
      <c r="FE13" s="679"/>
      <c r="FF13" s="679"/>
      <c r="FG13" s="679"/>
      <c r="FH13" s="679"/>
      <c r="FI13" s="679"/>
      <c r="FJ13" s="679"/>
      <c r="FK13" s="679"/>
      <c r="FL13" s="679"/>
      <c r="FM13" s="679"/>
      <c r="FN13" s="679"/>
      <c r="FO13" s="679"/>
      <c r="FP13" s="679"/>
      <c r="FQ13" s="679"/>
      <c r="FR13" s="679"/>
      <c r="FS13" s="679"/>
      <c r="FT13" s="679"/>
      <c r="FU13" s="679"/>
      <c r="FV13" s="679"/>
      <c r="FW13" s="679"/>
      <c r="FX13" s="679"/>
      <c r="FY13" s="679"/>
      <c r="FZ13" s="679"/>
      <c r="GA13" s="679"/>
      <c r="GB13" s="679"/>
      <c r="GC13" s="679"/>
      <c r="GD13" s="679"/>
      <c r="GE13" s="679"/>
      <c r="GF13" s="679"/>
      <c r="GG13" s="679"/>
      <c r="GH13" s="679"/>
      <c r="GI13" s="679"/>
      <c r="GJ13" s="679"/>
      <c r="GK13" s="679"/>
      <c r="GL13" s="679"/>
      <c r="GM13" s="679"/>
      <c r="GN13" s="679"/>
      <c r="GO13" s="679"/>
      <c r="GP13" s="679"/>
      <c r="GQ13" s="679"/>
      <c r="GR13" s="679"/>
      <c r="GS13" s="679"/>
      <c r="GT13" s="679"/>
      <c r="GU13" s="679"/>
      <c r="GV13" s="679"/>
      <c r="GW13" s="679"/>
      <c r="GX13" s="679"/>
      <c r="GY13" s="679"/>
      <c r="GZ13" s="679"/>
      <c r="HA13" s="679"/>
      <c r="HB13" s="679"/>
      <c r="HC13" s="679"/>
      <c r="HD13" s="679"/>
      <c r="HE13" s="679"/>
      <c r="HF13" s="679"/>
      <c r="HG13" s="679"/>
      <c r="HH13" s="679"/>
      <c r="HI13" s="679"/>
      <c r="HJ13" s="679"/>
      <c r="HK13" s="679"/>
      <c r="HL13" s="679"/>
      <c r="HM13" s="679"/>
      <c r="HN13" s="679"/>
      <c r="HO13" s="679"/>
      <c r="HP13" s="679"/>
      <c r="HQ13" s="679"/>
      <c r="HR13" s="679"/>
      <c r="HS13" s="679"/>
      <c r="HT13" s="679"/>
      <c r="HU13" s="679"/>
      <c r="HV13" s="679"/>
      <c r="HW13" s="679"/>
      <c r="HX13" s="679"/>
      <c r="HY13" s="679"/>
      <c r="HZ13" s="679"/>
      <c r="IA13" s="679"/>
      <c r="IB13" s="679"/>
      <c r="IC13" s="679"/>
      <c r="ID13" s="679"/>
      <c r="IE13" s="679"/>
      <c r="IF13" s="679"/>
      <c r="IG13" s="679"/>
      <c r="IH13" s="679"/>
      <c r="II13" s="679"/>
      <c r="IJ13" s="679"/>
      <c r="IK13" s="679"/>
      <c r="IL13" s="679"/>
      <c r="IM13" s="679"/>
      <c r="IN13" s="679"/>
      <c r="IO13" s="679"/>
      <c r="IP13" s="679"/>
      <c r="IQ13" s="679"/>
      <c r="IR13" s="679"/>
      <c r="IS13" s="679"/>
      <c r="IT13" s="679"/>
      <c r="IU13" s="679"/>
      <c r="IV13" s="679"/>
      <c r="IW13" s="679"/>
      <c r="IX13" s="679"/>
      <c r="IY13" s="679"/>
      <c r="IZ13" s="679"/>
      <c r="JA13" s="679"/>
      <c r="JB13" s="679"/>
      <c r="JC13" s="679"/>
      <c r="JD13" s="679"/>
      <c r="JE13" s="679"/>
      <c r="JF13" s="679"/>
      <c r="JG13" s="679"/>
      <c r="JH13" s="679"/>
      <c r="JI13" s="679"/>
      <c r="JJ13" s="679"/>
      <c r="JK13" s="679"/>
      <c r="JL13" s="679"/>
      <c r="JM13" s="679"/>
      <c r="JN13" s="679"/>
      <c r="JO13" s="679"/>
      <c r="JP13" s="679"/>
      <c r="JQ13" s="679"/>
      <c r="JR13" s="679"/>
      <c r="JS13" s="679"/>
      <c r="JT13" s="679"/>
      <c r="JU13" s="679"/>
      <c r="JV13" s="679"/>
      <c r="JW13" s="679"/>
      <c r="JX13" s="679"/>
      <c r="JY13" s="679"/>
      <c r="JZ13" s="679"/>
      <c r="KA13" s="679"/>
      <c r="KB13" s="679"/>
      <c r="KC13" s="679"/>
      <c r="KD13" s="679"/>
      <c r="KE13" s="679"/>
      <c r="KF13" s="679"/>
      <c r="KG13" s="679"/>
      <c r="KH13" s="679"/>
      <c r="KI13" s="679"/>
      <c r="KJ13" s="679"/>
      <c r="KK13" s="679"/>
      <c r="KL13" s="679"/>
      <c r="KM13" s="679"/>
      <c r="KN13" s="679"/>
      <c r="KO13" s="679"/>
      <c r="KP13" s="679"/>
      <c r="KQ13" s="679"/>
      <c r="KR13" s="679"/>
      <c r="KS13" s="679"/>
      <c r="KT13" s="679"/>
      <c r="KU13" s="679"/>
      <c r="KV13" s="679"/>
      <c r="KW13" s="679"/>
      <c r="KX13" s="679"/>
      <c r="KY13" s="679"/>
      <c r="KZ13" s="679"/>
      <c r="LA13" s="679"/>
      <c r="LB13" s="679"/>
      <c r="LC13" s="679"/>
      <c r="LD13" s="679"/>
      <c r="LE13" s="679"/>
      <c r="LF13" s="679"/>
      <c r="LG13" s="679"/>
      <c r="LH13" s="679"/>
      <c r="LI13" s="679"/>
      <c r="LJ13" s="679"/>
      <c r="LK13" s="679"/>
      <c r="LL13" s="679"/>
      <c r="LM13" s="679"/>
      <c r="LN13" s="679"/>
      <c r="LO13" s="679"/>
      <c r="LP13" s="679"/>
      <c r="LQ13" s="679"/>
      <c r="LR13" s="679"/>
      <c r="LS13" s="679"/>
      <c r="LT13" s="679"/>
      <c r="LU13" s="679"/>
      <c r="LV13" s="679"/>
      <c r="LW13" s="679"/>
      <c r="LX13" s="679"/>
      <c r="LY13" s="679"/>
      <c r="LZ13" s="679"/>
      <c r="MA13" s="679"/>
      <c r="MB13" s="679"/>
    </row>
    <row r="14" spans="1:340" x14ac:dyDescent="0.55000000000000004">
      <c r="A14" s="577">
        <v>2027</v>
      </c>
      <c r="B14" s="578">
        <v>265300.021543807</v>
      </c>
      <c r="C14" s="629">
        <f t="shared" si="0"/>
        <v>280261.8371743614</v>
      </c>
      <c r="D14" s="579">
        <v>960084.19881138415</v>
      </c>
      <c r="E14" s="629">
        <f t="shared" si="1"/>
        <v>1014228.9466664179</v>
      </c>
      <c r="F14" s="578">
        <v>0</v>
      </c>
      <c r="G14" s="629">
        <f t="shared" si="2"/>
        <v>0</v>
      </c>
      <c r="H14" s="579">
        <v>517507.41164403991</v>
      </c>
      <c r="I14" s="629">
        <f t="shared" si="3"/>
        <v>489745.50909673789</v>
      </c>
      <c r="J14" s="717">
        <f t="shared" si="4"/>
        <v>0.265300021543807</v>
      </c>
      <c r="K14" s="588">
        <f t="shared" si="5"/>
        <v>0.28026183717436137</v>
      </c>
      <c r="L14" s="588">
        <f t="shared" si="6"/>
        <v>0.44257678716734422</v>
      </c>
      <c r="M14" s="718">
        <f t="shared" si="7"/>
        <v>0.52448343756967997</v>
      </c>
      <c r="N14" s="578">
        <v>0</v>
      </c>
      <c r="O14" s="629">
        <f t="shared" si="8"/>
        <v>0</v>
      </c>
      <c r="P14" s="579">
        <v>546479.40714630485</v>
      </c>
      <c r="Q14" s="629">
        <f t="shared" si="9"/>
        <v>517163.2897266408</v>
      </c>
      <c r="R14" s="715">
        <f t="shared" si="10"/>
        <v>0.265300021543807</v>
      </c>
      <c r="S14" s="711">
        <f t="shared" si="11"/>
        <v>0.28026183717436137</v>
      </c>
      <c r="T14" s="711">
        <f t="shared" si="12"/>
        <v>0.4136047916650793</v>
      </c>
      <c r="U14" s="712">
        <f t="shared" si="13"/>
        <v>0.49706565693977706</v>
      </c>
    </row>
    <row r="15" spans="1:340" s="664" customFormat="1" x14ac:dyDescent="0.55000000000000004">
      <c r="A15" s="577">
        <v>2028</v>
      </c>
      <c r="B15" s="578">
        <v>265300.021543807</v>
      </c>
      <c r="C15" s="629">
        <f t="shared" si="0"/>
        <v>281663.14636023308</v>
      </c>
      <c r="D15" s="579">
        <v>960084.19881138415</v>
      </c>
      <c r="E15" s="629">
        <f t="shared" si="1"/>
        <v>1019300.0913997496</v>
      </c>
      <c r="F15" s="578">
        <v>0</v>
      </c>
      <c r="G15" s="629">
        <f t="shared" si="2"/>
        <v>0</v>
      </c>
      <c r="H15" s="579">
        <v>517507.41164403991</v>
      </c>
      <c r="I15" s="629">
        <f t="shared" si="3"/>
        <v>487296.78155125427</v>
      </c>
      <c r="J15" s="717">
        <f t="shared" si="4"/>
        <v>0.265300021543807</v>
      </c>
      <c r="K15" s="588">
        <f t="shared" si="5"/>
        <v>0.2816631463602331</v>
      </c>
      <c r="L15" s="588">
        <f t="shared" si="6"/>
        <v>0.44257678716734422</v>
      </c>
      <c r="M15" s="718">
        <f t="shared" si="7"/>
        <v>0.53200330984849531</v>
      </c>
      <c r="N15" s="578">
        <v>0</v>
      </c>
      <c r="O15" s="629">
        <f t="shared" si="8"/>
        <v>0</v>
      </c>
      <c r="P15" s="579">
        <v>546479.40714630485</v>
      </c>
      <c r="Q15" s="629">
        <f t="shared" si="9"/>
        <v>514577.47327800764</v>
      </c>
      <c r="R15" s="715">
        <f t="shared" si="10"/>
        <v>0.265300021543807</v>
      </c>
      <c r="S15" s="711">
        <f t="shared" si="11"/>
        <v>0.2816631463602331</v>
      </c>
      <c r="T15" s="711">
        <f t="shared" si="12"/>
        <v>0.4136047916650793</v>
      </c>
      <c r="U15" s="712">
        <f t="shared" si="13"/>
        <v>0.50472261812174202</v>
      </c>
      <c r="V15" s="678"/>
      <c r="W15" s="663" t="s">
        <v>1694</v>
      </c>
      <c r="AF15" s="678"/>
      <c r="AG15" s="678"/>
      <c r="AH15" s="678"/>
      <c r="AI15" s="678"/>
      <c r="AJ15" s="678"/>
      <c r="AK15" s="678"/>
      <c r="AL15" s="678"/>
      <c r="AM15" s="678"/>
      <c r="AN15" s="678"/>
      <c r="AO15" s="678"/>
      <c r="AP15" s="678"/>
      <c r="AQ15" s="678"/>
      <c r="AR15" s="678"/>
      <c r="AS15" s="678"/>
      <c r="AT15" s="678"/>
      <c r="AU15" s="678"/>
      <c r="AV15" s="678"/>
      <c r="AW15" s="678"/>
      <c r="AX15" s="678"/>
      <c r="AY15" s="678"/>
      <c r="AZ15" s="678"/>
      <c r="BA15" s="678"/>
      <c r="BB15" s="678"/>
      <c r="BC15" s="678"/>
      <c r="BD15" s="678"/>
      <c r="BE15" s="678"/>
      <c r="BF15" s="678"/>
      <c r="BG15" s="678"/>
      <c r="BH15" s="678"/>
      <c r="BI15" s="678"/>
      <c r="BJ15" s="678"/>
      <c r="BK15" s="678"/>
      <c r="BL15" s="678"/>
      <c r="BM15" s="678"/>
      <c r="BN15" s="678"/>
      <c r="BO15" s="678"/>
      <c r="BP15" s="678"/>
      <c r="BQ15" s="678"/>
      <c r="BR15" s="678"/>
      <c r="BS15" s="678"/>
      <c r="BT15" s="678"/>
      <c r="BU15" s="678"/>
      <c r="BV15" s="678"/>
      <c r="BW15" s="678"/>
      <c r="BX15" s="678"/>
      <c r="BY15" s="678"/>
      <c r="BZ15" s="678"/>
      <c r="CA15" s="678"/>
      <c r="CB15" s="678"/>
      <c r="CC15" s="678"/>
      <c r="CD15" s="678"/>
      <c r="CE15" s="678"/>
      <c r="CF15" s="678"/>
      <c r="CG15" s="678"/>
      <c r="CH15" s="678"/>
      <c r="CI15" s="678"/>
      <c r="CJ15" s="678"/>
      <c r="CK15" s="678"/>
      <c r="CL15" s="678"/>
      <c r="CM15" s="678"/>
      <c r="CN15" s="678"/>
      <c r="CO15" s="678"/>
      <c r="CP15" s="678"/>
      <c r="CQ15" s="678"/>
      <c r="CR15" s="678"/>
      <c r="CS15" s="678"/>
      <c r="CT15" s="678"/>
      <c r="CU15" s="678"/>
      <c r="CV15" s="678"/>
      <c r="CW15" s="678"/>
      <c r="CX15" s="678"/>
      <c r="CY15" s="678"/>
      <c r="CZ15" s="678"/>
      <c r="DA15" s="678"/>
      <c r="DB15" s="678"/>
      <c r="DC15" s="678"/>
      <c r="DD15" s="678"/>
      <c r="DE15" s="678"/>
      <c r="DF15" s="678"/>
      <c r="DG15" s="678"/>
      <c r="DH15" s="678"/>
      <c r="DI15" s="678"/>
      <c r="DJ15" s="678"/>
      <c r="DK15" s="678"/>
      <c r="DL15" s="678"/>
      <c r="DM15" s="678"/>
      <c r="DN15" s="678"/>
      <c r="DO15" s="678"/>
      <c r="DP15" s="678"/>
      <c r="DQ15" s="678"/>
      <c r="DR15" s="678"/>
      <c r="DS15" s="678"/>
      <c r="DT15" s="678"/>
      <c r="DU15" s="678"/>
      <c r="DV15" s="678"/>
      <c r="DW15" s="678"/>
      <c r="DX15" s="678"/>
      <c r="DY15" s="678"/>
      <c r="DZ15" s="678"/>
      <c r="EA15" s="678"/>
      <c r="EB15" s="678"/>
      <c r="EC15" s="678"/>
      <c r="ED15" s="678"/>
      <c r="EE15" s="678"/>
      <c r="EF15" s="678"/>
      <c r="EG15" s="678"/>
      <c r="EH15" s="678"/>
      <c r="EI15" s="678"/>
      <c r="EJ15" s="678"/>
      <c r="EK15" s="678"/>
      <c r="EL15" s="678"/>
      <c r="EM15" s="678"/>
      <c r="EN15" s="678"/>
      <c r="EO15" s="678"/>
      <c r="EP15" s="678"/>
      <c r="EQ15" s="678"/>
      <c r="ER15" s="678"/>
      <c r="ES15" s="678"/>
      <c r="ET15" s="678"/>
      <c r="EU15" s="678"/>
      <c r="EV15" s="678"/>
      <c r="EW15" s="678"/>
      <c r="EX15" s="678"/>
      <c r="EY15" s="678"/>
      <c r="EZ15" s="678"/>
      <c r="FA15" s="678"/>
      <c r="FB15" s="678"/>
      <c r="FC15" s="678"/>
      <c r="FD15" s="678"/>
      <c r="FE15" s="678"/>
      <c r="FF15" s="678"/>
      <c r="FG15" s="678"/>
      <c r="FH15" s="678"/>
      <c r="FI15" s="678"/>
      <c r="FJ15" s="678"/>
      <c r="FK15" s="678"/>
      <c r="FL15" s="678"/>
      <c r="FM15" s="678"/>
      <c r="FN15" s="678"/>
      <c r="FO15" s="678"/>
      <c r="FP15" s="678"/>
      <c r="FQ15" s="678"/>
      <c r="FR15" s="678"/>
      <c r="FS15" s="678"/>
      <c r="FT15" s="678"/>
      <c r="FU15" s="678"/>
      <c r="FV15" s="678"/>
      <c r="FW15" s="678"/>
      <c r="FX15" s="678"/>
      <c r="FY15" s="678"/>
      <c r="FZ15" s="678"/>
      <c r="GA15" s="678"/>
      <c r="GB15" s="678"/>
      <c r="GC15" s="678"/>
      <c r="GD15" s="678"/>
      <c r="GE15" s="678"/>
      <c r="GF15" s="678"/>
      <c r="GG15" s="678"/>
      <c r="GH15" s="678"/>
      <c r="GI15" s="678"/>
      <c r="GJ15" s="678"/>
      <c r="GK15" s="678"/>
      <c r="GL15" s="678"/>
      <c r="GM15" s="678"/>
      <c r="GN15" s="678"/>
      <c r="GO15" s="678"/>
      <c r="GP15" s="678"/>
      <c r="GQ15" s="678"/>
      <c r="GR15" s="678"/>
      <c r="GS15" s="678"/>
      <c r="GT15" s="678"/>
      <c r="GU15" s="678"/>
      <c r="GV15" s="678"/>
      <c r="GW15" s="678"/>
      <c r="GX15" s="678"/>
      <c r="GY15" s="678"/>
      <c r="GZ15" s="678"/>
      <c r="HA15" s="678"/>
      <c r="HB15" s="678"/>
      <c r="HC15" s="678"/>
      <c r="HD15" s="678"/>
      <c r="HE15" s="678"/>
      <c r="HF15" s="678"/>
      <c r="HG15" s="678"/>
      <c r="HH15" s="678"/>
      <c r="HI15" s="678"/>
      <c r="HJ15" s="678"/>
      <c r="HK15" s="678"/>
      <c r="HL15" s="678"/>
      <c r="HM15" s="678"/>
      <c r="HN15" s="678"/>
      <c r="HO15" s="678"/>
      <c r="HP15" s="678"/>
      <c r="HQ15" s="678"/>
      <c r="HR15" s="678"/>
      <c r="HS15" s="678"/>
      <c r="HT15" s="678"/>
      <c r="HU15" s="678"/>
      <c r="HV15" s="678"/>
      <c r="HW15" s="678"/>
      <c r="HX15" s="678"/>
      <c r="HY15" s="678"/>
      <c r="HZ15" s="678"/>
      <c r="IA15" s="678"/>
      <c r="IB15" s="678"/>
      <c r="IC15" s="678"/>
      <c r="ID15" s="678"/>
      <c r="IE15" s="678"/>
      <c r="IF15" s="678"/>
      <c r="IG15" s="678"/>
      <c r="IH15" s="678"/>
      <c r="II15" s="678"/>
      <c r="IJ15" s="678"/>
      <c r="IK15" s="678"/>
      <c r="IL15" s="678"/>
      <c r="IM15" s="678"/>
      <c r="IN15" s="678"/>
      <c r="IO15" s="678"/>
      <c r="IP15" s="678"/>
      <c r="IQ15" s="678"/>
      <c r="IR15" s="678"/>
      <c r="IS15" s="678"/>
      <c r="IT15" s="678"/>
      <c r="IU15" s="678"/>
      <c r="IV15" s="678"/>
      <c r="IW15" s="678"/>
      <c r="IX15" s="678"/>
      <c r="IY15" s="678"/>
      <c r="IZ15" s="678"/>
      <c r="JA15" s="678"/>
      <c r="JB15" s="678"/>
      <c r="JC15" s="678"/>
      <c r="JD15" s="678"/>
      <c r="JE15" s="678"/>
      <c r="JF15" s="678"/>
      <c r="JG15" s="678"/>
      <c r="JH15" s="678"/>
      <c r="JI15" s="678"/>
      <c r="JJ15" s="678"/>
      <c r="JK15" s="678"/>
      <c r="JL15" s="678"/>
      <c r="JM15" s="678"/>
      <c r="JN15" s="678"/>
      <c r="JO15" s="678"/>
      <c r="JP15" s="678"/>
      <c r="JQ15" s="678"/>
      <c r="JR15" s="678"/>
      <c r="JS15" s="678"/>
      <c r="JT15" s="678"/>
      <c r="JU15" s="678"/>
      <c r="JV15" s="678"/>
      <c r="JW15" s="678"/>
      <c r="JX15" s="678"/>
      <c r="JY15" s="678"/>
      <c r="JZ15" s="678"/>
      <c r="KA15" s="678"/>
      <c r="KB15" s="678"/>
      <c r="KC15" s="678"/>
      <c r="KD15" s="678"/>
      <c r="KE15" s="678"/>
      <c r="KF15" s="678"/>
      <c r="KG15" s="678"/>
      <c r="KH15" s="678"/>
      <c r="KI15" s="678"/>
      <c r="KJ15" s="678"/>
      <c r="KK15" s="678"/>
      <c r="KL15" s="678"/>
      <c r="KM15" s="678"/>
      <c r="KN15" s="678"/>
      <c r="KO15" s="678"/>
      <c r="KP15" s="678"/>
      <c r="KQ15" s="678"/>
      <c r="KR15" s="678"/>
      <c r="KS15" s="678"/>
      <c r="KT15" s="678"/>
      <c r="KU15" s="678"/>
      <c r="KV15" s="678"/>
      <c r="KW15" s="678"/>
      <c r="KX15" s="678"/>
      <c r="KY15" s="678"/>
      <c r="KZ15" s="678"/>
      <c r="LA15" s="678"/>
      <c r="LB15" s="678"/>
      <c r="LC15" s="678"/>
      <c r="LD15" s="678"/>
      <c r="LE15" s="678"/>
      <c r="LF15" s="678"/>
      <c r="LG15" s="678"/>
      <c r="LH15" s="678"/>
      <c r="LI15" s="678"/>
      <c r="LJ15" s="678"/>
      <c r="LK15" s="678"/>
      <c r="LL15" s="678"/>
      <c r="LM15" s="678"/>
      <c r="LN15" s="678"/>
      <c r="LO15" s="678"/>
      <c r="LP15" s="678"/>
      <c r="LQ15" s="678"/>
      <c r="LR15" s="678"/>
      <c r="LS15" s="678"/>
      <c r="LT15" s="678"/>
      <c r="LU15" s="678"/>
      <c r="LV15" s="678"/>
      <c r="LW15" s="678"/>
      <c r="LX15" s="678"/>
      <c r="LY15" s="678"/>
      <c r="LZ15" s="678"/>
      <c r="MA15" s="678"/>
      <c r="MB15" s="678"/>
    </row>
    <row r="16" spans="1:340" s="664" customFormat="1" x14ac:dyDescent="0.55000000000000004">
      <c r="A16" s="577">
        <v>2029</v>
      </c>
      <c r="B16" s="578">
        <v>265300.021543807</v>
      </c>
      <c r="C16" s="629">
        <f t="shared" si="0"/>
        <v>283071.46209203423</v>
      </c>
      <c r="D16" s="579">
        <v>960084.19881138415</v>
      </c>
      <c r="E16" s="629">
        <f t="shared" si="1"/>
        <v>1024396.5918567483</v>
      </c>
      <c r="F16" s="578">
        <v>0</v>
      </c>
      <c r="G16" s="629">
        <f t="shared" si="2"/>
        <v>0</v>
      </c>
      <c r="H16" s="579">
        <v>517507.41164403991</v>
      </c>
      <c r="I16" s="629">
        <f t="shared" si="3"/>
        <v>484860.29764349799</v>
      </c>
      <c r="J16" s="717">
        <f t="shared" si="4"/>
        <v>0.265300021543807</v>
      </c>
      <c r="K16" s="588">
        <f t="shared" si="5"/>
        <v>0.28307146209203421</v>
      </c>
      <c r="L16" s="588">
        <f t="shared" si="6"/>
        <v>0.44257678716734422</v>
      </c>
      <c r="M16" s="718">
        <f t="shared" si="7"/>
        <v>0.53953629421325033</v>
      </c>
      <c r="N16" s="578">
        <v>0</v>
      </c>
      <c r="O16" s="629">
        <f t="shared" si="8"/>
        <v>0</v>
      </c>
      <c r="P16" s="579">
        <v>546479.40714630485</v>
      </c>
      <c r="Q16" s="629">
        <f t="shared" si="9"/>
        <v>512004.58591161761</v>
      </c>
      <c r="R16" s="715">
        <f t="shared" si="10"/>
        <v>0.265300021543807</v>
      </c>
      <c r="S16" s="711">
        <f t="shared" si="11"/>
        <v>0.28307146209203421</v>
      </c>
      <c r="T16" s="711">
        <f t="shared" si="12"/>
        <v>0.4136047916650793</v>
      </c>
      <c r="U16" s="712">
        <f t="shared" si="13"/>
        <v>0.51239200594513068</v>
      </c>
      <c r="V16" s="678"/>
      <c r="W16" s="8"/>
      <c r="X16" s="8"/>
      <c r="Y16" s="665" t="s">
        <v>130</v>
      </c>
      <c r="Z16" s="8" t="s">
        <v>129</v>
      </c>
      <c r="AA16" s="8" t="s">
        <v>128</v>
      </c>
      <c r="AB16" s="8" t="s">
        <v>127</v>
      </c>
      <c r="AC16" s="8" t="s">
        <v>126</v>
      </c>
      <c r="AD16" s="8"/>
      <c r="AE16" s="8"/>
      <c r="AF16" s="678"/>
      <c r="AG16" s="678"/>
      <c r="AH16" s="678"/>
      <c r="AI16" s="678"/>
      <c r="AJ16" s="678"/>
      <c r="AK16" s="678"/>
      <c r="AL16" s="678"/>
      <c r="AM16" s="678"/>
      <c r="AN16" s="678"/>
      <c r="AO16" s="678"/>
      <c r="AP16" s="678"/>
      <c r="AQ16" s="678"/>
      <c r="AR16" s="678"/>
      <c r="AS16" s="678"/>
      <c r="AT16" s="678"/>
      <c r="AU16" s="678"/>
      <c r="AV16" s="678"/>
      <c r="AW16" s="678"/>
      <c r="AX16" s="678"/>
      <c r="AY16" s="678"/>
      <c r="AZ16" s="678"/>
      <c r="BA16" s="678"/>
      <c r="BB16" s="678"/>
      <c r="BC16" s="678"/>
      <c r="BD16" s="678"/>
      <c r="BE16" s="678"/>
      <c r="BF16" s="678"/>
      <c r="BG16" s="678"/>
      <c r="BH16" s="678"/>
      <c r="BI16" s="678"/>
      <c r="BJ16" s="678"/>
      <c r="BK16" s="678"/>
      <c r="BL16" s="678"/>
      <c r="BM16" s="678"/>
      <c r="BN16" s="678"/>
      <c r="BO16" s="678"/>
      <c r="BP16" s="678"/>
      <c r="BQ16" s="678"/>
      <c r="BR16" s="678"/>
      <c r="BS16" s="678"/>
      <c r="BT16" s="678"/>
      <c r="BU16" s="678"/>
      <c r="BV16" s="678"/>
      <c r="BW16" s="678"/>
      <c r="BX16" s="678"/>
      <c r="BY16" s="678"/>
      <c r="BZ16" s="678"/>
      <c r="CA16" s="678"/>
      <c r="CB16" s="678"/>
      <c r="CC16" s="678"/>
      <c r="CD16" s="678"/>
      <c r="CE16" s="678"/>
      <c r="CF16" s="678"/>
      <c r="CG16" s="678"/>
      <c r="CH16" s="678"/>
      <c r="CI16" s="678"/>
      <c r="CJ16" s="678"/>
      <c r="CK16" s="678"/>
      <c r="CL16" s="678"/>
      <c r="CM16" s="678"/>
      <c r="CN16" s="678"/>
      <c r="CO16" s="678"/>
      <c r="CP16" s="678"/>
      <c r="CQ16" s="678"/>
      <c r="CR16" s="678"/>
      <c r="CS16" s="678"/>
      <c r="CT16" s="678"/>
      <c r="CU16" s="678"/>
      <c r="CV16" s="678"/>
      <c r="CW16" s="678"/>
      <c r="CX16" s="678"/>
      <c r="CY16" s="678"/>
      <c r="CZ16" s="678"/>
      <c r="DA16" s="678"/>
      <c r="DB16" s="678"/>
      <c r="DC16" s="678"/>
      <c r="DD16" s="678"/>
      <c r="DE16" s="678"/>
      <c r="DF16" s="678"/>
      <c r="DG16" s="678"/>
      <c r="DH16" s="678"/>
      <c r="DI16" s="678"/>
      <c r="DJ16" s="678"/>
      <c r="DK16" s="678"/>
      <c r="DL16" s="678"/>
      <c r="DM16" s="678"/>
      <c r="DN16" s="678"/>
      <c r="DO16" s="678"/>
      <c r="DP16" s="678"/>
      <c r="DQ16" s="678"/>
      <c r="DR16" s="678"/>
      <c r="DS16" s="678"/>
      <c r="DT16" s="678"/>
      <c r="DU16" s="678"/>
      <c r="DV16" s="678"/>
      <c r="DW16" s="678"/>
      <c r="DX16" s="678"/>
      <c r="DY16" s="678"/>
      <c r="DZ16" s="678"/>
      <c r="EA16" s="678"/>
      <c r="EB16" s="678"/>
      <c r="EC16" s="678"/>
      <c r="ED16" s="678"/>
      <c r="EE16" s="678"/>
      <c r="EF16" s="678"/>
      <c r="EG16" s="678"/>
      <c r="EH16" s="678"/>
      <c r="EI16" s="678"/>
      <c r="EJ16" s="678"/>
      <c r="EK16" s="678"/>
      <c r="EL16" s="678"/>
      <c r="EM16" s="678"/>
      <c r="EN16" s="678"/>
      <c r="EO16" s="678"/>
      <c r="EP16" s="678"/>
      <c r="EQ16" s="678"/>
      <c r="ER16" s="678"/>
      <c r="ES16" s="678"/>
      <c r="ET16" s="678"/>
      <c r="EU16" s="678"/>
      <c r="EV16" s="678"/>
      <c r="EW16" s="678"/>
      <c r="EX16" s="678"/>
      <c r="EY16" s="678"/>
      <c r="EZ16" s="678"/>
      <c r="FA16" s="678"/>
      <c r="FB16" s="678"/>
      <c r="FC16" s="678"/>
      <c r="FD16" s="678"/>
      <c r="FE16" s="678"/>
      <c r="FF16" s="678"/>
      <c r="FG16" s="678"/>
      <c r="FH16" s="678"/>
      <c r="FI16" s="678"/>
      <c r="FJ16" s="678"/>
      <c r="FK16" s="678"/>
      <c r="FL16" s="678"/>
      <c r="FM16" s="678"/>
      <c r="FN16" s="678"/>
      <c r="FO16" s="678"/>
      <c r="FP16" s="678"/>
      <c r="FQ16" s="678"/>
      <c r="FR16" s="678"/>
      <c r="FS16" s="678"/>
      <c r="FT16" s="678"/>
      <c r="FU16" s="678"/>
      <c r="FV16" s="678"/>
      <c r="FW16" s="678"/>
      <c r="FX16" s="678"/>
      <c r="FY16" s="678"/>
      <c r="FZ16" s="678"/>
      <c r="GA16" s="678"/>
      <c r="GB16" s="678"/>
      <c r="GC16" s="678"/>
      <c r="GD16" s="678"/>
      <c r="GE16" s="678"/>
      <c r="GF16" s="678"/>
      <c r="GG16" s="678"/>
      <c r="GH16" s="678"/>
      <c r="GI16" s="678"/>
      <c r="GJ16" s="678"/>
      <c r="GK16" s="678"/>
      <c r="GL16" s="678"/>
      <c r="GM16" s="678"/>
      <c r="GN16" s="678"/>
      <c r="GO16" s="678"/>
      <c r="GP16" s="678"/>
      <c r="GQ16" s="678"/>
      <c r="GR16" s="678"/>
      <c r="GS16" s="678"/>
      <c r="GT16" s="678"/>
      <c r="GU16" s="678"/>
      <c r="GV16" s="678"/>
      <c r="GW16" s="678"/>
      <c r="GX16" s="678"/>
      <c r="GY16" s="678"/>
      <c r="GZ16" s="678"/>
      <c r="HA16" s="678"/>
      <c r="HB16" s="678"/>
      <c r="HC16" s="678"/>
      <c r="HD16" s="678"/>
      <c r="HE16" s="678"/>
      <c r="HF16" s="678"/>
      <c r="HG16" s="678"/>
      <c r="HH16" s="678"/>
      <c r="HI16" s="678"/>
      <c r="HJ16" s="678"/>
      <c r="HK16" s="678"/>
      <c r="HL16" s="678"/>
      <c r="HM16" s="678"/>
      <c r="HN16" s="678"/>
      <c r="HO16" s="678"/>
      <c r="HP16" s="678"/>
      <c r="HQ16" s="678"/>
      <c r="HR16" s="678"/>
      <c r="HS16" s="678"/>
      <c r="HT16" s="678"/>
      <c r="HU16" s="678"/>
      <c r="HV16" s="678"/>
      <c r="HW16" s="678"/>
      <c r="HX16" s="678"/>
      <c r="HY16" s="678"/>
      <c r="HZ16" s="678"/>
      <c r="IA16" s="678"/>
      <c r="IB16" s="678"/>
      <c r="IC16" s="678"/>
      <c r="ID16" s="678"/>
      <c r="IE16" s="678"/>
      <c r="IF16" s="678"/>
      <c r="IG16" s="678"/>
      <c r="IH16" s="678"/>
      <c r="II16" s="678"/>
      <c r="IJ16" s="678"/>
      <c r="IK16" s="678"/>
      <c r="IL16" s="678"/>
      <c r="IM16" s="678"/>
      <c r="IN16" s="678"/>
      <c r="IO16" s="678"/>
      <c r="IP16" s="678"/>
      <c r="IQ16" s="678"/>
      <c r="IR16" s="678"/>
      <c r="IS16" s="678"/>
      <c r="IT16" s="678"/>
      <c r="IU16" s="678"/>
      <c r="IV16" s="678"/>
      <c r="IW16" s="678"/>
      <c r="IX16" s="678"/>
      <c r="IY16" s="678"/>
      <c r="IZ16" s="678"/>
      <c r="JA16" s="678"/>
      <c r="JB16" s="678"/>
      <c r="JC16" s="678"/>
      <c r="JD16" s="678"/>
      <c r="JE16" s="678"/>
      <c r="JF16" s="678"/>
      <c r="JG16" s="678"/>
      <c r="JH16" s="678"/>
      <c r="JI16" s="678"/>
      <c r="JJ16" s="678"/>
      <c r="JK16" s="678"/>
      <c r="JL16" s="678"/>
      <c r="JM16" s="678"/>
      <c r="JN16" s="678"/>
      <c r="JO16" s="678"/>
      <c r="JP16" s="678"/>
      <c r="JQ16" s="678"/>
      <c r="JR16" s="678"/>
      <c r="JS16" s="678"/>
      <c r="JT16" s="678"/>
      <c r="JU16" s="678"/>
      <c r="JV16" s="678"/>
      <c r="JW16" s="678"/>
      <c r="JX16" s="678"/>
      <c r="JY16" s="678"/>
      <c r="JZ16" s="678"/>
      <c r="KA16" s="678"/>
      <c r="KB16" s="678"/>
      <c r="KC16" s="678"/>
      <c r="KD16" s="678"/>
      <c r="KE16" s="678"/>
      <c r="KF16" s="678"/>
      <c r="KG16" s="678"/>
      <c r="KH16" s="678"/>
      <c r="KI16" s="678"/>
      <c r="KJ16" s="678"/>
      <c r="KK16" s="678"/>
      <c r="KL16" s="678"/>
      <c r="KM16" s="678"/>
      <c r="KN16" s="678"/>
      <c r="KO16" s="678"/>
      <c r="KP16" s="678"/>
      <c r="KQ16" s="678"/>
      <c r="KR16" s="678"/>
      <c r="KS16" s="678"/>
      <c r="KT16" s="678"/>
      <c r="KU16" s="678"/>
      <c r="KV16" s="678"/>
      <c r="KW16" s="678"/>
      <c r="KX16" s="678"/>
      <c r="KY16" s="678"/>
      <c r="KZ16" s="678"/>
      <c r="LA16" s="678"/>
      <c r="LB16" s="678"/>
      <c r="LC16" s="678"/>
      <c r="LD16" s="678"/>
      <c r="LE16" s="678"/>
      <c r="LF16" s="678"/>
      <c r="LG16" s="678"/>
      <c r="LH16" s="678"/>
      <c r="LI16" s="678"/>
      <c r="LJ16" s="678"/>
      <c r="LK16" s="678"/>
      <c r="LL16" s="678"/>
      <c r="LM16" s="678"/>
      <c r="LN16" s="678"/>
      <c r="LO16" s="678"/>
      <c r="LP16" s="678"/>
      <c r="LQ16" s="678"/>
      <c r="LR16" s="678"/>
      <c r="LS16" s="678"/>
      <c r="LT16" s="678"/>
      <c r="LU16" s="678"/>
      <c r="LV16" s="678"/>
      <c r="LW16" s="678"/>
      <c r="LX16" s="678"/>
      <c r="LY16" s="678"/>
      <c r="LZ16" s="678"/>
      <c r="MA16" s="678"/>
      <c r="MB16" s="678"/>
    </row>
    <row r="17" spans="1:340" s="664" customFormat="1" x14ac:dyDescent="0.55000000000000004">
      <c r="A17" s="577">
        <v>2030</v>
      </c>
      <c r="B17" s="578">
        <v>265300.021543807</v>
      </c>
      <c r="C17" s="629">
        <f t="shared" si="0"/>
        <v>284486.81940249435</v>
      </c>
      <c r="D17" s="579">
        <v>960084.19881138415</v>
      </c>
      <c r="E17" s="629">
        <f t="shared" si="1"/>
        <v>1029518.5748160318</v>
      </c>
      <c r="F17" s="578">
        <v>0</v>
      </c>
      <c r="G17" s="629">
        <f t="shared" si="2"/>
        <v>0</v>
      </c>
      <c r="H17" s="579">
        <v>517507.41164403991</v>
      </c>
      <c r="I17" s="629">
        <f t="shared" si="3"/>
        <v>482435.99615528056</v>
      </c>
      <c r="J17" s="717">
        <f t="shared" si="4"/>
        <v>0.265300021543807</v>
      </c>
      <c r="K17" s="588">
        <f t="shared" si="5"/>
        <v>0.28448681940249437</v>
      </c>
      <c r="L17" s="588">
        <f t="shared" si="6"/>
        <v>0.44257678716734422</v>
      </c>
      <c r="M17" s="718">
        <f t="shared" si="7"/>
        <v>0.54708257866075127</v>
      </c>
      <c r="N17" s="578">
        <v>0</v>
      </c>
      <c r="O17" s="629">
        <f t="shared" si="8"/>
        <v>0</v>
      </c>
      <c r="P17" s="579">
        <v>546479.40714630485</v>
      </c>
      <c r="Q17" s="629">
        <f t="shared" si="9"/>
        <v>509444.56298205955</v>
      </c>
      <c r="R17" s="715">
        <f t="shared" si="10"/>
        <v>0.265300021543807</v>
      </c>
      <c r="S17" s="711">
        <f t="shared" si="11"/>
        <v>0.28448681940249437</v>
      </c>
      <c r="T17" s="711">
        <f t="shared" si="12"/>
        <v>0.4136047916650793</v>
      </c>
      <c r="U17" s="712">
        <f t="shared" si="13"/>
        <v>0.52007401183397228</v>
      </c>
      <c r="V17" s="678"/>
      <c r="W17" s="587" t="s">
        <v>157</v>
      </c>
      <c r="X17" s="587" t="s">
        <v>156</v>
      </c>
      <c r="Y17" s="666">
        <v>1</v>
      </c>
      <c r="Z17" s="666">
        <v>0.2</v>
      </c>
      <c r="AA17" s="666">
        <v>0.1</v>
      </c>
      <c r="AB17" s="666">
        <v>3.3333333333333333E-2</v>
      </c>
      <c r="AC17" s="666">
        <v>0.01</v>
      </c>
      <c r="AD17" s="587"/>
      <c r="AE17" s="587" t="s">
        <v>1692</v>
      </c>
      <c r="AF17" s="678"/>
      <c r="AG17" s="678"/>
      <c r="AH17" s="678"/>
      <c r="AI17" s="678"/>
      <c r="AJ17" s="678"/>
      <c r="AK17" s="678"/>
      <c r="AL17" s="678"/>
      <c r="AM17" s="678"/>
      <c r="AN17" s="678"/>
      <c r="AO17" s="678"/>
      <c r="AP17" s="678"/>
      <c r="AQ17" s="678"/>
      <c r="AR17" s="678"/>
      <c r="AS17" s="678"/>
      <c r="AT17" s="678"/>
      <c r="AU17" s="678"/>
      <c r="AV17" s="678"/>
      <c r="AW17" s="678"/>
      <c r="AX17" s="678"/>
      <c r="AY17" s="678"/>
      <c r="AZ17" s="678"/>
      <c r="BA17" s="678"/>
      <c r="BB17" s="678"/>
      <c r="BC17" s="678"/>
      <c r="BD17" s="678"/>
      <c r="BE17" s="678"/>
      <c r="BF17" s="678"/>
      <c r="BG17" s="678"/>
      <c r="BH17" s="678"/>
      <c r="BI17" s="678"/>
      <c r="BJ17" s="678"/>
      <c r="BK17" s="678"/>
      <c r="BL17" s="678"/>
      <c r="BM17" s="678"/>
      <c r="BN17" s="678"/>
      <c r="BO17" s="678"/>
      <c r="BP17" s="678"/>
      <c r="BQ17" s="678"/>
      <c r="BR17" s="678"/>
      <c r="BS17" s="678"/>
      <c r="BT17" s="678"/>
      <c r="BU17" s="678"/>
      <c r="BV17" s="678"/>
      <c r="BW17" s="678"/>
      <c r="BX17" s="678"/>
      <c r="BY17" s="678"/>
      <c r="BZ17" s="678"/>
      <c r="CA17" s="678"/>
      <c r="CB17" s="678"/>
      <c r="CC17" s="678"/>
      <c r="CD17" s="678"/>
      <c r="CE17" s="678"/>
      <c r="CF17" s="678"/>
      <c r="CG17" s="678"/>
      <c r="CH17" s="678"/>
      <c r="CI17" s="678"/>
      <c r="CJ17" s="678"/>
      <c r="CK17" s="678"/>
      <c r="CL17" s="678"/>
      <c r="CM17" s="678"/>
      <c r="CN17" s="678"/>
      <c r="CO17" s="678"/>
      <c r="CP17" s="678"/>
      <c r="CQ17" s="678"/>
      <c r="CR17" s="678"/>
      <c r="CS17" s="678"/>
      <c r="CT17" s="678"/>
      <c r="CU17" s="678"/>
      <c r="CV17" s="678"/>
      <c r="CW17" s="678"/>
      <c r="CX17" s="678"/>
      <c r="CY17" s="678"/>
      <c r="CZ17" s="678"/>
      <c r="DA17" s="678"/>
      <c r="DB17" s="678"/>
      <c r="DC17" s="678"/>
      <c r="DD17" s="678"/>
      <c r="DE17" s="678"/>
      <c r="DF17" s="678"/>
      <c r="DG17" s="678"/>
      <c r="DH17" s="678"/>
      <c r="DI17" s="678"/>
      <c r="DJ17" s="678"/>
      <c r="DK17" s="678"/>
      <c r="DL17" s="678"/>
      <c r="DM17" s="678"/>
      <c r="DN17" s="678"/>
      <c r="DO17" s="678"/>
      <c r="DP17" s="678"/>
      <c r="DQ17" s="678"/>
      <c r="DR17" s="678"/>
      <c r="DS17" s="678"/>
      <c r="DT17" s="678"/>
      <c r="DU17" s="678"/>
      <c r="DV17" s="678"/>
      <c r="DW17" s="678"/>
      <c r="DX17" s="678"/>
      <c r="DY17" s="678"/>
      <c r="DZ17" s="678"/>
      <c r="EA17" s="678"/>
      <c r="EB17" s="678"/>
      <c r="EC17" s="678"/>
      <c r="ED17" s="678"/>
      <c r="EE17" s="678"/>
      <c r="EF17" s="678"/>
      <c r="EG17" s="678"/>
      <c r="EH17" s="678"/>
      <c r="EI17" s="678"/>
      <c r="EJ17" s="678"/>
      <c r="EK17" s="678"/>
      <c r="EL17" s="678"/>
      <c r="EM17" s="678"/>
      <c r="EN17" s="678"/>
      <c r="EO17" s="678"/>
      <c r="EP17" s="678"/>
      <c r="EQ17" s="678"/>
      <c r="ER17" s="678"/>
      <c r="ES17" s="678"/>
      <c r="ET17" s="678"/>
      <c r="EU17" s="678"/>
      <c r="EV17" s="678"/>
      <c r="EW17" s="678"/>
      <c r="EX17" s="678"/>
      <c r="EY17" s="678"/>
      <c r="EZ17" s="678"/>
      <c r="FA17" s="678"/>
      <c r="FB17" s="678"/>
      <c r="FC17" s="678"/>
      <c r="FD17" s="678"/>
      <c r="FE17" s="678"/>
      <c r="FF17" s="678"/>
      <c r="FG17" s="678"/>
      <c r="FH17" s="678"/>
      <c r="FI17" s="678"/>
      <c r="FJ17" s="678"/>
      <c r="FK17" s="678"/>
      <c r="FL17" s="678"/>
      <c r="FM17" s="678"/>
      <c r="FN17" s="678"/>
      <c r="FO17" s="678"/>
      <c r="FP17" s="678"/>
      <c r="FQ17" s="678"/>
      <c r="FR17" s="678"/>
      <c r="FS17" s="678"/>
      <c r="FT17" s="678"/>
      <c r="FU17" s="678"/>
      <c r="FV17" s="678"/>
      <c r="FW17" s="678"/>
      <c r="FX17" s="678"/>
      <c r="FY17" s="678"/>
      <c r="FZ17" s="678"/>
      <c r="GA17" s="678"/>
      <c r="GB17" s="678"/>
      <c r="GC17" s="678"/>
      <c r="GD17" s="678"/>
      <c r="GE17" s="678"/>
      <c r="GF17" s="678"/>
      <c r="GG17" s="678"/>
      <c r="GH17" s="678"/>
      <c r="GI17" s="678"/>
      <c r="GJ17" s="678"/>
      <c r="GK17" s="678"/>
      <c r="GL17" s="678"/>
      <c r="GM17" s="678"/>
      <c r="GN17" s="678"/>
      <c r="GO17" s="678"/>
      <c r="GP17" s="678"/>
      <c r="GQ17" s="678"/>
      <c r="GR17" s="678"/>
      <c r="GS17" s="678"/>
      <c r="GT17" s="678"/>
      <c r="GU17" s="678"/>
      <c r="GV17" s="678"/>
      <c r="GW17" s="678"/>
      <c r="GX17" s="678"/>
      <c r="GY17" s="678"/>
      <c r="GZ17" s="678"/>
      <c r="HA17" s="678"/>
      <c r="HB17" s="678"/>
      <c r="HC17" s="678"/>
      <c r="HD17" s="678"/>
      <c r="HE17" s="678"/>
      <c r="HF17" s="678"/>
      <c r="HG17" s="678"/>
      <c r="HH17" s="678"/>
      <c r="HI17" s="678"/>
      <c r="HJ17" s="678"/>
      <c r="HK17" s="678"/>
      <c r="HL17" s="678"/>
      <c r="HM17" s="678"/>
      <c r="HN17" s="678"/>
      <c r="HO17" s="678"/>
      <c r="HP17" s="678"/>
      <c r="HQ17" s="678"/>
      <c r="HR17" s="678"/>
      <c r="HS17" s="678"/>
      <c r="HT17" s="678"/>
      <c r="HU17" s="678"/>
      <c r="HV17" s="678"/>
      <c r="HW17" s="678"/>
      <c r="HX17" s="678"/>
      <c r="HY17" s="678"/>
      <c r="HZ17" s="678"/>
      <c r="IA17" s="678"/>
      <c r="IB17" s="678"/>
      <c r="IC17" s="678"/>
      <c r="ID17" s="678"/>
      <c r="IE17" s="678"/>
      <c r="IF17" s="678"/>
      <c r="IG17" s="678"/>
      <c r="IH17" s="678"/>
      <c r="II17" s="678"/>
      <c r="IJ17" s="678"/>
      <c r="IK17" s="678"/>
      <c r="IL17" s="678"/>
      <c r="IM17" s="678"/>
      <c r="IN17" s="678"/>
      <c r="IO17" s="678"/>
      <c r="IP17" s="678"/>
      <c r="IQ17" s="678"/>
      <c r="IR17" s="678"/>
      <c r="IS17" s="678"/>
      <c r="IT17" s="678"/>
      <c r="IU17" s="678"/>
      <c r="IV17" s="678"/>
      <c r="IW17" s="678"/>
      <c r="IX17" s="678"/>
      <c r="IY17" s="678"/>
      <c r="IZ17" s="678"/>
      <c r="JA17" s="678"/>
      <c r="JB17" s="678"/>
      <c r="JC17" s="678"/>
      <c r="JD17" s="678"/>
      <c r="JE17" s="678"/>
      <c r="JF17" s="678"/>
      <c r="JG17" s="678"/>
      <c r="JH17" s="678"/>
      <c r="JI17" s="678"/>
      <c r="JJ17" s="678"/>
      <c r="JK17" s="678"/>
      <c r="JL17" s="678"/>
      <c r="JM17" s="678"/>
      <c r="JN17" s="678"/>
      <c r="JO17" s="678"/>
      <c r="JP17" s="678"/>
      <c r="JQ17" s="678"/>
      <c r="JR17" s="678"/>
      <c r="JS17" s="678"/>
      <c r="JT17" s="678"/>
      <c r="JU17" s="678"/>
      <c r="JV17" s="678"/>
      <c r="JW17" s="678"/>
      <c r="JX17" s="678"/>
      <c r="JY17" s="678"/>
      <c r="JZ17" s="678"/>
      <c r="KA17" s="678"/>
      <c r="KB17" s="678"/>
      <c r="KC17" s="678"/>
      <c r="KD17" s="678"/>
      <c r="KE17" s="678"/>
      <c r="KF17" s="678"/>
      <c r="KG17" s="678"/>
      <c r="KH17" s="678"/>
      <c r="KI17" s="678"/>
      <c r="KJ17" s="678"/>
      <c r="KK17" s="678"/>
      <c r="KL17" s="678"/>
      <c r="KM17" s="678"/>
      <c r="KN17" s="678"/>
      <c r="KO17" s="678"/>
      <c r="KP17" s="678"/>
      <c r="KQ17" s="678"/>
      <c r="KR17" s="678"/>
      <c r="KS17" s="678"/>
      <c r="KT17" s="678"/>
      <c r="KU17" s="678"/>
      <c r="KV17" s="678"/>
      <c r="KW17" s="678"/>
      <c r="KX17" s="678"/>
      <c r="KY17" s="678"/>
      <c r="KZ17" s="678"/>
      <c r="LA17" s="678"/>
      <c r="LB17" s="678"/>
      <c r="LC17" s="678"/>
      <c r="LD17" s="678"/>
      <c r="LE17" s="678"/>
      <c r="LF17" s="678"/>
      <c r="LG17" s="678"/>
      <c r="LH17" s="678"/>
      <c r="LI17" s="678"/>
      <c r="LJ17" s="678"/>
      <c r="LK17" s="678"/>
      <c r="LL17" s="678"/>
      <c r="LM17" s="678"/>
      <c r="LN17" s="678"/>
      <c r="LO17" s="678"/>
      <c r="LP17" s="678"/>
      <c r="LQ17" s="678"/>
      <c r="LR17" s="678"/>
      <c r="LS17" s="678"/>
      <c r="LT17" s="678"/>
      <c r="LU17" s="678"/>
      <c r="LV17" s="678"/>
      <c r="LW17" s="678"/>
      <c r="LX17" s="678"/>
      <c r="LY17" s="678"/>
      <c r="LZ17" s="678"/>
      <c r="MA17" s="678"/>
      <c r="MB17" s="678"/>
    </row>
    <row r="18" spans="1:340" s="664" customFormat="1" x14ac:dyDescent="0.55000000000000004">
      <c r="A18" s="577">
        <v>2031</v>
      </c>
      <c r="B18" s="578">
        <v>265300.021543807</v>
      </c>
      <c r="C18" s="629">
        <f t="shared" si="0"/>
        <v>285909.25349950674</v>
      </c>
      <c r="D18" s="579">
        <v>960084.19881138415</v>
      </c>
      <c r="E18" s="629">
        <f t="shared" si="1"/>
        <v>1034666.1676901118</v>
      </c>
      <c r="F18" s="578">
        <v>0</v>
      </c>
      <c r="G18" s="629">
        <f t="shared" si="2"/>
        <v>0</v>
      </c>
      <c r="H18" s="579">
        <v>517507.41164403991</v>
      </c>
      <c r="I18" s="629">
        <f t="shared" si="3"/>
        <v>480023.81617450411</v>
      </c>
      <c r="J18" s="717">
        <f t="shared" si="4"/>
        <v>0.265300021543807</v>
      </c>
      <c r="K18" s="588">
        <f t="shared" si="5"/>
        <v>0.28590925349950674</v>
      </c>
      <c r="L18" s="588">
        <f t="shared" si="6"/>
        <v>0.44257678716734422</v>
      </c>
      <c r="M18" s="718">
        <f t="shared" si="7"/>
        <v>0.5546423515156077</v>
      </c>
      <c r="N18" s="578">
        <v>0</v>
      </c>
      <c r="O18" s="629">
        <f t="shared" si="8"/>
        <v>0</v>
      </c>
      <c r="P18" s="579">
        <v>546479.40714630485</v>
      </c>
      <c r="Q18" s="629">
        <f t="shared" si="9"/>
        <v>506897.34016714926</v>
      </c>
      <c r="R18" s="715">
        <f t="shared" si="10"/>
        <v>0.265300021543807</v>
      </c>
      <c r="S18" s="711">
        <f t="shared" si="11"/>
        <v>0.28590925349950674</v>
      </c>
      <c r="T18" s="711">
        <f t="shared" si="12"/>
        <v>0.4136047916650793</v>
      </c>
      <c r="U18" s="712">
        <f t="shared" si="13"/>
        <v>0.52776882752296261</v>
      </c>
      <c r="V18" s="678"/>
      <c r="W18" s="667" t="s">
        <v>139</v>
      </c>
      <c r="X18" s="667" t="s">
        <v>142</v>
      </c>
      <c r="Y18" s="664">
        <v>92481.773516270274</v>
      </c>
      <c r="Z18" s="664">
        <v>198060.78045251843</v>
      </c>
      <c r="AA18" s="664">
        <v>281553.88456949074</v>
      </c>
      <c r="AB18" s="664">
        <v>2335506.0746975634</v>
      </c>
      <c r="AC18" s="664">
        <v>10293910.662449978</v>
      </c>
      <c r="AE18" s="664">
        <v>517507.41164416762</v>
      </c>
      <c r="AF18" s="678"/>
      <c r="AG18" s="678"/>
      <c r="AH18" s="678"/>
      <c r="AI18" s="678"/>
      <c r="AJ18" s="678"/>
      <c r="AK18" s="678"/>
      <c r="AL18" s="678"/>
      <c r="AM18" s="678"/>
      <c r="AN18" s="678"/>
      <c r="AO18" s="678"/>
      <c r="AP18" s="678"/>
      <c r="AQ18" s="678"/>
      <c r="AR18" s="678"/>
      <c r="AS18" s="678"/>
      <c r="AT18" s="678"/>
      <c r="AU18" s="678"/>
      <c r="AV18" s="678"/>
      <c r="AW18" s="678"/>
      <c r="AX18" s="678"/>
      <c r="AY18" s="678"/>
      <c r="AZ18" s="678"/>
      <c r="BA18" s="678"/>
      <c r="BB18" s="678"/>
      <c r="BC18" s="678"/>
      <c r="BD18" s="678"/>
      <c r="BE18" s="678"/>
      <c r="BF18" s="678"/>
      <c r="BG18" s="678"/>
      <c r="BH18" s="678"/>
      <c r="BI18" s="678"/>
      <c r="BJ18" s="678"/>
      <c r="BK18" s="678"/>
      <c r="BL18" s="678"/>
      <c r="BM18" s="678"/>
      <c r="BN18" s="678"/>
      <c r="BO18" s="678"/>
      <c r="BP18" s="678"/>
      <c r="BQ18" s="678"/>
      <c r="BR18" s="678"/>
      <c r="BS18" s="678"/>
      <c r="BT18" s="678"/>
      <c r="BU18" s="678"/>
      <c r="BV18" s="678"/>
      <c r="BW18" s="678"/>
      <c r="BX18" s="678"/>
      <c r="BY18" s="678"/>
      <c r="BZ18" s="678"/>
      <c r="CA18" s="678"/>
      <c r="CB18" s="678"/>
      <c r="CC18" s="678"/>
      <c r="CD18" s="678"/>
      <c r="CE18" s="678"/>
      <c r="CF18" s="678"/>
      <c r="CG18" s="678"/>
      <c r="CH18" s="678"/>
      <c r="CI18" s="678"/>
      <c r="CJ18" s="678"/>
      <c r="CK18" s="678"/>
      <c r="CL18" s="678"/>
      <c r="CM18" s="678"/>
      <c r="CN18" s="678"/>
      <c r="CO18" s="678"/>
      <c r="CP18" s="678"/>
      <c r="CQ18" s="678"/>
      <c r="CR18" s="678"/>
      <c r="CS18" s="678"/>
      <c r="CT18" s="678"/>
      <c r="CU18" s="678"/>
      <c r="CV18" s="678"/>
      <c r="CW18" s="678"/>
      <c r="CX18" s="678"/>
      <c r="CY18" s="678"/>
      <c r="CZ18" s="678"/>
      <c r="DA18" s="678"/>
      <c r="DB18" s="678"/>
      <c r="DC18" s="678"/>
      <c r="DD18" s="678"/>
      <c r="DE18" s="678"/>
      <c r="DF18" s="678"/>
      <c r="DG18" s="678"/>
      <c r="DH18" s="678"/>
      <c r="DI18" s="678"/>
      <c r="DJ18" s="678"/>
      <c r="DK18" s="678"/>
      <c r="DL18" s="678"/>
      <c r="DM18" s="678"/>
      <c r="DN18" s="678"/>
      <c r="DO18" s="678"/>
      <c r="DP18" s="678"/>
      <c r="DQ18" s="678"/>
      <c r="DR18" s="678"/>
      <c r="DS18" s="678"/>
      <c r="DT18" s="678"/>
      <c r="DU18" s="678"/>
      <c r="DV18" s="678"/>
      <c r="DW18" s="678"/>
      <c r="DX18" s="678"/>
      <c r="DY18" s="678"/>
      <c r="DZ18" s="678"/>
      <c r="EA18" s="678"/>
      <c r="EB18" s="678"/>
      <c r="EC18" s="678"/>
      <c r="ED18" s="678"/>
      <c r="EE18" s="678"/>
      <c r="EF18" s="678"/>
      <c r="EG18" s="678"/>
      <c r="EH18" s="678"/>
      <c r="EI18" s="678"/>
      <c r="EJ18" s="678"/>
      <c r="EK18" s="678"/>
      <c r="EL18" s="678"/>
      <c r="EM18" s="678"/>
      <c r="EN18" s="678"/>
      <c r="EO18" s="678"/>
      <c r="EP18" s="678"/>
      <c r="EQ18" s="678"/>
      <c r="ER18" s="678"/>
      <c r="ES18" s="678"/>
      <c r="ET18" s="678"/>
      <c r="EU18" s="678"/>
      <c r="EV18" s="678"/>
      <c r="EW18" s="678"/>
      <c r="EX18" s="678"/>
      <c r="EY18" s="678"/>
      <c r="EZ18" s="678"/>
      <c r="FA18" s="678"/>
      <c r="FB18" s="678"/>
      <c r="FC18" s="678"/>
      <c r="FD18" s="678"/>
      <c r="FE18" s="678"/>
      <c r="FF18" s="678"/>
      <c r="FG18" s="678"/>
      <c r="FH18" s="678"/>
      <c r="FI18" s="678"/>
      <c r="FJ18" s="678"/>
      <c r="FK18" s="678"/>
      <c r="FL18" s="678"/>
      <c r="FM18" s="678"/>
      <c r="FN18" s="678"/>
      <c r="FO18" s="678"/>
      <c r="FP18" s="678"/>
      <c r="FQ18" s="678"/>
      <c r="FR18" s="678"/>
      <c r="FS18" s="678"/>
      <c r="FT18" s="678"/>
      <c r="FU18" s="678"/>
      <c r="FV18" s="678"/>
      <c r="FW18" s="678"/>
      <c r="FX18" s="678"/>
      <c r="FY18" s="678"/>
      <c r="FZ18" s="678"/>
      <c r="GA18" s="678"/>
      <c r="GB18" s="678"/>
      <c r="GC18" s="678"/>
      <c r="GD18" s="678"/>
      <c r="GE18" s="678"/>
      <c r="GF18" s="678"/>
      <c r="GG18" s="678"/>
      <c r="GH18" s="678"/>
      <c r="GI18" s="678"/>
      <c r="GJ18" s="678"/>
      <c r="GK18" s="678"/>
      <c r="GL18" s="678"/>
      <c r="GM18" s="678"/>
      <c r="GN18" s="678"/>
      <c r="GO18" s="678"/>
      <c r="GP18" s="678"/>
      <c r="GQ18" s="678"/>
      <c r="GR18" s="678"/>
      <c r="GS18" s="678"/>
      <c r="GT18" s="678"/>
      <c r="GU18" s="678"/>
      <c r="GV18" s="678"/>
      <c r="GW18" s="678"/>
      <c r="GX18" s="678"/>
      <c r="GY18" s="678"/>
      <c r="GZ18" s="678"/>
      <c r="HA18" s="678"/>
      <c r="HB18" s="678"/>
      <c r="HC18" s="678"/>
      <c r="HD18" s="678"/>
      <c r="HE18" s="678"/>
      <c r="HF18" s="678"/>
      <c r="HG18" s="678"/>
      <c r="HH18" s="678"/>
      <c r="HI18" s="678"/>
      <c r="HJ18" s="678"/>
      <c r="HK18" s="678"/>
      <c r="HL18" s="678"/>
      <c r="HM18" s="678"/>
      <c r="HN18" s="678"/>
      <c r="HO18" s="678"/>
      <c r="HP18" s="678"/>
      <c r="HQ18" s="678"/>
      <c r="HR18" s="678"/>
      <c r="HS18" s="678"/>
      <c r="HT18" s="678"/>
      <c r="HU18" s="678"/>
      <c r="HV18" s="678"/>
      <c r="HW18" s="678"/>
      <c r="HX18" s="678"/>
      <c r="HY18" s="678"/>
      <c r="HZ18" s="678"/>
      <c r="IA18" s="678"/>
      <c r="IB18" s="678"/>
      <c r="IC18" s="678"/>
      <c r="ID18" s="678"/>
      <c r="IE18" s="678"/>
      <c r="IF18" s="678"/>
      <c r="IG18" s="678"/>
      <c r="IH18" s="678"/>
      <c r="II18" s="678"/>
      <c r="IJ18" s="678"/>
      <c r="IK18" s="678"/>
      <c r="IL18" s="678"/>
      <c r="IM18" s="678"/>
      <c r="IN18" s="678"/>
      <c r="IO18" s="678"/>
      <c r="IP18" s="678"/>
      <c r="IQ18" s="678"/>
      <c r="IR18" s="678"/>
      <c r="IS18" s="678"/>
      <c r="IT18" s="678"/>
      <c r="IU18" s="678"/>
      <c r="IV18" s="678"/>
      <c r="IW18" s="678"/>
      <c r="IX18" s="678"/>
      <c r="IY18" s="678"/>
      <c r="IZ18" s="678"/>
      <c r="JA18" s="678"/>
      <c r="JB18" s="678"/>
      <c r="JC18" s="678"/>
      <c r="JD18" s="678"/>
      <c r="JE18" s="678"/>
      <c r="JF18" s="678"/>
      <c r="JG18" s="678"/>
      <c r="JH18" s="678"/>
      <c r="JI18" s="678"/>
      <c r="JJ18" s="678"/>
      <c r="JK18" s="678"/>
      <c r="JL18" s="678"/>
      <c r="JM18" s="678"/>
      <c r="JN18" s="678"/>
      <c r="JO18" s="678"/>
      <c r="JP18" s="678"/>
      <c r="JQ18" s="678"/>
      <c r="JR18" s="678"/>
      <c r="JS18" s="678"/>
      <c r="JT18" s="678"/>
      <c r="JU18" s="678"/>
      <c r="JV18" s="678"/>
      <c r="JW18" s="678"/>
      <c r="JX18" s="678"/>
      <c r="JY18" s="678"/>
      <c r="JZ18" s="678"/>
      <c r="KA18" s="678"/>
      <c r="KB18" s="678"/>
      <c r="KC18" s="678"/>
      <c r="KD18" s="678"/>
      <c r="KE18" s="678"/>
      <c r="KF18" s="678"/>
      <c r="KG18" s="678"/>
      <c r="KH18" s="678"/>
      <c r="KI18" s="678"/>
      <c r="KJ18" s="678"/>
      <c r="KK18" s="678"/>
      <c r="KL18" s="678"/>
      <c r="KM18" s="678"/>
      <c r="KN18" s="678"/>
      <c r="KO18" s="678"/>
      <c r="KP18" s="678"/>
      <c r="KQ18" s="678"/>
      <c r="KR18" s="678"/>
      <c r="KS18" s="678"/>
      <c r="KT18" s="678"/>
      <c r="KU18" s="678"/>
      <c r="KV18" s="678"/>
      <c r="KW18" s="678"/>
      <c r="KX18" s="678"/>
      <c r="KY18" s="678"/>
      <c r="KZ18" s="678"/>
      <c r="LA18" s="678"/>
      <c r="LB18" s="678"/>
      <c r="LC18" s="678"/>
      <c r="LD18" s="678"/>
      <c r="LE18" s="678"/>
      <c r="LF18" s="678"/>
      <c r="LG18" s="678"/>
      <c r="LH18" s="678"/>
      <c r="LI18" s="678"/>
      <c r="LJ18" s="678"/>
      <c r="LK18" s="678"/>
      <c r="LL18" s="678"/>
      <c r="LM18" s="678"/>
      <c r="LN18" s="678"/>
      <c r="LO18" s="678"/>
      <c r="LP18" s="678"/>
      <c r="LQ18" s="678"/>
      <c r="LR18" s="678"/>
      <c r="LS18" s="678"/>
      <c r="LT18" s="678"/>
      <c r="LU18" s="678"/>
      <c r="LV18" s="678"/>
      <c r="LW18" s="678"/>
      <c r="LX18" s="678"/>
      <c r="LY18" s="678"/>
      <c r="LZ18" s="678"/>
      <c r="MA18" s="678"/>
      <c r="MB18" s="678"/>
    </row>
    <row r="19" spans="1:340" s="664" customFormat="1" x14ac:dyDescent="0.55000000000000004">
      <c r="A19" s="577">
        <v>2032</v>
      </c>
      <c r="B19" s="578">
        <v>265300.021543807</v>
      </c>
      <c r="C19" s="629">
        <f t="shared" si="0"/>
        <v>287338.79976700427</v>
      </c>
      <c r="D19" s="579">
        <v>960084.19881138415</v>
      </c>
      <c r="E19" s="629">
        <f t="shared" si="1"/>
        <v>1039839.4985285623</v>
      </c>
      <c r="F19" s="578">
        <v>0</v>
      </c>
      <c r="G19" s="629">
        <f t="shared" si="2"/>
        <v>0</v>
      </c>
      <c r="H19" s="579">
        <v>517507.41164403991</v>
      </c>
      <c r="I19" s="629">
        <f t="shared" si="3"/>
        <v>477623.69709363155</v>
      </c>
      <c r="J19" s="717">
        <f t="shared" si="4"/>
        <v>0.265300021543807</v>
      </c>
      <c r="K19" s="588">
        <f t="shared" si="5"/>
        <v>0.28733879976700427</v>
      </c>
      <c r="L19" s="588">
        <f t="shared" si="6"/>
        <v>0.44257678716734422</v>
      </c>
      <c r="M19" s="718">
        <f t="shared" si="7"/>
        <v>0.56221580143493066</v>
      </c>
      <c r="N19" s="578">
        <v>0</v>
      </c>
      <c r="O19" s="629">
        <f t="shared" si="8"/>
        <v>0</v>
      </c>
      <c r="P19" s="579">
        <v>546479.40714630485</v>
      </c>
      <c r="Q19" s="629">
        <f t="shared" si="9"/>
        <v>504362.85346631345</v>
      </c>
      <c r="R19" s="715">
        <f t="shared" si="10"/>
        <v>0.265300021543807</v>
      </c>
      <c r="S19" s="711">
        <f t="shared" si="11"/>
        <v>0.28733879976700427</v>
      </c>
      <c r="T19" s="711">
        <f t="shared" si="12"/>
        <v>0.4136047916650793</v>
      </c>
      <c r="U19" s="712">
        <f t="shared" si="13"/>
        <v>0.53547664506224879</v>
      </c>
      <c r="V19" s="678"/>
      <c r="W19" s="667"/>
      <c r="X19" s="667" t="s">
        <v>1693</v>
      </c>
      <c r="Y19" s="668">
        <v>1000000</v>
      </c>
      <c r="Z19" s="668">
        <v>1000000</v>
      </c>
      <c r="AA19" s="668">
        <v>1000000</v>
      </c>
      <c r="AB19" s="668">
        <v>1000000</v>
      </c>
      <c r="AC19" s="668">
        <v>1000000</v>
      </c>
      <c r="AE19" s="664">
        <v>1000000</v>
      </c>
      <c r="AF19" s="678"/>
      <c r="AG19" s="678"/>
      <c r="AH19" s="678"/>
      <c r="AI19" s="678"/>
      <c r="AJ19" s="678"/>
      <c r="AK19" s="678"/>
      <c r="AL19" s="678"/>
      <c r="AM19" s="678"/>
      <c r="AN19" s="678"/>
      <c r="AO19" s="678"/>
      <c r="AP19" s="678"/>
      <c r="AQ19" s="678"/>
      <c r="AR19" s="678"/>
      <c r="AS19" s="678"/>
      <c r="AT19" s="678"/>
      <c r="AU19" s="678"/>
      <c r="AV19" s="678"/>
      <c r="AW19" s="678"/>
      <c r="AX19" s="678"/>
      <c r="AY19" s="678"/>
      <c r="AZ19" s="678"/>
      <c r="BA19" s="678"/>
      <c r="BB19" s="678"/>
      <c r="BC19" s="678"/>
      <c r="BD19" s="678"/>
      <c r="BE19" s="678"/>
      <c r="BF19" s="678"/>
      <c r="BG19" s="678"/>
      <c r="BH19" s="678"/>
      <c r="BI19" s="678"/>
      <c r="BJ19" s="678"/>
      <c r="BK19" s="678"/>
      <c r="BL19" s="678"/>
      <c r="BM19" s="678"/>
      <c r="BN19" s="678"/>
      <c r="BO19" s="678"/>
      <c r="BP19" s="678"/>
      <c r="BQ19" s="678"/>
      <c r="BR19" s="678"/>
      <c r="BS19" s="678"/>
      <c r="BT19" s="678"/>
      <c r="BU19" s="678"/>
      <c r="BV19" s="678"/>
      <c r="BW19" s="678"/>
      <c r="BX19" s="678"/>
      <c r="BY19" s="678"/>
      <c r="BZ19" s="678"/>
      <c r="CA19" s="678"/>
      <c r="CB19" s="678"/>
      <c r="CC19" s="678"/>
      <c r="CD19" s="678"/>
      <c r="CE19" s="678"/>
      <c r="CF19" s="678"/>
      <c r="CG19" s="678"/>
      <c r="CH19" s="678"/>
      <c r="CI19" s="678"/>
      <c r="CJ19" s="678"/>
      <c r="CK19" s="678"/>
      <c r="CL19" s="678"/>
      <c r="CM19" s="678"/>
      <c r="CN19" s="678"/>
      <c r="CO19" s="678"/>
      <c r="CP19" s="678"/>
      <c r="CQ19" s="678"/>
      <c r="CR19" s="678"/>
      <c r="CS19" s="678"/>
      <c r="CT19" s="678"/>
      <c r="CU19" s="678"/>
      <c r="CV19" s="678"/>
      <c r="CW19" s="678"/>
      <c r="CX19" s="678"/>
      <c r="CY19" s="678"/>
      <c r="CZ19" s="678"/>
      <c r="DA19" s="678"/>
      <c r="DB19" s="678"/>
      <c r="DC19" s="678"/>
      <c r="DD19" s="678"/>
      <c r="DE19" s="678"/>
      <c r="DF19" s="678"/>
      <c r="DG19" s="678"/>
      <c r="DH19" s="678"/>
      <c r="DI19" s="678"/>
      <c r="DJ19" s="678"/>
      <c r="DK19" s="678"/>
      <c r="DL19" s="678"/>
      <c r="DM19" s="678"/>
      <c r="DN19" s="678"/>
      <c r="DO19" s="678"/>
      <c r="DP19" s="678"/>
      <c r="DQ19" s="678"/>
      <c r="DR19" s="678"/>
      <c r="DS19" s="678"/>
      <c r="DT19" s="678"/>
      <c r="DU19" s="678"/>
      <c r="DV19" s="678"/>
      <c r="DW19" s="678"/>
      <c r="DX19" s="678"/>
      <c r="DY19" s="678"/>
      <c r="DZ19" s="678"/>
      <c r="EA19" s="678"/>
      <c r="EB19" s="678"/>
      <c r="EC19" s="678"/>
      <c r="ED19" s="678"/>
      <c r="EE19" s="678"/>
      <c r="EF19" s="678"/>
      <c r="EG19" s="678"/>
      <c r="EH19" s="678"/>
      <c r="EI19" s="678"/>
      <c r="EJ19" s="678"/>
      <c r="EK19" s="678"/>
      <c r="EL19" s="678"/>
      <c r="EM19" s="678"/>
      <c r="EN19" s="678"/>
      <c r="EO19" s="678"/>
      <c r="EP19" s="678"/>
      <c r="EQ19" s="678"/>
      <c r="ER19" s="678"/>
      <c r="ES19" s="678"/>
      <c r="ET19" s="678"/>
      <c r="EU19" s="678"/>
      <c r="EV19" s="678"/>
      <c r="EW19" s="678"/>
      <c r="EX19" s="678"/>
      <c r="EY19" s="678"/>
      <c r="EZ19" s="678"/>
      <c r="FA19" s="678"/>
      <c r="FB19" s="678"/>
      <c r="FC19" s="678"/>
      <c r="FD19" s="678"/>
      <c r="FE19" s="678"/>
      <c r="FF19" s="678"/>
      <c r="FG19" s="678"/>
      <c r="FH19" s="678"/>
      <c r="FI19" s="678"/>
      <c r="FJ19" s="678"/>
      <c r="FK19" s="678"/>
      <c r="FL19" s="678"/>
      <c r="FM19" s="678"/>
      <c r="FN19" s="678"/>
      <c r="FO19" s="678"/>
      <c r="FP19" s="678"/>
      <c r="FQ19" s="678"/>
      <c r="FR19" s="678"/>
      <c r="FS19" s="678"/>
      <c r="FT19" s="678"/>
      <c r="FU19" s="678"/>
      <c r="FV19" s="678"/>
      <c r="FW19" s="678"/>
      <c r="FX19" s="678"/>
      <c r="FY19" s="678"/>
      <c r="FZ19" s="678"/>
      <c r="GA19" s="678"/>
      <c r="GB19" s="678"/>
      <c r="GC19" s="678"/>
      <c r="GD19" s="678"/>
      <c r="GE19" s="678"/>
      <c r="GF19" s="678"/>
      <c r="GG19" s="678"/>
      <c r="GH19" s="678"/>
      <c r="GI19" s="678"/>
      <c r="GJ19" s="678"/>
      <c r="GK19" s="678"/>
      <c r="GL19" s="678"/>
      <c r="GM19" s="678"/>
      <c r="GN19" s="678"/>
      <c r="GO19" s="678"/>
      <c r="GP19" s="678"/>
      <c r="GQ19" s="678"/>
      <c r="GR19" s="678"/>
      <c r="GS19" s="678"/>
      <c r="GT19" s="678"/>
      <c r="GU19" s="678"/>
      <c r="GV19" s="678"/>
      <c r="GW19" s="678"/>
      <c r="GX19" s="678"/>
      <c r="GY19" s="678"/>
      <c r="GZ19" s="678"/>
      <c r="HA19" s="678"/>
      <c r="HB19" s="678"/>
      <c r="HC19" s="678"/>
      <c r="HD19" s="678"/>
      <c r="HE19" s="678"/>
      <c r="HF19" s="678"/>
      <c r="HG19" s="678"/>
      <c r="HH19" s="678"/>
      <c r="HI19" s="678"/>
      <c r="HJ19" s="678"/>
      <c r="HK19" s="678"/>
      <c r="HL19" s="678"/>
      <c r="HM19" s="678"/>
      <c r="HN19" s="678"/>
      <c r="HO19" s="678"/>
      <c r="HP19" s="678"/>
      <c r="HQ19" s="678"/>
      <c r="HR19" s="678"/>
      <c r="HS19" s="678"/>
      <c r="HT19" s="678"/>
      <c r="HU19" s="678"/>
      <c r="HV19" s="678"/>
      <c r="HW19" s="678"/>
      <c r="HX19" s="678"/>
      <c r="HY19" s="678"/>
      <c r="HZ19" s="678"/>
      <c r="IA19" s="678"/>
      <c r="IB19" s="678"/>
      <c r="IC19" s="678"/>
      <c r="ID19" s="678"/>
      <c r="IE19" s="678"/>
      <c r="IF19" s="678"/>
      <c r="IG19" s="678"/>
      <c r="IH19" s="678"/>
      <c r="II19" s="678"/>
      <c r="IJ19" s="678"/>
      <c r="IK19" s="678"/>
      <c r="IL19" s="678"/>
      <c r="IM19" s="678"/>
      <c r="IN19" s="678"/>
      <c r="IO19" s="678"/>
      <c r="IP19" s="678"/>
      <c r="IQ19" s="678"/>
      <c r="IR19" s="678"/>
      <c r="IS19" s="678"/>
      <c r="IT19" s="678"/>
      <c r="IU19" s="678"/>
      <c r="IV19" s="678"/>
      <c r="IW19" s="678"/>
      <c r="IX19" s="678"/>
      <c r="IY19" s="678"/>
      <c r="IZ19" s="678"/>
      <c r="JA19" s="678"/>
      <c r="JB19" s="678"/>
      <c r="JC19" s="678"/>
      <c r="JD19" s="678"/>
      <c r="JE19" s="678"/>
      <c r="JF19" s="678"/>
      <c r="JG19" s="678"/>
      <c r="JH19" s="678"/>
      <c r="JI19" s="678"/>
      <c r="JJ19" s="678"/>
      <c r="JK19" s="678"/>
      <c r="JL19" s="678"/>
      <c r="JM19" s="678"/>
      <c r="JN19" s="678"/>
      <c r="JO19" s="678"/>
      <c r="JP19" s="678"/>
      <c r="JQ19" s="678"/>
      <c r="JR19" s="678"/>
      <c r="JS19" s="678"/>
      <c r="JT19" s="678"/>
      <c r="JU19" s="678"/>
      <c r="JV19" s="678"/>
      <c r="JW19" s="678"/>
      <c r="JX19" s="678"/>
      <c r="JY19" s="678"/>
      <c r="JZ19" s="678"/>
      <c r="KA19" s="678"/>
      <c r="KB19" s="678"/>
      <c r="KC19" s="678"/>
      <c r="KD19" s="678"/>
      <c r="KE19" s="678"/>
      <c r="KF19" s="678"/>
      <c r="KG19" s="678"/>
      <c r="KH19" s="678"/>
      <c r="KI19" s="678"/>
      <c r="KJ19" s="678"/>
      <c r="KK19" s="678"/>
      <c r="KL19" s="678"/>
      <c r="KM19" s="678"/>
      <c r="KN19" s="678"/>
      <c r="KO19" s="678"/>
      <c r="KP19" s="678"/>
      <c r="KQ19" s="678"/>
      <c r="KR19" s="678"/>
      <c r="KS19" s="678"/>
      <c r="KT19" s="678"/>
      <c r="KU19" s="678"/>
      <c r="KV19" s="678"/>
      <c r="KW19" s="678"/>
      <c r="KX19" s="678"/>
      <c r="KY19" s="678"/>
      <c r="KZ19" s="678"/>
      <c r="LA19" s="678"/>
      <c r="LB19" s="678"/>
      <c r="LC19" s="678"/>
      <c r="LD19" s="678"/>
      <c r="LE19" s="678"/>
      <c r="LF19" s="678"/>
      <c r="LG19" s="678"/>
      <c r="LH19" s="678"/>
      <c r="LI19" s="678"/>
      <c r="LJ19" s="678"/>
      <c r="LK19" s="678"/>
      <c r="LL19" s="678"/>
      <c r="LM19" s="678"/>
      <c r="LN19" s="678"/>
      <c r="LO19" s="678"/>
      <c r="LP19" s="678"/>
      <c r="LQ19" s="678"/>
      <c r="LR19" s="678"/>
      <c r="LS19" s="678"/>
      <c r="LT19" s="678"/>
      <c r="LU19" s="678"/>
      <c r="LV19" s="678"/>
      <c r="LW19" s="678"/>
      <c r="LX19" s="678"/>
      <c r="LY19" s="678"/>
      <c r="LZ19" s="678"/>
      <c r="MA19" s="678"/>
      <c r="MB19" s="678"/>
    </row>
    <row r="20" spans="1:340" s="664" customFormat="1" x14ac:dyDescent="0.55000000000000004">
      <c r="A20" s="577">
        <v>2033</v>
      </c>
      <c r="B20" s="578">
        <v>265300.021543807</v>
      </c>
      <c r="C20" s="629">
        <f t="shared" si="0"/>
        <v>288775.49376583926</v>
      </c>
      <c r="D20" s="579">
        <v>960084.19881138415</v>
      </c>
      <c r="E20" s="629">
        <f t="shared" si="1"/>
        <v>1045038.696021205</v>
      </c>
      <c r="F20" s="578">
        <v>0</v>
      </c>
      <c r="G20" s="629">
        <f t="shared" si="2"/>
        <v>0</v>
      </c>
      <c r="H20" s="579">
        <v>517507.41164403991</v>
      </c>
      <c r="I20" s="629">
        <f t="shared" si="3"/>
        <v>475235.5786081634</v>
      </c>
      <c r="J20" s="717">
        <f t="shared" si="4"/>
        <v>0.265300021543807</v>
      </c>
      <c r="K20" s="588">
        <f t="shared" si="5"/>
        <v>0.28877549376583928</v>
      </c>
      <c r="L20" s="588">
        <f t="shared" si="6"/>
        <v>0.44257678716734422</v>
      </c>
      <c r="M20" s="718">
        <f t="shared" si="7"/>
        <v>0.56980311741304168</v>
      </c>
      <c r="N20" s="578">
        <v>0</v>
      </c>
      <c r="O20" s="629">
        <f t="shared" si="8"/>
        <v>0</v>
      </c>
      <c r="P20" s="579">
        <v>546479.40714630485</v>
      </c>
      <c r="Q20" s="629">
        <f t="shared" si="9"/>
        <v>501841.03919898189</v>
      </c>
      <c r="R20" s="715">
        <f t="shared" si="10"/>
        <v>0.265300021543807</v>
      </c>
      <c r="S20" s="711">
        <f t="shared" si="11"/>
        <v>0.28877549376583928</v>
      </c>
      <c r="T20" s="711">
        <f t="shared" si="12"/>
        <v>0.4136047916650793</v>
      </c>
      <c r="U20" s="712">
        <f t="shared" si="13"/>
        <v>0.54319765682222321</v>
      </c>
      <c r="V20" s="678"/>
      <c r="W20" s="667"/>
      <c r="X20" s="667" t="s">
        <v>141</v>
      </c>
      <c r="Y20" s="664">
        <v>22363.780001003157</v>
      </c>
      <c r="Z20" s="664">
        <v>44373.876261755962</v>
      </c>
      <c r="AA20" s="664">
        <v>65398.609172116354</v>
      </c>
      <c r="AB20" s="664">
        <v>305226.65264316869</v>
      </c>
      <c r="AC20" s="664">
        <v>1142709.8068283657</v>
      </c>
      <c r="AE20" s="664">
        <v>77044.96803701765</v>
      </c>
      <c r="AF20" s="678"/>
      <c r="AG20" s="678"/>
      <c r="AH20" s="678"/>
      <c r="AI20" s="678"/>
      <c r="AJ20" s="678"/>
      <c r="AK20" s="678"/>
      <c r="AL20" s="678"/>
      <c r="AM20" s="678"/>
      <c r="AN20" s="678"/>
      <c r="AO20" s="678"/>
      <c r="AP20" s="678"/>
      <c r="AQ20" s="678"/>
      <c r="AR20" s="678"/>
      <c r="AS20" s="678"/>
      <c r="AT20" s="678"/>
      <c r="AU20" s="678"/>
      <c r="AV20" s="678"/>
      <c r="AW20" s="678"/>
      <c r="AX20" s="678"/>
      <c r="AY20" s="678"/>
      <c r="AZ20" s="678"/>
      <c r="BA20" s="678"/>
      <c r="BB20" s="678"/>
      <c r="BC20" s="678"/>
      <c r="BD20" s="678"/>
      <c r="BE20" s="678"/>
      <c r="BF20" s="678"/>
      <c r="BG20" s="678"/>
      <c r="BH20" s="678"/>
      <c r="BI20" s="678"/>
      <c r="BJ20" s="678"/>
      <c r="BK20" s="678"/>
      <c r="BL20" s="678"/>
      <c r="BM20" s="678"/>
      <c r="BN20" s="678"/>
      <c r="BO20" s="678"/>
      <c r="BP20" s="678"/>
      <c r="BQ20" s="678"/>
      <c r="BR20" s="678"/>
      <c r="BS20" s="678"/>
      <c r="BT20" s="678"/>
      <c r="BU20" s="678"/>
      <c r="BV20" s="678"/>
      <c r="BW20" s="678"/>
      <c r="BX20" s="678"/>
      <c r="BY20" s="678"/>
      <c r="BZ20" s="678"/>
      <c r="CA20" s="678"/>
      <c r="CB20" s="678"/>
      <c r="CC20" s="678"/>
      <c r="CD20" s="678"/>
      <c r="CE20" s="678"/>
      <c r="CF20" s="678"/>
      <c r="CG20" s="678"/>
      <c r="CH20" s="678"/>
      <c r="CI20" s="678"/>
      <c r="CJ20" s="678"/>
      <c r="CK20" s="678"/>
      <c r="CL20" s="678"/>
      <c r="CM20" s="678"/>
      <c r="CN20" s="678"/>
      <c r="CO20" s="678"/>
      <c r="CP20" s="678"/>
      <c r="CQ20" s="678"/>
      <c r="CR20" s="678"/>
      <c r="CS20" s="678"/>
      <c r="CT20" s="678"/>
      <c r="CU20" s="678"/>
      <c r="CV20" s="678"/>
      <c r="CW20" s="678"/>
      <c r="CX20" s="678"/>
      <c r="CY20" s="678"/>
      <c r="CZ20" s="678"/>
      <c r="DA20" s="678"/>
      <c r="DB20" s="678"/>
      <c r="DC20" s="678"/>
      <c r="DD20" s="678"/>
      <c r="DE20" s="678"/>
      <c r="DF20" s="678"/>
      <c r="DG20" s="678"/>
      <c r="DH20" s="678"/>
      <c r="DI20" s="678"/>
      <c r="DJ20" s="678"/>
      <c r="DK20" s="678"/>
      <c r="DL20" s="678"/>
      <c r="DM20" s="678"/>
      <c r="DN20" s="678"/>
      <c r="DO20" s="678"/>
      <c r="DP20" s="678"/>
      <c r="DQ20" s="678"/>
      <c r="DR20" s="678"/>
      <c r="DS20" s="678"/>
      <c r="DT20" s="678"/>
      <c r="DU20" s="678"/>
      <c r="DV20" s="678"/>
      <c r="DW20" s="678"/>
      <c r="DX20" s="678"/>
      <c r="DY20" s="678"/>
      <c r="DZ20" s="678"/>
      <c r="EA20" s="678"/>
      <c r="EB20" s="678"/>
      <c r="EC20" s="678"/>
      <c r="ED20" s="678"/>
      <c r="EE20" s="678"/>
      <c r="EF20" s="678"/>
      <c r="EG20" s="678"/>
      <c r="EH20" s="678"/>
      <c r="EI20" s="678"/>
      <c r="EJ20" s="678"/>
      <c r="EK20" s="678"/>
      <c r="EL20" s="678"/>
      <c r="EM20" s="678"/>
      <c r="EN20" s="678"/>
      <c r="EO20" s="678"/>
      <c r="EP20" s="678"/>
      <c r="EQ20" s="678"/>
      <c r="ER20" s="678"/>
      <c r="ES20" s="678"/>
      <c r="ET20" s="678"/>
      <c r="EU20" s="678"/>
      <c r="EV20" s="678"/>
      <c r="EW20" s="678"/>
      <c r="EX20" s="678"/>
      <c r="EY20" s="678"/>
      <c r="EZ20" s="678"/>
      <c r="FA20" s="678"/>
      <c r="FB20" s="678"/>
      <c r="FC20" s="678"/>
      <c r="FD20" s="678"/>
      <c r="FE20" s="678"/>
      <c r="FF20" s="678"/>
      <c r="FG20" s="678"/>
      <c r="FH20" s="678"/>
      <c r="FI20" s="678"/>
      <c r="FJ20" s="678"/>
      <c r="FK20" s="678"/>
      <c r="FL20" s="678"/>
      <c r="FM20" s="678"/>
      <c r="FN20" s="678"/>
      <c r="FO20" s="678"/>
      <c r="FP20" s="678"/>
      <c r="FQ20" s="678"/>
      <c r="FR20" s="678"/>
      <c r="FS20" s="678"/>
      <c r="FT20" s="678"/>
      <c r="FU20" s="678"/>
      <c r="FV20" s="678"/>
      <c r="FW20" s="678"/>
      <c r="FX20" s="678"/>
      <c r="FY20" s="678"/>
      <c r="FZ20" s="678"/>
      <c r="GA20" s="678"/>
      <c r="GB20" s="678"/>
      <c r="GC20" s="678"/>
      <c r="GD20" s="678"/>
      <c r="GE20" s="678"/>
      <c r="GF20" s="678"/>
      <c r="GG20" s="678"/>
      <c r="GH20" s="678"/>
      <c r="GI20" s="678"/>
      <c r="GJ20" s="678"/>
      <c r="GK20" s="678"/>
      <c r="GL20" s="678"/>
      <c r="GM20" s="678"/>
      <c r="GN20" s="678"/>
      <c r="GO20" s="678"/>
      <c r="GP20" s="678"/>
      <c r="GQ20" s="678"/>
      <c r="GR20" s="678"/>
      <c r="GS20" s="678"/>
      <c r="GT20" s="678"/>
      <c r="GU20" s="678"/>
      <c r="GV20" s="678"/>
      <c r="GW20" s="678"/>
      <c r="GX20" s="678"/>
      <c r="GY20" s="678"/>
      <c r="GZ20" s="678"/>
      <c r="HA20" s="678"/>
      <c r="HB20" s="678"/>
      <c r="HC20" s="678"/>
      <c r="HD20" s="678"/>
      <c r="HE20" s="678"/>
      <c r="HF20" s="678"/>
      <c r="HG20" s="678"/>
      <c r="HH20" s="678"/>
      <c r="HI20" s="678"/>
      <c r="HJ20" s="678"/>
      <c r="HK20" s="678"/>
      <c r="HL20" s="678"/>
      <c r="HM20" s="678"/>
      <c r="HN20" s="678"/>
      <c r="HO20" s="678"/>
      <c r="HP20" s="678"/>
      <c r="HQ20" s="678"/>
      <c r="HR20" s="678"/>
      <c r="HS20" s="678"/>
      <c r="HT20" s="678"/>
      <c r="HU20" s="678"/>
      <c r="HV20" s="678"/>
      <c r="HW20" s="678"/>
      <c r="HX20" s="678"/>
      <c r="HY20" s="678"/>
      <c r="HZ20" s="678"/>
      <c r="IA20" s="678"/>
      <c r="IB20" s="678"/>
      <c r="IC20" s="678"/>
      <c r="ID20" s="678"/>
      <c r="IE20" s="678"/>
      <c r="IF20" s="678"/>
      <c r="IG20" s="678"/>
      <c r="IH20" s="678"/>
      <c r="II20" s="678"/>
      <c r="IJ20" s="678"/>
      <c r="IK20" s="678"/>
      <c r="IL20" s="678"/>
      <c r="IM20" s="678"/>
      <c r="IN20" s="678"/>
      <c r="IO20" s="678"/>
      <c r="IP20" s="678"/>
      <c r="IQ20" s="678"/>
      <c r="IR20" s="678"/>
      <c r="IS20" s="678"/>
      <c r="IT20" s="678"/>
      <c r="IU20" s="678"/>
      <c r="IV20" s="678"/>
      <c r="IW20" s="678"/>
      <c r="IX20" s="678"/>
      <c r="IY20" s="678"/>
      <c r="IZ20" s="678"/>
      <c r="JA20" s="678"/>
      <c r="JB20" s="678"/>
      <c r="JC20" s="678"/>
      <c r="JD20" s="678"/>
      <c r="JE20" s="678"/>
      <c r="JF20" s="678"/>
      <c r="JG20" s="678"/>
      <c r="JH20" s="678"/>
      <c r="JI20" s="678"/>
      <c r="JJ20" s="678"/>
      <c r="JK20" s="678"/>
      <c r="JL20" s="678"/>
      <c r="JM20" s="678"/>
      <c r="JN20" s="678"/>
      <c r="JO20" s="678"/>
      <c r="JP20" s="678"/>
      <c r="JQ20" s="678"/>
      <c r="JR20" s="678"/>
      <c r="JS20" s="678"/>
      <c r="JT20" s="678"/>
      <c r="JU20" s="678"/>
      <c r="JV20" s="678"/>
      <c r="JW20" s="678"/>
      <c r="JX20" s="678"/>
      <c r="JY20" s="678"/>
      <c r="JZ20" s="678"/>
      <c r="KA20" s="678"/>
      <c r="KB20" s="678"/>
      <c r="KC20" s="678"/>
      <c r="KD20" s="678"/>
      <c r="KE20" s="678"/>
      <c r="KF20" s="678"/>
      <c r="KG20" s="678"/>
      <c r="KH20" s="678"/>
      <c r="KI20" s="678"/>
      <c r="KJ20" s="678"/>
      <c r="KK20" s="678"/>
      <c r="KL20" s="678"/>
      <c r="KM20" s="678"/>
      <c r="KN20" s="678"/>
      <c r="KO20" s="678"/>
      <c r="KP20" s="678"/>
      <c r="KQ20" s="678"/>
      <c r="KR20" s="678"/>
      <c r="KS20" s="678"/>
      <c r="KT20" s="678"/>
      <c r="KU20" s="678"/>
      <c r="KV20" s="678"/>
      <c r="KW20" s="678"/>
      <c r="KX20" s="678"/>
      <c r="KY20" s="678"/>
      <c r="KZ20" s="678"/>
      <c r="LA20" s="678"/>
      <c r="LB20" s="678"/>
      <c r="LC20" s="678"/>
      <c r="LD20" s="678"/>
      <c r="LE20" s="678"/>
      <c r="LF20" s="678"/>
      <c r="LG20" s="678"/>
      <c r="LH20" s="678"/>
      <c r="LI20" s="678"/>
      <c r="LJ20" s="678"/>
      <c r="LK20" s="678"/>
      <c r="LL20" s="678"/>
      <c r="LM20" s="678"/>
      <c r="LN20" s="678"/>
      <c r="LO20" s="678"/>
      <c r="LP20" s="678"/>
      <c r="LQ20" s="678"/>
      <c r="LR20" s="678"/>
      <c r="LS20" s="678"/>
      <c r="LT20" s="678"/>
      <c r="LU20" s="678"/>
      <c r="LV20" s="678"/>
      <c r="LW20" s="678"/>
      <c r="LX20" s="678"/>
      <c r="LY20" s="678"/>
      <c r="LZ20" s="678"/>
      <c r="MA20" s="678"/>
      <c r="MB20" s="678"/>
    </row>
    <row r="21" spans="1:340" s="664" customFormat="1" x14ac:dyDescent="0.55000000000000004">
      <c r="A21" s="577">
        <v>2034</v>
      </c>
      <c r="B21" s="578">
        <v>265300.021543807</v>
      </c>
      <c r="C21" s="629">
        <f t="shared" si="0"/>
        <v>290219.37123466836</v>
      </c>
      <c r="D21" s="579">
        <v>960084.19881138415</v>
      </c>
      <c r="E21" s="629">
        <f t="shared" si="1"/>
        <v>1050263.8895013107</v>
      </c>
      <c r="F21" s="578">
        <v>0</v>
      </c>
      <c r="G21" s="629">
        <f t="shared" si="2"/>
        <v>0</v>
      </c>
      <c r="H21" s="579">
        <v>517507.41164403991</v>
      </c>
      <c r="I21" s="629">
        <f t="shared" si="3"/>
        <v>472859.40071512258</v>
      </c>
      <c r="J21" s="717">
        <f t="shared" si="4"/>
        <v>0.265300021543807</v>
      </c>
      <c r="K21" s="588">
        <f t="shared" si="5"/>
        <v>0.29021937123466834</v>
      </c>
      <c r="L21" s="588">
        <f t="shared" si="6"/>
        <v>0.44257678716734422</v>
      </c>
      <c r="M21" s="718">
        <f t="shared" si="7"/>
        <v>0.57740448878618811</v>
      </c>
      <c r="N21" s="578">
        <v>0</v>
      </c>
      <c r="O21" s="629">
        <f t="shared" si="8"/>
        <v>0</v>
      </c>
      <c r="P21" s="579">
        <v>546479.40714630485</v>
      </c>
      <c r="Q21" s="629">
        <f t="shared" si="9"/>
        <v>499331.83400298702</v>
      </c>
      <c r="R21" s="715">
        <f t="shared" si="10"/>
        <v>0.265300021543807</v>
      </c>
      <c r="S21" s="711">
        <f t="shared" si="11"/>
        <v>0.29021937123466834</v>
      </c>
      <c r="T21" s="711">
        <f t="shared" si="12"/>
        <v>0.4136047916650793</v>
      </c>
      <c r="U21" s="712">
        <f t="shared" si="13"/>
        <v>0.55093205549832358</v>
      </c>
      <c r="V21" s="678"/>
      <c r="W21" s="667"/>
      <c r="X21" s="667" t="s">
        <v>140</v>
      </c>
      <c r="Y21" s="664">
        <v>9248.1773516270277</v>
      </c>
      <c r="Z21" s="664">
        <v>19806.078045251845</v>
      </c>
      <c r="AA21" s="664">
        <v>28155.388456949076</v>
      </c>
      <c r="AB21" s="664">
        <v>233550.60746975636</v>
      </c>
      <c r="AC21" s="664">
        <v>1029391.0662449979</v>
      </c>
      <c r="AE21" s="664">
        <v>51750.741164416759</v>
      </c>
      <c r="AF21" s="678"/>
      <c r="AG21" s="678"/>
      <c r="AH21" s="678"/>
      <c r="AI21" s="678"/>
      <c r="AJ21" s="678"/>
      <c r="AK21" s="678"/>
      <c r="AL21" s="678"/>
      <c r="AM21" s="678"/>
      <c r="AN21" s="678"/>
      <c r="AO21" s="678"/>
      <c r="AP21" s="678"/>
      <c r="AQ21" s="678"/>
      <c r="AR21" s="678"/>
      <c r="AS21" s="678"/>
      <c r="AT21" s="678"/>
      <c r="AU21" s="678"/>
      <c r="AV21" s="678"/>
      <c r="AW21" s="678"/>
      <c r="AX21" s="678"/>
      <c r="AY21" s="678"/>
      <c r="AZ21" s="678"/>
      <c r="BA21" s="678"/>
      <c r="BB21" s="678"/>
      <c r="BC21" s="678"/>
      <c r="BD21" s="678"/>
      <c r="BE21" s="678"/>
      <c r="BF21" s="678"/>
      <c r="BG21" s="678"/>
      <c r="BH21" s="678"/>
      <c r="BI21" s="678"/>
      <c r="BJ21" s="678"/>
      <c r="BK21" s="678"/>
      <c r="BL21" s="678"/>
      <c r="BM21" s="678"/>
      <c r="BN21" s="678"/>
      <c r="BO21" s="678"/>
      <c r="BP21" s="678"/>
      <c r="BQ21" s="678"/>
      <c r="BR21" s="678"/>
      <c r="BS21" s="678"/>
      <c r="BT21" s="678"/>
      <c r="BU21" s="678"/>
      <c r="BV21" s="678"/>
      <c r="BW21" s="678"/>
      <c r="BX21" s="678"/>
      <c r="BY21" s="678"/>
      <c r="BZ21" s="678"/>
      <c r="CA21" s="678"/>
      <c r="CB21" s="678"/>
      <c r="CC21" s="678"/>
      <c r="CD21" s="678"/>
      <c r="CE21" s="678"/>
      <c r="CF21" s="678"/>
      <c r="CG21" s="678"/>
      <c r="CH21" s="678"/>
      <c r="CI21" s="678"/>
      <c r="CJ21" s="678"/>
      <c r="CK21" s="678"/>
      <c r="CL21" s="678"/>
      <c r="CM21" s="678"/>
      <c r="CN21" s="678"/>
      <c r="CO21" s="678"/>
      <c r="CP21" s="678"/>
      <c r="CQ21" s="678"/>
      <c r="CR21" s="678"/>
      <c r="CS21" s="678"/>
      <c r="CT21" s="678"/>
      <c r="CU21" s="678"/>
      <c r="CV21" s="678"/>
      <c r="CW21" s="678"/>
      <c r="CX21" s="678"/>
      <c r="CY21" s="678"/>
      <c r="CZ21" s="678"/>
      <c r="DA21" s="678"/>
      <c r="DB21" s="678"/>
      <c r="DC21" s="678"/>
      <c r="DD21" s="678"/>
      <c r="DE21" s="678"/>
      <c r="DF21" s="678"/>
      <c r="DG21" s="678"/>
      <c r="DH21" s="678"/>
      <c r="DI21" s="678"/>
      <c r="DJ21" s="678"/>
      <c r="DK21" s="678"/>
      <c r="DL21" s="678"/>
      <c r="DM21" s="678"/>
      <c r="DN21" s="678"/>
      <c r="DO21" s="678"/>
      <c r="DP21" s="678"/>
      <c r="DQ21" s="678"/>
      <c r="DR21" s="678"/>
      <c r="DS21" s="678"/>
      <c r="DT21" s="678"/>
      <c r="DU21" s="678"/>
      <c r="DV21" s="678"/>
      <c r="DW21" s="678"/>
      <c r="DX21" s="678"/>
      <c r="DY21" s="678"/>
      <c r="DZ21" s="678"/>
      <c r="EA21" s="678"/>
      <c r="EB21" s="678"/>
      <c r="EC21" s="678"/>
      <c r="ED21" s="678"/>
      <c r="EE21" s="678"/>
      <c r="EF21" s="678"/>
      <c r="EG21" s="678"/>
      <c r="EH21" s="678"/>
      <c r="EI21" s="678"/>
      <c r="EJ21" s="678"/>
      <c r="EK21" s="678"/>
      <c r="EL21" s="678"/>
      <c r="EM21" s="678"/>
      <c r="EN21" s="678"/>
      <c r="EO21" s="678"/>
      <c r="EP21" s="678"/>
      <c r="EQ21" s="678"/>
      <c r="ER21" s="678"/>
      <c r="ES21" s="678"/>
      <c r="ET21" s="678"/>
      <c r="EU21" s="678"/>
      <c r="EV21" s="678"/>
      <c r="EW21" s="678"/>
      <c r="EX21" s="678"/>
      <c r="EY21" s="678"/>
      <c r="EZ21" s="678"/>
      <c r="FA21" s="678"/>
      <c r="FB21" s="678"/>
      <c r="FC21" s="678"/>
      <c r="FD21" s="678"/>
      <c r="FE21" s="678"/>
      <c r="FF21" s="678"/>
      <c r="FG21" s="678"/>
      <c r="FH21" s="678"/>
      <c r="FI21" s="678"/>
      <c r="FJ21" s="678"/>
      <c r="FK21" s="678"/>
      <c r="FL21" s="678"/>
      <c r="FM21" s="678"/>
      <c r="FN21" s="678"/>
      <c r="FO21" s="678"/>
      <c r="FP21" s="678"/>
      <c r="FQ21" s="678"/>
      <c r="FR21" s="678"/>
      <c r="FS21" s="678"/>
      <c r="FT21" s="678"/>
      <c r="FU21" s="678"/>
      <c r="FV21" s="678"/>
      <c r="FW21" s="678"/>
      <c r="FX21" s="678"/>
      <c r="FY21" s="678"/>
      <c r="FZ21" s="678"/>
      <c r="GA21" s="678"/>
      <c r="GB21" s="678"/>
      <c r="GC21" s="678"/>
      <c r="GD21" s="678"/>
      <c r="GE21" s="678"/>
      <c r="GF21" s="678"/>
      <c r="GG21" s="678"/>
      <c r="GH21" s="678"/>
      <c r="GI21" s="678"/>
      <c r="GJ21" s="678"/>
      <c r="GK21" s="678"/>
      <c r="GL21" s="678"/>
      <c r="GM21" s="678"/>
      <c r="GN21" s="678"/>
      <c r="GO21" s="678"/>
      <c r="GP21" s="678"/>
      <c r="GQ21" s="678"/>
      <c r="GR21" s="678"/>
      <c r="GS21" s="678"/>
      <c r="GT21" s="678"/>
      <c r="GU21" s="678"/>
      <c r="GV21" s="678"/>
      <c r="GW21" s="678"/>
      <c r="GX21" s="678"/>
      <c r="GY21" s="678"/>
      <c r="GZ21" s="678"/>
      <c r="HA21" s="678"/>
      <c r="HB21" s="678"/>
      <c r="HC21" s="678"/>
      <c r="HD21" s="678"/>
      <c r="HE21" s="678"/>
      <c r="HF21" s="678"/>
      <c r="HG21" s="678"/>
      <c r="HH21" s="678"/>
      <c r="HI21" s="678"/>
      <c r="HJ21" s="678"/>
      <c r="HK21" s="678"/>
      <c r="HL21" s="678"/>
      <c r="HM21" s="678"/>
      <c r="HN21" s="678"/>
      <c r="HO21" s="678"/>
      <c r="HP21" s="678"/>
      <c r="HQ21" s="678"/>
      <c r="HR21" s="678"/>
      <c r="HS21" s="678"/>
      <c r="HT21" s="678"/>
      <c r="HU21" s="678"/>
      <c r="HV21" s="678"/>
      <c r="HW21" s="678"/>
      <c r="HX21" s="678"/>
      <c r="HY21" s="678"/>
      <c r="HZ21" s="678"/>
      <c r="IA21" s="678"/>
      <c r="IB21" s="678"/>
      <c r="IC21" s="678"/>
      <c r="ID21" s="678"/>
      <c r="IE21" s="678"/>
      <c r="IF21" s="678"/>
      <c r="IG21" s="678"/>
      <c r="IH21" s="678"/>
      <c r="II21" s="678"/>
      <c r="IJ21" s="678"/>
      <c r="IK21" s="678"/>
      <c r="IL21" s="678"/>
      <c r="IM21" s="678"/>
      <c r="IN21" s="678"/>
      <c r="IO21" s="678"/>
      <c r="IP21" s="678"/>
      <c r="IQ21" s="678"/>
      <c r="IR21" s="678"/>
      <c r="IS21" s="678"/>
      <c r="IT21" s="678"/>
      <c r="IU21" s="678"/>
      <c r="IV21" s="678"/>
      <c r="IW21" s="678"/>
      <c r="IX21" s="678"/>
      <c r="IY21" s="678"/>
      <c r="IZ21" s="678"/>
      <c r="JA21" s="678"/>
      <c r="JB21" s="678"/>
      <c r="JC21" s="678"/>
      <c r="JD21" s="678"/>
      <c r="JE21" s="678"/>
      <c r="JF21" s="678"/>
      <c r="JG21" s="678"/>
      <c r="JH21" s="678"/>
      <c r="JI21" s="678"/>
      <c r="JJ21" s="678"/>
      <c r="JK21" s="678"/>
      <c r="JL21" s="678"/>
      <c r="JM21" s="678"/>
      <c r="JN21" s="678"/>
      <c r="JO21" s="678"/>
      <c r="JP21" s="678"/>
      <c r="JQ21" s="678"/>
      <c r="JR21" s="678"/>
      <c r="JS21" s="678"/>
      <c r="JT21" s="678"/>
      <c r="JU21" s="678"/>
      <c r="JV21" s="678"/>
      <c r="JW21" s="678"/>
      <c r="JX21" s="678"/>
      <c r="JY21" s="678"/>
      <c r="JZ21" s="678"/>
      <c r="KA21" s="678"/>
      <c r="KB21" s="678"/>
      <c r="KC21" s="678"/>
      <c r="KD21" s="678"/>
      <c r="KE21" s="678"/>
      <c r="KF21" s="678"/>
      <c r="KG21" s="678"/>
      <c r="KH21" s="678"/>
      <c r="KI21" s="678"/>
      <c r="KJ21" s="678"/>
      <c r="KK21" s="678"/>
      <c r="KL21" s="678"/>
      <c r="KM21" s="678"/>
      <c r="KN21" s="678"/>
      <c r="KO21" s="678"/>
      <c r="KP21" s="678"/>
      <c r="KQ21" s="678"/>
      <c r="KR21" s="678"/>
      <c r="KS21" s="678"/>
      <c r="KT21" s="678"/>
      <c r="KU21" s="678"/>
      <c r="KV21" s="678"/>
      <c r="KW21" s="678"/>
      <c r="KX21" s="678"/>
      <c r="KY21" s="678"/>
      <c r="KZ21" s="678"/>
      <c r="LA21" s="678"/>
      <c r="LB21" s="678"/>
      <c r="LC21" s="678"/>
      <c r="LD21" s="678"/>
      <c r="LE21" s="678"/>
      <c r="LF21" s="678"/>
      <c r="LG21" s="678"/>
      <c r="LH21" s="678"/>
      <c r="LI21" s="678"/>
      <c r="LJ21" s="678"/>
      <c r="LK21" s="678"/>
      <c r="LL21" s="678"/>
      <c r="LM21" s="678"/>
      <c r="LN21" s="678"/>
      <c r="LO21" s="678"/>
      <c r="LP21" s="678"/>
      <c r="LQ21" s="678"/>
      <c r="LR21" s="678"/>
      <c r="LS21" s="678"/>
      <c r="LT21" s="678"/>
      <c r="LU21" s="678"/>
      <c r="LV21" s="678"/>
      <c r="LW21" s="678"/>
      <c r="LX21" s="678"/>
      <c r="LY21" s="678"/>
      <c r="LZ21" s="678"/>
      <c r="MA21" s="678"/>
      <c r="MB21" s="678"/>
    </row>
    <row r="22" spans="1:340" s="664" customFormat="1" x14ac:dyDescent="0.55000000000000004">
      <c r="A22" s="577">
        <v>2035</v>
      </c>
      <c r="B22" s="578">
        <v>265300.021543807</v>
      </c>
      <c r="C22" s="629">
        <f t="shared" si="0"/>
        <v>291670.46809084172</v>
      </c>
      <c r="D22" s="579">
        <v>960084.19881138415</v>
      </c>
      <c r="E22" s="629">
        <f t="shared" si="1"/>
        <v>1055515.2089488171</v>
      </c>
      <c r="F22" s="578">
        <v>0</v>
      </c>
      <c r="G22" s="629">
        <f t="shared" si="2"/>
        <v>0</v>
      </c>
      <c r="H22" s="579">
        <v>517507.41164403991</v>
      </c>
      <c r="I22" s="629">
        <f t="shared" si="3"/>
        <v>470495.10371154698</v>
      </c>
      <c r="J22" s="717">
        <f t="shared" si="4"/>
        <v>0.265300021543807</v>
      </c>
      <c r="K22" s="588">
        <f t="shared" si="5"/>
        <v>0.29167046809084174</v>
      </c>
      <c r="L22" s="588">
        <f t="shared" si="6"/>
        <v>0.44257678716734422</v>
      </c>
      <c r="M22" s="718">
        <f t="shared" si="7"/>
        <v>0.5850201052372701</v>
      </c>
      <c r="N22" s="578">
        <v>0</v>
      </c>
      <c r="O22" s="629">
        <f t="shared" si="8"/>
        <v>0</v>
      </c>
      <c r="P22" s="579">
        <v>546479.40714630485</v>
      </c>
      <c r="Q22" s="629">
        <f t="shared" si="9"/>
        <v>496835.17483297206</v>
      </c>
      <c r="R22" s="715">
        <f t="shared" si="10"/>
        <v>0.265300021543807</v>
      </c>
      <c r="S22" s="711">
        <f t="shared" si="11"/>
        <v>0.29167046809084174</v>
      </c>
      <c r="T22" s="711">
        <f t="shared" si="12"/>
        <v>0.4136047916650793</v>
      </c>
      <c r="U22" s="712">
        <f t="shared" si="13"/>
        <v>0.5586800341158451</v>
      </c>
      <c r="V22" s="678"/>
      <c r="W22" s="587" t="s">
        <v>139</v>
      </c>
      <c r="X22" s="587" t="s">
        <v>131</v>
      </c>
      <c r="Y22" s="669">
        <f>SUM(Y18:Y21)</f>
        <v>1124093.7308689004</v>
      </c>
      <c r="Z22" s="669">
        <f>SUM(Z18:Z21)</f>
        <v>1262240.7347595263</v>
      </c>
      <c r="AA22" s="669">
        <f>SUM(AA18:AA21)</f>
        <v>1375107.8821985561</v>
      </c>
      <c r="AB22" s="669">
        <f>SUM(AB18:AB21)</f>
        <v>3874283.3348104884</v>
      </c>
      <c r="AC22" s="669">
        <f>SUM(AC18:AC21)</f>
        <v>13466011.53552334</v>
      </c>
      <c r="AD22" s="669"/>
      <c r="AE22" s="669">
        <f>SUM(AE18:AE21)</f>
        <v>1646303.1208456021</v>
      </c>
      <c r="AF22" s="678"/>
      <c r="AG22" s="678"/>
      <c r="AH22" s="678"/>
      <c r="AI22" s="678"/>
      <c r="AJ22" s="678"/>
      <c r="AK22" s="678"/>
      <c r="AL22" s="678"/>
      <c r="AM22" s="678"/>
      <c r="AN22" s="678"/>
      <c r="AO22" s="678"/>
      <c r="AP22" s="678"/>
      <c r="AQ22" s="678"/>
      <c r="AR22" s="678"/>
      <c r="AS22" s="678"/>
      <c r="AT22" s="678"/>
      <c r="AU22" s="678"/>
      <c r="AV22" s="678"/>
      <c r="AW22" s="678"/>
      <c r="AX22" s="678"/>
      <c r="AY22" s="678"/>
      <c r="AZ22" s="678"/>
      <c r="BA22" s="678"/>
      <c r="BB22" s="678"/>
      <c r="BC22" s="678"/>
      <c r="BD22" s="678"/>
      <c r="BE22" s="678"/>
      <c r="BF22" s="678"/>
      <c r="BG22" s="678"/>
      <c r="BH22" s="678"/>
      <c r="BI22" s="678"/>
      <c r="BJ22" s="678"/>
      <c r="BK22" s="678"/>
      <c r="BL22" s="678"/>
      <c r="BM22" s="678"/>
      <c r="BN22" s="678"/>
      <c r="BO22" s="678"/>
      <c r="BP22" s="678"/>
      <c r="BQ22" s="678"/>
      <c r="BR22" s="678"/>
      <c r="BS22" s="678"/>
      <c r="BT22" s="678"/>
      <c r="BU22" s="678"/>
      <c r="BV22" s="678"/>
      <c r="BW22" s="678"/>
      <c r="BX22" s="678"/>
      <c r="BY22" s="678"/>
      <c r="BZ22" s="678"/>
      <c r="CA22" s="678"/>
      <c r="CB22" s="678"/>
      <c r="CC22" s="678"/>
      <c r="CD22" s="678"/>
      <c r="CE22" s="678"/>
      <c r="CF22" s="678"/>
      <c r="CG22" s="678"/>
      <c r="CH22" s="678"/>
      <c r="CI22" s="678"/>
      <c r="CJ22" s="678"/>
      <c r="CK22" s="678"/>
      <c r="CL22" s="678"/>
      <c r="CM22" s="678"/>
      <c r="CN22" s="678"/>
      <c r="CO22" s="678"/>
      <c r="CP22" s="678"/>
      <c r="CQ22" s="678"/>
      <c r="CR22" s="678"/>
      <c r="CS22" s="678"/>
      <c r="CT22" s="678"/>
      <c r="CU22" s="678"/>
      <c r="CV22" s="678"/>
      <c r="CW22" s="678"/>
      <c r="CX22" s="678"/>
      <c r="CY22" s="678"/>
      <c r="CZ22" s="678"/>
      <c r="DA22" s="678"/>
      <c r="DB22" s="678"/>
      <c r="DC22" s="678"/>
      <c r="DD22" s="678"/>
      <c r="DE22" s="678"/>
      <c r="DF22" s="678"/>
      <c r="DG22" s="678"/>
      <c r="DH22" s="678"/>
      <c r="DI22" s="678"/>
      <c r="DJ22" s="678"/>
      <c r="DK22" s="678"/>
      <c r="DL22" s="678"/>
      <c r="DM22" s="678"/>
      <c r="DN22" s="678"/>
      <c r="DO22" s="678"/>
      <c r="DP22" s="678"/>
      <c r="DQ22" s="678"/>
      <c r="DR22" s="678"/>
      <c r="DS22" s="678"/>
      <c r="DT22" s="678"/>
      <c r="DU22" s="678"/>
      <c r="DV22" s="678"/>
      <c r="DW22" s="678"/>
      <c r="DX22" s="678"/>
      <c r="DY22" s="678"/>
      <c r="DZ22" s="678"/>
      <c r="EA22" s="678"/>
      <c r="EB22" s="678"/>
      <c r="EC22" s="678"/>
      <c r="ED22" s="678"/>
      <c r="EE22" s="678"/>
      <c r="EF22" s="678"/>
      <c r="EG22" s="678"/>
      <c r="EH22" s="678"/>
      <c r="EI22" s="678"/>
      <c r="EJ22" s="678"/>
      <c r="EK22" s="678"/>
      <c r="EL22" s="678"/>
      <c r="EM22" s="678"/>
      <c r="EN22" s="678"/>
      <c r="EO22" s="678"/>
      <c r="EP22" s="678"/>
      <c r="EQ22" s="678"/>
      <c r="ER22" s="678"/>
      <c r="ES22" s="678"/>
      <c r="ET22" s="678"/>
      <c r="EU22" s="678"/>
      <c r="EV22" s="678"/>
      <c r="EW22" s="678"/>
      <c r="EX22" s="678"/>
      <c r="EY22" s="678"/>
      <c r="EZ22" s="678"/>
      <c r="FA22" s="678"/>
      <c r="FB22" s="678"/>
      <c r="FC22" s="678"/>
      <c r="FD22" s="678"/>
      <c r="FE22" s="678"/>
      <c r="FF22" s="678"/>
      <c r="FG22" s="678"/>
      <c r="FH22" s="678"/>
      <c r="FI22" s="678"/>
      <c r="FJ22" s="678"/>
      <c r="FK22" s="678"/>
      <c r="FL22" s="678"/>
      <c r="FM22" s="678"/>
      <c r="FN22" s="678"/>
      <c r="FO22" s="678"/>
      <c r="FP22" s="678"/>
      <c r="FQ22" s="678"/>
      <c r="FR22" s="678"/>
      <c r="FS22" s="678"/>
      <c r="FT22" s="678"/>
      <c r="FU22" s="678"/>
      <c r="FV22" s="678"/>
      <c r="FW22" s="678"/>
      <c r="FX22" s="678"/>
      <c r="FY22" s="678"/>
      <c r="FZ22" s="678"/>
      <c r="GA22" s="678"/>
      <c r="GB22" s="678"/>
      <c r="GC22" s="678"/>
      <c r="GD22" s="678"/>
      <c r="GE22" s="678"/>
      <c r="GF22" s="678"/>
      <c r="GG22" s="678"/>
      <c r="GH22" s="678"/>
      <c r="GI22" s="678"/>
      <c r="GJ22" s="678"/>
      <c r="GK22" s="678"/>
      <c r="GL22" s="678"/>
      <c r="GM22" s="678"/>
      <c r="GN22" s="678"/>
      <c r="GO22" s="678"/>
      <c r="GP22" s="678"/>
      <c r="GQ22" s="678"/>
      <c r="GR22" s="678"/>
      <c r="GS22" s="678"/>
      <c r="GT22" s="678"/>
      <c r="GU22" s="678"/>
      <c r="GV22" s="678"/>
      <c r="GW22" s="678"/>
      <c r="GX22" s="678"/>
      <c r="GY22" s="678"/>
      <c r="GZ22" s="678"/>
      <c r="HA22" s="678"/>
      <c r="HB22" s="678"/>
      <c r="HC22" s="678"/>
      <c r="HD22" s="678"/>
      <c r="HE22" s="678"/>
      <c r="HF22" s="678"/>
      <c r="HG22" s="678"/>
      <c r="HH22" s="678"/>
      <c r="HI22" s="678"/>
      <c r="HJ22" s="678"/>
      <c r="HK22" s="678"/>
      <c r="HL22" s="678"/>
      <c r="HM22" s="678"/>
      <c r="HN22" s="678"/>
      <c r="HO22" s="678"/>
      <c r="HP22" s="678"/>
      <c r="HQ22" s="678"/>
      <c r="HR22" s="678"/>
      <c r="HS22" s="678"/>
      <c r="HT22" s="678"/>
      <c r="HU22" s="678"/>
      <c r="HV22" s="678"/>
      <c r="HW22" s="678"/>
      <c r="HX22" s="678"/>
      <c r="HY22" s="678"/>
      <c r="HZ22" s="678"/>
      <c r="IA22" s="678"/>
      <c r="IB22" s="678"/>
      <c r="IC22" s="678"/>
      <c r="ID22" s="678"/>
      <c r="IE22" s="678"/>
      <c r="IF22" s="678"/>
      <c r="IG22" s="678"/>
      <c r="IH22" s="678"/>
      <c r="II22" s="678"/>
      <c r="IJ22" s="678"/>
      <c r="IK22" s="678"/>
      <c r="IL22" s="678"/>
      <c r="IM22" s="678"/>
      <c r="IN22" s="678"/>
      <c r="IO22" s="678"/>
      <c r="IP22" s="678"/>
      <c r="IQ22" s="678"/>
      <c r="IR22" s="678"/>
      <c r="IS22" s="678"/>
      <c r="IT22" s="678"/>
      <c r="IU22" s="678"/>
      <c r="IV22" s="678"/>
      <c r="IW22" s="678"/>
      <c r="IX22" s="678"/>
      <c r="IY22" s="678"/>
      <c r="IZ22" s="678"/>
      <c r="JA22" s="678"/>
      <c r="JB22" s="678"/>
      <c r="JC22" s="678"/>
      <c r="JD22" s="678"/>
      <c r="JE22" s="678"/>
      <c r="JF22" s="678"/>
      <c r="JG22" s="678"/>
      <c r="JH22" s="678"/>
      <c r="JI22" s="678"/>
      <c r="JJ22" s="678"/>
      <c r="JK22" s="678"/>
      <c r="JL22" s="678"/>
      <c r="JM22" s="678"/>
      <c r="JN22" s="678"/>
      <c r="JO22" s="678"/>
      <c r="JP22" s="678"/>
      <c r="JQ22" s="678"/>
      <c r="JR22" s="678"/>
      <c r="JS22" s="678"/>
      <c r="JT22" s="678"/>
      <c r="JU22" s="678"/>
      <c r="JV22" s="678"/>
      <c r="JW22" s="678"/>
      <c r="JX22" s="678"/>
      <c r="JY22" s="678"/>
      <c r="JZ22" s="678"/>
      <c r="KA22" s="678"/>
      <c r="KB22" s="678"/>
      <c r="KC22" s="678"/>
      <c r="KD22" s="678"/>
      <c r="KE22" s="678"/>
      <c r="KF22" s="678"/>
      <c r="KG22" s="678"/>
      <c r="KH22" s="678"/>
      <c r="KI22" s="678"/>
      <c r="KJ22" s="678"/>
      <c r="KK22" s="678"/>
      <c r="KL22" s="678"/>
      <c r="KM22" s="678"/>
      <c r="KN22" s="678"/>
      <c r="KO22" s="678"/>
      <c r="KP22" s="678"/>
      <c r="KQ22" s="678"/>
      <c r="KR22" s="678"/>
      <c r="KS22" s="678"/>
      <c r="KT22" s="678"/>
      <c r="KU22" s="678"/>
      <c r="KV22" s="678"/>
      <c r="KW22" s="678"/>
      <c r="KX22" s="678"/>
      <c r="KY22" s="678"/>
      <c r="KZ22" s="678"/>
      <c r="LA22" s="678"/>
      <c r="LB22" s="678"/>
      <c r="LC22" s="678"/>
      <c r="LD22" s="678"/>
      <c r="LE22" s="678"/>
      <c r="LF22" s="678"/>
      <c r="LG22" s="678"/>
      <c r="LH22" s="678"/>
      <c r="LI22" s="678"/>
      <c r="LJ22" s="678"/>
      <c r="LK22" s="678"/>
      <c r="LL22" s="678"/>
      <c r="LM22" s="678"/>
      <c r="LN22" s="678"/>
      <c r="LO22" s="678"/>
      <c r="LP22" s="678"/>
      <c r="LQ22" s="678"/>
      <c r="LR22" s="678"/>
      <c r="LS22" s="678"/>
      <c r="LT22" s="678"/>
      <c r="LU22" s="678"/>
      <c r="LV22" s="678"/>
      <c r="LW22" s="678"/>
      <c r="LX22" s="678"/>
      <c r="LY22" s="678"/>
      <c r="LZ22" s="678"/>
      <c r="MA22" s="678"/>
      <c r="MB22" s="678"/>
    </row>
    <row r="23" spans="1:340" s="664" customFormat="1" x14ac:dyDescent="0.55000000000000004">
      <c r="A23" s="577">
        <v>2036</v>
      </c>
      <c r="B23" s="578">
        <v>265300.021543807</v>
      </c>
      <c r="C23" s="629">
        <f t="shared" si="0"/>
        <v>293128.8204312959</v>
      </c>
      <c r="D23" s="579">
        <v>960084.19881138415</v>
      </c>
      <c r="E23" s="629">
        <f t="shared" si="1"/>
        <v>1060792.7849935612</v>
      </c>
      <c r="F23" s="578">
        <v>0</v>
      </c>
      <c r="G23" s="629">
        <f t="shared" si="2"/>
        <v>0</v>
      </c>
      <c r="H23" s="579">
        <v>517507.41164403991</v>
      </c>
      <c r="I23" s="629">
        <f t="shared" si="3"/>
        <v>468142.62819298927</v>
      </c>
      <c r="J23" s="717">
        <f t="shared" si="4"/>
        <v>0.265300021543807</v>
      </c>
      <c r="K23" s="588">
        <f t="shared" si="5"/>
        <v>0.2931288204312959</v>
      </c>
      <c r="L23" s="588">
        <f t="shared" si="6"/>
        <v>0.44257678716734422</v>
      </c>
      <c r="M23" s="718">
        <f t="shared" si="7"/>
        <v>0.59265015680057198</v>
      </c>
      <c r="N23" s="578">
        <v>0</v>
      </c>
      <c r="O23" s="629">
        <f t="shared" si="8"/>
        <v>0</v>
      </c>
      <c r="P23" s="579">
        <v>546479.40714630485</v>
      </c>
      <c r="Q23" s="629">
        <f t="shared" si="9"/>
        <v>494350.99895880721</v>
      </c>
      <c r="R23" s="715">
        <f t="shared" si="10"/>
        <v>0.265300021543807</v>
      </c>
      <c r="S23" s="711">
        <f t="shared" si="11"/>
        <v>0.2931288204312959</v>
      </c>
      <c r="T23" s="711">
        <f t="shared" si="12"/>
        <v>0.4136047916650793</v>
      </c>
      <c r="U23" s="712">
        <f t="shared" si="13"/>
        <v>0.56644178603475404</v>
      </c>
      <c r="V23" s="678"/>
      <c r="W23" s="587"/>
      <c r="X23" s="587"/>
      <c r="AF23" s="678"/>
      <c r="AG23" s="678"/>
      <c r="AH23" s="678"/>
      <c r="AI23" s="678"/>
      <c r="AJ23" s="678"/>
      <c r="AK23" s="678"/>
      <c r="AL23" s="678"/>
      <c r="AM23" s="678"/>
      <c r="AN23" s="678"/>
      <c r="AO23" s="678"/>
      <c r="AP23" s="678"/>
      <c r="AQ23" s="678"/>
      <c r="AR23" s="678"/>
      <c r="AS23" s="678"/>
      <c r="AT23" s="678"/>
      <c r="AU23" s="678"/>
      <c r="AV23" s="678"/>
      <c r="AW23" s="678"/>
      <c r="AX23" s="678"/>
      <c r="AY23" s="678"/>
      <c r="AZ23" s="678"/>
      <c r="BA23" s="678"/>
      <c r="BB23" s="678"/>
      <c r="BC23" s="678"/>
      <c r="BD23" s="678"/>
      <c r="BE23" s="678"/>
      <c r="BF23" s="678"/>
      <c r="BG23" s="678"/>
      <c r="BH23" s="678"/>
      <c r="BI23" s="678"/>
      <c r="BJ23" s="678"/>
      <c r="BK23" s="678"/>
      <c r="BL23" s="678"/>
      <c r="BM23" s="678"/>
      <c r="BN23" s="678"/>
      <c r="BO23" s="678"/>
      <c r="BP23" s="678"/>
      <c r="BQ23" s="678"/>
      <c r="BR23" s="678"/>
      <c r="BS23" s="678"/>
      <c r="BT23" s="678"/>
      <c r="BU23" s="678"/>
      <c r="BV23" s="678"/>
      <c r="BW23" s="678"/>
      <c r="BX23" s="678"/>
      <c r="BY23" s="678"/>
      <c r="BZ23" s="678"/>
      <c r="CA23" s="678"/>
      <c r="CB23" s="678"/>
      <c r="CC23" s="678"/>
      <c r="CD23" s="678"/>
      <c r="CE23" s="678"/>
      <c r="CF23" s="678"/>
      <c r="CG23" s="678"/>
      <c r="CH23" s="678"/>
      <c r="CI23" s="678"/>
      <c r="CJ23" s="678"/>
      <c r="CK23" s="678"/>
      <c r="CL23" s="678"/>
      <c r="CM23" s="678"/>
      <c r="CN23" s="678"/>
      <c r="CO23" s="678"/>
      <c r="CP23" s="678"/>
      <c r="CQ23" s="678"/>
      <c r="CR23" s="678"/>
      <c r="CS23" s="678"/>
      <c r="CT23" s="678"/>
      <c r="CU23" s="678"/>
      <c r="CV23" s="678"/>
      <c r="CW23" s="678"/>
      <c r="CX23" s="678"/>
      <c r="CY23" s="678"/>
      <c r="CZ23" s="678"/>
      <c r="DA23" s="678"/>
      <c r="DB23" s="678"/>
      <c r="DC23" s="678"/>
      <c r="DD23" s="678"/>
      <c r="DE23" s="678"/>
      <c r="DF23" s="678"/>
      <c r="DG23" s="678"/>
      <c r="DH23" s="678"/>
      <c r="DI23" s="678"/>
      <c r="DJ23" s="678"/>
      <c r="DK23" s="678"/>
      <c r="DL23" s="678"/>
      <c r="DM23" s="678"/>
      <c r="DN23" s="678"/>
      <c r="DO23" s="678"/>
      <c r="DP23" s="678"/>
      <c r="DQ23" s="678"/>
      <c r="DR23" s="678"/>
      <c r="DS23" s="678"/>
      <c r="DT23" s="678"/>
      <c r="DU23" s="678"/>
      <c r="DV23" s="678"/>
      <c r="DW23" s="678"/>
      <c r="DX23" s="678"/>
      <c r="DY23" s="678"/>
      <c r="DZ23" s="678"/>
      <c r="EA23" s="678"/>
      <c r="EB23" s="678"/>
      <c r="EC23" s="678"/>
      <c r="ED23" s="678"/>
      <c r="EE23" s="678"/>
      <c r="EF23" s="678"/>
      <c r="EG23" s="678"/>
      <c r="EH23" s="678"/>
      <c r="EI23" s="678"/>
      <c r="EJ23" s="678"/>
      <c r="EK23" s="678"/>
      <c r="EL23" s="678"/>
      <c r="EM23" s="678"/>
      <c r="EN23" s="678"/>
      <c r="EO23" s="678"/>
      <c r="EP23" s="678"/>
      <c r="EQ23" s="678"/>
      <c r="ER23" s="678"/>
      <c r="ES23" s="678"/>
      <c r="ET23" s="678"/>
      <c r="EU23" s="678"/>
      <c r="EV23" s="678"/>
      <c r="EW23" s="678"/>
      <c r="EX23" s="678"/>
      <c r="EY23" s="678"/>
      <c r="EZ23" s="678"/>
      <c r="FA23" s="678"/>
      <c r="FB23" s="678"/>
      <c r="FC23" s="678"/>
      <c r="FD23" s="678"/>
      <c r="FE23" s="678"/>
      <c r="FF23" s="678"/>
      <c r="FG23" s="678"/>
      <c r="FH23" s="678"/>
      <c r="FI23" s="678"/>
      <c r="FJ23" s="678"/>
      <c r="FK23" s="678"/>
      <c r="FL23" s="678"/>
      <c r="FM23" s="678"/>
      <c r="FN23" s="678"/>
      <c r="FO23" s="678"/>
      <c r="FP23" s="678"/>
      <c r="FQ23" s="678"/>
      <c r="FR23" s="678"/>
      <c r="FS23" s="678"/>
      <c r="FT23" s="678"/>
      <c r="FU23" s="678"/>
      <c r="FV23" s="678"/>
      <c r="FW23" s="678"/>
      <c r="FX23" s="678"/>
      <c r="FY23" s="678"/>
      <c r="FZ23" s="678"/>
      <c r="GA23" s="678"/>
      <c r="GB23" s="678"/>
      <c r="GC23" s="678"/>
      <c r="GD23" s="678"/>
      <c r="GE23" s="678"/>
      <c r="GF23" s="678"/>
      <c r="GG23" s="678"/>
      <c r="GH23" s="678"/>
      <c r="GI23" s="678"/>
      <c r="GJ23" s="678"/>
      <c r="GK23" s="678"/>
      <c r="GL23" s="678"/>
      <c r="GM23" s="678"/>
      <c r="GN23" s="678"/>
      <c r="GO23" s="678"/>
      <c r="GP23" s="678"/>
      <c r="GQ23" s="678"/>
      <c r="GR23" s="678"/>
      <c r="GS23" s="678"/>
      <c r="GT23" s="678"/>
      <c r="GU23" s="678"/>
      <c r="GV23" s="678"/>
      <c r="GW23" s="678"/>
      <c r="GX23" s="678"/>
      <c r="GY23" s="678"/>
      <c r="GZ23" s="678"/>
      <c r="HA23" s="678"/>
      <c r="HB23" s="678"/>
      <c r="HC23" s="678"/>
      <c r="HD23" s="678"/>
      <c r="HE23" s="678"/>
      <c r="HF23" s="678"/>
      <c r="HG23" s="678"/>
      <c r="HH23" s="678"/>
      <c r="HI23" s="678"/>
      <c r="HJ23" s="678"/>
      <c r="HK23" s="678"/>
      <c r="HL23" s="678"/>
      <c r="HM23" s="678"/>
      <c r="HN23" s="678"/>
      <c r="HO23" s="678"/>
      <c r="HP23" s="678"/>
      <c r="HQ23" s="678"/>
      <c r="HR23" s="678"/>
      <c r="HS23" s="678"/>
      <c r="HT23" s="678"/>
      <c r="HU23" s="678"/>
      <c r="HV23" s="678"/>
      <c r="HW23" s="678"/>
      <c r="HX23" s="678"/>
      <c r="HY23" s="678"/>
      <c r="HZ23" s="678"/>
      <c r="IA23" s="678"/>
      <c r="IB23" s="678"/>
      <c r="IC23" s="678"/>
      <c r="ID23" s="678"/>
      <c r="IE23" s="678"/>
      <c r="IF23" s="678"/>
      <c r="IG23" s="678"/>
      <c r="IH23" s="678"/>
      <c r="II23" s="678"/>
      <c r="IJ23" s="678"/>
      <c r="IK23" s="678"/>
      <c r="IL23" s="678"/>
      <c r="IM23" s="678"/>
      <c r="IN23" s="678"/>
      <c r="IO23" s="678"/>
      <c r="IP23" s="678"/>
      <c r="IQ23" s="678"/>
      <c r="IR23" s="678"/>
      <c r="IS23" s="678"/>
      <c r="IT23" s="678"/>
      <c r="IU23" s="678"/>
      <c r="IV23" s="678"/>
      <c r="IW23" s="678"/>
      <c r="IX23" s="678"/>
      <c r="IY23" s="678"/>
      <c r="IZ23" s="678"/>
      <c r="JA23" s="678"/>
      <c r="JB23" s="678"/>
      <c r="JC23" s="678"/>
      <c r="JD23" s="678"/>
      <c r="JE23" s="678"/>
      <c r="JF23" s="678"/>
      <c r="JG23" s="678"/>
      <c r="JH23" s="678"/>
      <c r="JI23" s="678"/>
      <c r="JJ23" s="678"/>
      <c r="JK23" s="678"/>
      <c r="JL23" s="678"/>
      <c r="JM23" s="678"/>
      <c r="JN23" s="678"/>
      <c r="JO23" s="678"/>
      <c r="JP23" s="678"/>
      <c r="JQ23" s="678"/>
      <c r="JR23" s="678"/>
      <c r="JS23" s="678"/>
      <c r="JT23" s="678"/>
      <c r="JU23" s="678"/>
      <c r="JV23" s="678"/>
      <c r="JW23" s="678"/>
      <c r="JX23" s="678"/>
      <c r="JY23" s="678"/>
      <c r="JZ23" s="678"/>
      <c r="KA23" s="678"/>
      <c r="KB23" s="678"/>
      <c r="KC23" s="678"/>
      <c r="KD23" s="678"/>
      <c r="KE23" s="678"/>
      <c r="KF23" s="678"/>
      <c r="KG23" s="678"/>
      <c r="KH23" s="678"/>
      <c r="KI23" s="678"/>
      <c r="KJ23" s="678"/>
      <c r="KK23" s="678"/>
      <c r="KL23" s="678"/>
      <c r="KM23" s="678"/>
      <c r="KN23" s="678"/>
      <c r="KO23" s="678"/>
      <c r="KP23" s="678"/>
      <c r="KQ23" s="678"/>
      <c r="KR23" s="678"/>
      <c r="KS23" s="678"/>
      <c r="KT23" s="678"/>
      <c r="KU23" s="678"/>
      <c r="KV23" s="678"/>
      <c r="KW23" s="678"/>
      <c r="KX23" s="678"/>
      <c r="KY23" s="678"/>
      <c r="KZ23" s="678"/>
      <c r="LA23" s="678"/>
      <c r="LB23" s="678"/>
      <c r="LC23" s="678"/>
      <c r="LD23" s="678"/>
      <c r="LE23" s="678"/>
      <c r="LF23" s="678"/>
      <c r="LG23" s="678"/>
      <c r="LH23" s="678"/>
      <c r="LI23" s="678"/>
      <c r="LJ23" s="678"/>
      <c r="LK23" s="678"/>
      <c r="LL23" s="678"/>
      <c r="LM23" s="678"/>
      <c r="LN23" s="678"/>
      <c r="LO23" s="678"/>
      <c r="LP23" s="678"/>
      <c r="LQ23" s="678"/>
      <c r="LR23" s="678"/>
      <c r="LS23" s="678"/>
      <c r="LT23" s="678"/>
      <c r="LU23" s="678"/>
      <c r="LV23" s="678"/>
      <c r="LW23" s="678"/>
      <c r="LX23" s="678"/>
      <c r="LY23" s="678"/>
      <c r="LZ23" s="678"/>
      <c r="MA23" s="678"/>
      <c r="MB23" s="678"/>
    </row>
    <row r="24" spans="1:340" s="664" customFormat="1" x14ac:dyDescent="0.55000000000000004">
      <c r="A24" s="577">
        <v>2037</v>
      </c>
      <c r="B24" s="578">
        <v>265300.021543807</v>
      </c>
      <c r="C24" s="629">
        <f t="shared" si="0"/>
        <v>294594.46453345229</v>
      </c>
      <c r="D24" s="579">
        <v>960084.19881138415</v>
      </c>
      <c r="E24" s="629">
        <f t="shared" si="1"/>
        <v>1066096.7489185287</v>
      </c>
      <c r="F24" s="578">
        <v>0</v>
      </c>
      <c r="G24" s="629">
        <f t="shared" si="2"/>
        <v>0</v>
      </c>
      <c r="H24" s="579">
        <v>517507.41164403991</v>
      </c>
      <c r="I24" s="629">
        <f t="shared" si="3"/>
        <v>465801.9150520243</v>
      </c>
      <c r="J24" s="717">
        <f t="shared" si="4"/>
        <v>0.265300021543807</v>
      </c>
      <c r="K24" s="588">
        <f t="shared" si="5"/>
        <v>0.29459446453345228</v>
      </c>
      <c r="L24" s="588">
        <f t="shared" si="6"/>
        <v>0.44257678716734422</v>
      </c>
      <c r="M24" s="718">
        <f t="shared" si="7"/>
        <v>0.6002948338665044</v>
      </c>
      <c r="N24" s="578">
        <v>0</v>
      </c>
      <c r="O24" s="629">
        <f t="shared" si="8"/>
        <v>0</v>
      </c>
      <c r="P24" s="579">
        <v>546479.40714630485</v>
      </c>
      <c r="Q24" s="629">
        <f t="shared" si="9"/>
        <v>491879.24396401318</v>
      </c>
      <c r="R24" s="715">
        <f t="shared" si="10"/>
        <v>0.265300021543807</v>
      </c>
      <c r="S24" s="711">
        <f t="shared" si="11"/>
        <v>0.29459446453345228</v>
      </c>
      <c r="T24" s="711">
        <f t="shared" si="12"/>
        <v>0.4136047916650793</v>
      </c>
      <c r="U24" s="712">
        <f t="shared" si="13"/>
        <v>0.57421750495451551</v>
      </c>
      <c r="V24" s="678"/>
      <c r="W24" s="587" t="s">
        <v>132</v>
      </c>
      <c r="X24" s="587" t="s">
        <v>131</v>
      </c>
      <c r="Y24" s="669">
        <v>0</v>
      </c>
      <c r="Z24" s="669">
        <v>0</v>
      </c>
      <c r="AA24" s="669">
        <v>0</v>
      </c>
      <c r="AB24" s="669">
        <v>0</v>
      </c>
      <c r="AC24" s="669">
        <v>0</v>
      </c>
      <c r="AD24" s="669"/>
      <c r="AE24" s="664">
        <v>0</v>
      </c>
      <c r="AF24" s="678"/>
      <c r="AG24" s="678"/>
      <c r="AH24" s="678"/>
      <c r="AI24" s="678"/>
      <c r="AJ24" s="678"/>
      <c r="AK24" s="678"/>
      <c r="AL24" s="678"/>
      <c r="AM24" s="678"/>
      <c r="AN24" s="678"/>
      <c r="AO24" s="678"/>
      <c r="AP24" s="678"/>
      <c r="AQ24" s="678"/>
      <c r="AR24" s="678"/>
      <c r="AS24" s="678"/>
      <c r="AT24" s="678"/>
      <c r="AU24" s="678"/>
      <c r="AV24" s="678"/>
      <c r="AW24" s="678"/>
      <c r="AX24" s="678"/>
      <c r="AY24" s="678"/>
      <c r="AZ24" s="678"/>
      <c r="BA24" s="678"/>
      <c r="BB24" s="678"/>
      <c r="BC24" s="678"/>
      <c r="BD24" s="678"/>
      <c r="BE24" s="678"/>
      <c r="BF24" s="678"/>
      <c r="BG24" s="678"/>
      <c r="BH24" s="678"/>
      <c r="BI24" s="678"/>
      <c r="BJ24" s="678"/>
      <c r="BK24" s="678"/>
      <c r="BL24" s="678"/>
      <c r="BM24" s="678"/>
      <c r="BN24" s="678"/>
      <c r="BO24" s="678"/>
      <c r="BP24" s="678"/>
      <c r="BQ24" s="678"/>
      <c r="BR24" s="678"/>
      <c r="BS24" s="678"/>
      <c r="BT24" s="678"/>
      <c r="BU24" s="678"/>
      <c r="BV24" s="678"/>
      <c r="BW24" s="678"/>
      <c r="BX24" s="678"/>
      <c r="BY24" s="678"/>
      <c r="BZ24" s="678"/>
      <c r="CA24" s="678"/>
      <c r="CB24" s="678"/>
      <c r="CC24" s="678"/>
      <c r="CD24" s="678"/>
      <c r="CE24" s="678"/>
      <c r="CF24" s="678"/>
      <c r="CG24" s="678"/>
      <c r="CH24" s="678"/>
      <c r="CI24" s="678"/>
      <c r="CJ24" s="678"/>
      <c r="CK24" s="678"/>
      <c r="CL24" s="678"/>
      <c r="CM24" s="678"/>
      <c r="CN24" s="678"/>
      <c r="CO24" s="678"/>
      <c r="CP24" s="678"/>
      <c r="CQ24" s="678"/>
      <c r="CR24" s="678"/>
      <c r="CS24" s="678"/>
      <c r="CT24" s="678"/>
      <c r="CU24" s="678"/>
      <c r="CV24" s="678"/>
      <c r="CW24" s="678"/>
      <c r="CX24" s="678"/>
      <c r="CY24" s="678"/>
      <c r="CZ24" s="678"/>
      <c r="DA24" s="678"/>
      <c r="DB24" s="678"/>
      <c r="DC24" s="678"/>
      <c r="DD24" s="678"/>
      <c r="DE24" s="678"/>
      <c r="DF24" s="678"/>
      <c r="DG24" s="678"/>
      <c r="DH24" s="678"/>
      <c r="DI24" s="678"/>
      <c r="DJ24" s="678"/>
      <c r="DK24" s="678"/>
      <c r="DL24" s="678"/>
      <c r="DM24" s="678"/>
      <c r="DN24" s="678"/>
      <c r="DO24" s="678"/>
      <c r="DP24" s="678"/>
      <c r="DQ24" s="678"/>
      <c r="DR24" s="678"/>
      <c r="DS24" s="678"/>
      <c r="DT24" s="678"/>
      <c r="DU24" s="678"/>
      <c r="DV24" s="678"/>
      <c r="DW24" s="678"/>
      <c r="DX24" s="678"/>
      <c r="DY24" s="678"/>
      <c r="DZ24" s="678"/>
      <c r="EA24" s="678"/>
      <c r="EB24" s="678"/>
      <c r="EC24" s="678"/>
      <c r="ED24" s="678"/>
      <c r="EE24" s="678"/>
      <c r="EF24" s="678"/>
      <c r="EG24" s="678"/>
      <c r="EH24" s="678"/>
      <c r="EI24" s="678"/>
      <c r="EJ24" s="678"/>
      <c r="EK24" s="678"/>
      <c r="EL24" s="678"/>
      <c r="EM24" s="678"/>
      <c r="EN24" s="678"/>
      <c r="EO24" s="678"/>
      <c r="EP24" s="678"/>
      <c r="EQ24" s="678"/>
      <c r="ER24" s="678"/>
      <c r="ES24" s="678"/>
      <c r="ET24" s="678"/>
      <c r="EU24" s="678"/>
      <c r="EV24" s="678"/>
      <c r="EW24" s="678"/>
      <c r="EX24" s="678"/>
      <c r="EY24" s="678"/>
      <c r="EZ24" s="678"/>
      <c r="FA24" s="678"/>
      <c r="FB24" s="678"/>
      <c r="FC24" s="678"/>
      <c r="FD24" s="678"/>
      <c r="FE24" s="678"/>
      <c r="FF24" s="678"/>
      <c r="FG24" s="678"/>
      <c r="FH24" s="678"/>
      <c r="FI24" s="678"/>
      <c r="FJ24" s="678"/>
      <c r="FK24" s="678"/>
      <c r="FL24" s="678"/>
      <c r="FM24" s="678"/>
      <c r="FN24" s="678"/>
      <c r="FO24" s="678"/>
      <c r="FP24" s="678"/>
      <c r="FQ24" s="678"/>
      <c r="FR24" s="678"/>
      <c r="FS24" s="678"/>
      <c r="FT24" s="678"/>
      <c r="FU24" s="678"/>
      <c r="FV24" s="678"/>
      <c r="FW24" s="678"/>
      <c r="FX24" s="678"/>
      <c r="FY24" s="678"/>
      <c r="FZ24" s="678"/>
      <c r="GA24" s="678"/>
      <c r="GB24" s="678"/>
      <c r="GC24" s="678"/>
      <c r="GD24" s="678"/>
      <c r="GE24" s="678"/>
      <c r="GF24" s="678"/>
      <c r="GG24" s="678"/>
      <c r="GH24" s="678"/>
      <c r="GI24" s="678"/>
      <c r="GJ24" s="678"/>
      <c r="GK24" s="678"/>
      <c r="GL24" s="678"/>
      <c r="GM24" s="678"/>
      <c r="GN24" s="678"/>
      <c r="GO24" s="678"/>
      <c r="GP24" s="678"/>
      <c r="GQ24" s="678"/>
      <c r="GR24" s="678"/>
      <c r="GS24" s="678"/>
      <c r="GT24" s="678"/>
      <c r="GU24" s="678"/>
      <c r="GV24" s="678"/>
      <c r="GW24" s="678"/>
      <c r="GX24" s="678"/>
      <c r="GY24" s="678"/>
      <c r="GZ24" s="678"/>
      <c r="HA24" s="678"/>
      <c r="HB24" s="678"/>
      <c r="HC24" s="678"/>
      <c r="HD24" s="678"/>
      <c r="HE24" s="678"/>
      <c r="HF24" s="678"/>
      <c r="HG24" s="678"/>
      <c r="HH24" s="678"/>
      <c r="HI24" s="678"/>
      <c r="HJ24" s="678"/>
      <c r="HK24" s="678"/>
      <c r="HL24" s="678"/>
      <c r="HM24" s="678"/>
      <c r="HN24" s="678"/>
      <c r="HO24" s="678"/>
      <c r="HP24" s="678"/>
      <c r="HQ24" s="678"/>
      <c r="HR24" s="678"/>
      <c r="HS24" s="678"/>
      <c r="HT24" s="678"/>
      <c r="HU24" s="678"/>
      <c r="HV24" s="678"/>
      <c r="HW24" s="678"/>
      <c r="HX24" s="678"/>
      <c r="HY24" s="678"/>
      <c r="HZ24" s="678"/>
      <c r="IA24" s="678"/>
      <c r="IB24" s="678"/>
      <c r="IC24" s="678"/>
      <c r="ID24" s="678"/>
      <c r="IE24" s="678"/>
      <c r="IF24" s="678"/>
      <c r="IG24" s="678"/>
      <c r="IH24" s="678"/>
      <c r="II24" s="678"/>
      <c r="IJ24" s="678"/>
      <c r="IK24" s="678"/>
      <c r="IL24" s="678"/>
      <c r="IM24" s="678"/>
      <c r="IN24" s="678"/>
      <c r="IO24" s="678"/>
      <c r="IP24" s="678"/>
      <c r="IQ24" s="678"/>
      <c r="IR24" s="678"/>
      <c r="IS24" s="678"/>
      <c r="IT24" s="678"/>
      <c r="IU24" s="678"/>
      <c r="IV24" s="678"/>
      <c r="IW24" s="678"/>
      <c r="IX24" s="678"/>
      <c r="IY24" s="678"/>
      <c r="IZ24" s="678"/>
      <c r="JA24" s="678"/>
      <c r="JB24" s="678"/>
      <c r="JC24" s="678"/>
      <c r="JD24" s="678"/>
      <c r="JE24" s="678"/>
      <c r="JF24" s="678"/>
      <c r="JG24" s="678"/>
      <c r="JH24" s="678"/>
      <c r="JI24" s="678"/>
      <c r="JJ24" s="678"/>
      <c r="JK24" s="678"/>
      <c r="JL24" s="678"/>
      <c r="JM24" s="678"/>
      <c r="JN24" s="678"/>
      <c r="JO24" s="678"/>
      <c r="JP24" s="678"/>
      <c r="JQ24" s="678"/>
      <c r="JR24" s="678"/>
      <c r="JS24" s="678"/>
      <c r="JT24" s="678"/>
      <c r="JU24" s="678"/>
      <c r="JV24" s="678"/>
      <c r="JW24" s="678"/>
      <c r="JX24" s="678"/>
      <c r="JY24" s="678"/>
      <c r="JZ24" s="678"/>
      <c r="KA24" s="678"/>
      <c r="KB24" s="678"/>
      <c r="KC24" s="678"/>
      <c r="KD24" s="678"/>
      <c r="KE24" s="678"/>
      <c r="KF24" s="678"/>
      <c r="KG24" s="678"/>
      <c r="KH24" s="678"/>
      <c r="KI24" s="678"/>
      <c r="KJ24" s="678"/>
      <c r="KK24" s="678"/>
      <c r="KL24" s="678"/>
      <c r="KM24" s="678"/>
      <c r="KN24" s="678"/>
      <c r="KO24" s="678"/>
      <c r="KP24" s="678"/>
      <c r="KQ24" s="678"/>
      <c r="KR24" s="678"/>
      <c r="KS24" s="678"/>
      <c r="KT24" s="678"/>
      <c r="KU24" s="678"/>
      <c r="KV24" s="678"/>
      <c r="KW24" s="678"/>
      <c r="KX24" s="678"/>
      <c r="KY24" s="678"/>
      <c r="KZ24" s="678"/>
      <c r="LA24" s="678"/>
      <c r="LB24" s="678"/>
      <c r="LC24" s="678"/>
      <c r="LD24" s="678"/>
      <c r="LE24" s="678"/>
      <c r="LF24" s="678"/>
      <c r="LG24" s="678"/>
      <c r="LH24" s="678"/>
      <c r="LI24" s="678"/>
      <c r="LJ24" s="678"/>
      <c r="LK24" s="678"/>
      <c r="LL24" s="678"/>
      <c r="LM24" s="678"/>
      <c r="LN24" s="678"/>
      <c r="LO24" s="678"/>
      <c r="LP24" s="678"/>
      <c r="LQ24" s="678"/>
      <c r="LR24" s="678"/>
      <c r="LS24" s="678"/>
      <c r="LT24" s="678"/>
      <c r="LU24" s="678"/>
      <c r="LV24" s="678"/>
      <c r="LW24" s="678"/>
      <c r="LX24" s="678"/>
      <c r="LY24" s="678"/>
      <c r="LZ24" s="678"/>
      <c r="MA24" s="678"/>
      <c r="MB24" s="678"/>
    </row>
    <row r="25" spans="1:340" s="664" customFormat="1" x14ac:dyDescent="0.55000000000000004">
      <c r="A25" s="577">
        <v>2038</v>
      </c>
      <c r="B25" s="578">
        <v>265300.021543807</v>
      </c>
      <c r="C25" s="629">
        <f t="shared" si="0"/>
        <v>296067.43685611949</v>
      </c>
      <c r="D25" s="579">
        <v>960084.19881138415</v>
      </c>
      <c r="E25" s="629">
        <f t="shared" si="1"/>
        <v>1071427.2326631211</v>
      </c>
      <c r="F25" s="578">
        <v>0</v>
      </c>
      <c r="G25" s="629">
        <f t="shared" si="2"/>
        <v>0</v>
      </c>
      <c r="H25" s="579">
        <v>517507.41164403991</v>
      </c>
      <c r="I25" s="629">
        <f t="shared" si="3"/>
        <v>463472.90547676419</v>
      </c>
      <c r="J25" s="717">
        <f t="shared" si="4"/>
        <v>0.265300021543807</v>
      </c>
      <c r="K25" s="588">
        <f t="shared" si="5"/>
        <v>0.29606743685611947</v>
      </c>
      <c r="L25" s="588">
        <f t="shared" si="6"/>
        <v>0.44257678716734422</v>
      </c>
      <c r="M25" s="718">
        <f t="shared" si="7"/>
        <v>0.60795432718635689</v>
      </c>
      <c r="N25" s="578">
        <v>0</v>
      </c>
      <c r="O25" s="629">
        <f t="shared" si="8"/>
        <v>0</v>
      </c>
      <c r="P25" s="579">
        <v>546479.40714630485</v>
      </c>
      <c r="Q25" s="629">
        <f t="shared" si="9"/>
        <v>489419.8477441931</v>
      </c>
      <c r="R25" s="715">
        <f t="shared" si="10"/>
        <v>0.265300021543807</v>
      </c>
      <c r="S25" s="711">
        <f t="shared" si="11"/>
        <v>0.29606743685611947</v>
      </c>
      <c r="T25" s="711">
        <f t="shared" si="12"/>
        <v>0.4136047916650793</v>
      </c>
      <c r="U25" s="712">
        <f t="shared" si="13"/>
        <v>0.58200738491892789</v>
      </c>
      <c r="V25" s="678"/>
      <c r="W25" s="8"/>
      <c r="X25" s="8"/>
      <c r="AF25" s="678"/>
      <c r="AG25" s="678"/>
      <c r="AH25" s="678"/>
      <c r="AI25" s="678"/>
      <c r="AJ25" s="678"/>
      <c r="AK25" s="678"/>
      <c r="AL25" s="678"/>
      <c r="AM25" s="678"/>
      <c r="AN25" s="678"/>
      <c r="AO25" s="678"/>
      <c r="AP25" s="678"/>
      <c r="AQ25" s="678"/>
      <c r="AR25" s="678"/>
      <c r="AS25" s="678"/>
      <c r="AT25" s="678"/>
      <c r="AU25" s="678"/>
      <c r="AV25" s="678"/>
      <c r="AW25" s="678"/>
      <c r="AX25" s="678"/>
      <c r="AY25" s="678"/>
      <c r="AZ25" s="678"/>
      <c r="BA25" s="678"/>
      <c r="BB25" s="678"/>
      <c r="BC25" s="678"/>
      <c r="BD25" s="678"/>
      <c r="BE25" s="678"/>
      <c r="BF25" s="678"/>
      <c r="BG25" s="678"/>
      <c r="BH25" s="678"/>
      <c r="BI25" s="678"/>
      <c r="BJ25" s="678"/>
      <c r="BK25" s="678"/>
      <c r="BL25" s="678"/>
      <c r="BM25" s="678"/>
      <c r="BN25" s="678"/>
      <c r="BO25" s="678"/>
      <c r="BP25" s="678"/>
      <c r="BQ25" s="678"/>
      <c r="BR25" s="678"/>
      <c r="BS25" s="678"/>
      <c r="BT25" s="678"/>
      <c r="BU25" s="678"/>
      <c r="BV25" s="678"/>
      <c r="BW25" s="678"/>
      <c r="BX25" s="678"/>
      <c r="BY25" s="678"/>
      <c r="BZ25" s="678"/>
      <c r="CA25" s="678"/>
      <c r="CB25" s="678"/>
      <c r="CC25" s="678"/>
      <c r="CD25" s="678"/>
      <c r="CE25" s="678"/>
      <c r="CF25" s="678"/>
      <c r="CG25" s="678"/>
      <c r="CH25" s="678"/>
      <c r="CI25" s="678"/>
      <c r="CJ25" s="678"/>
      <c r="CK25" s="678"/>
      <c r="CL25" s="678"/>
      <c r="CM25" s="678"/>
      <c r="CN25" s="678"/>
      <c r="CO25" s="678"/>
      <c r="CP25" s="678"/>
      <c r="CQ25" s="678"/>
      <c r="CR25" s="678"/>
      <c r="CS25" s="678"/>
      <c r="CT25" s="678"/>
      <c r="CU25" s="678"/>
      <c r="CV25" s="678"/>
      <c r="CW25" s="678"/>
      <c r="CX25" s="678"/>
      <c r="CY25" s="678"/>
      <c r="CZ25" s="678"/>
      <c r="DA25" s="678"/>
      <c r="DB25" s="678"/>
      <c r="DC25" s="678"/>
      <c r="DD25" s="678"/>
      <c r="DE25" s="678"/>
      <c r="DF25" s="678"/>
      <c r="DG25" s="678"/>
      <c r="DH25" s="678"/>
      <c r="DI25" s="678"/>
      <c r="DJ25" s="678"/>
      <c r="DK25" s="678"/>
      <c r="DL25" s="678"/>
      <c r="DM25" s="678"/>
      <c r="DN25" s="678"/>
      <c r="DO25" s="678"/>
      <c r="DP25" s="678"/>
      <c r="DQ25" s="678"/>
      <c r="DR25" s="678"/>
      <c r="DS25" s="678"/>
      <c r="DT25" s="678"/>
      <c r="DU25" s="678"/>
      <c r="DV25" s="678"/>
      <c r="DW25" s="678"/>
      <c r="DX25" s="678"/>
      <c r="DY25" s="678"/>
      <c r="DZ25" s="678"/>
      <c r="EA25" s="678"/>
      <c r="EB25" s="678"/>
      <c r="EC25" s="678"/>
      <c r="ED25" s="678"/>
      <c r="EE25" s="678"/>
      <c r="EF25" s="678"/>
      <c r="EG25" s="678"/>
      <c r="EH25" s="678"/>
      <c r="EI25" s="678"/>
      <c r="EJ25" s="678"/>
      <c r="EK25" s="678"/>
      <c r="EL25" s="678"/>
      <c r="EM25" s="678"/>
      <c r="EN25" s="678"/>
      <c r="EO25" s="678"/>
      <c r="EP25" s="678"/>
      <c r="EQ25" s="678"/>
      <c r="ER25" s="678"/>
      <c r="ES25" s="678"/>
      <c r="ET25" s="678"/>
      <c r="EU25" s="678"/>
      <c r="EV25" s="678"/>
      <c r="EW25" s="678"/>
      <c r="EX25" s="678"/>
      <c r="EY25" s="678"/>
      <c r="EZ25" s="678"/>
      <c r="FA25" s="678"/>
      <c r="FB25" s="678"/>
      <c r="FC25" s="678"/>
      <c r="FD25" s="678"/>
      <c r="FE25" s="678"/>
      <c r="FF25" s="678"/>
      <c r="FG25" s="678"/>
      <c r="FH25" s="678"/>
      <c r="FI25" s="678"/>
      <c r="FJ25" s="678"/>
      <c r="FK25" s="678"/>
      <c r="FL25" s="678"/>
      <c r="FM25" s="678"/>
      <c r="FN25" s="678"/>
      <c r="FO25" s="678"/>
      <c r="FP25" s="678"/>
      <c r="FQ25" s="678"/>
      <c r="FR25" s="678"/>
      <c r="FS25" s="678"/>
      <c r="FT25" s="678"/>
      <c r="FU25" s="678"/>
      <c r="FV25" s="678"/>
      <c r="FW25" s="678"/>
      <c r="FX25" s="678"/>
      <c r="FY25" s="678"/>
      <c r="FZ25" s="678"/>
      <c r="GA25" s="678"/>
      <c r="GB25" s="678"/>
      <c r="GC25" s="678"/>
      <c r="GD25" s="678"/>
      <c r="GE25" s="678"/>
      <c r="GF25" s="678"/>
      <c r="GG25" s="678"/>
      <c r="GH25" s="678"/>
      <c r="GI25" s="678"/>
      <c r="GJ25" s="678"/>
      <c r="GK25" s="678"/>
      <c r="GL25" s="678"/>
      <c r="GM25" s="678"/>
      <c r="GN25" s="678"/>
      <c r="GO25" s="678"/>
      <c r="GP25" s="678"/>
      <c r="GQ25" s="678"/>
      <c r="GR25" s="678"/>
      <c r="GS25" s="678"/>
      <c r="GT25" s="678"/>
      <c r="GU25" s="678"/>
      <c r="GV25" s="678"/>
      <c r="GW25" s="678"/>
      <c r="GX25" s="678"/>
      <c r="GY25" s="678"/>
      <c r="GZ25" s="678"/>
      <c r="HA25" s="678"/>
      <c r="HB25" s="678"/>
      <c r="HC25" s="678"/>
      <c r="HD25" s="678"/>
      <c r="HE25" s="678"/>
      <c r="HF25" s="678"/>
      <c r="HG25" s="678"/>
      <c r="HH25" s="678"/>
      <c r="HI25" s="678"/>
      <c r="HJ25" s="678"/>
      <c r="HK25" s="678"/>
      <c r="HL25" s="678"/>
      <c r="HM25" s="678"/>
      <c r="HN25" s="678"/>
      <c r="HO25" s="678"/>
      <c r="HP25" s="678"/>
      <c r="HQ25" s="678"/>
      <c r="HR25" s="678"/>
      <c r="HS25" s="678"/>
      <c r="HT25" s="678"/>
      <c r="HU25" s="678"/>
      <c r="HV25" s="678"/>
      <c r="HW25" s="678"/>
      <c r="HX25" s="678"/>
      <c r="HY25" s="678"/>
      <c r="HZ25" s="678"/>
      <c r="IA25" s="678"/>
      <c r="IB25" s="678"/>
      <c r="IC25" s="678"/>
      <c r="ID25" s="678"/>
      <c r="IE25" s="678"/>
      <c r="IF25" s="678"/>
      <c r="IG25" s="678"/>
      <c r="IH25" s="678"/>
      <c r="II25" s="678"/>
      <c r="IJ25" s="678"/>
      <c r="IK25" s="678"/>
      <c r="IL25" s="678"/>
      <c r="IM25" s="678"/>
      <c r="IN25" s="678"/>
      <c r="IO25" s="678"/>
      <c r="IP25" s="678"/>
      <c r="IQ25" s="678"/>
      <c r="IR25" s="678"/>
      <c r="IS25" s="678"/>
      <c r="IT25" s="678"/>
      <c r="IU25" s="678"/>
      <c r="IV25" s="678"/>
      <c r="IW25" s="678"/>
      <c r="IX25" s="678"/>
      <c r="IY25" s="678"/>
      <c r="IZ25" s="678"/>
      <c r="JA25" s="678"/>
      <c r="JB25" s="678"/>
      <c r="JC25" s="678"/>
      <c r="JD25" s="678"/>
      <c r="JE25" s="678"/>
      <c r="JF25" s="678"/>
      <c r="JG25" s="678"/>
      <c r="JH25" s="678"/>
      <c r="JI25" s="678"/>
      <c r="JJ25" s="678"/>
      <c r="JK25" s="678"/>
      <c r="JL25" s="678"/>
      <c r="JM25" s="678"/>
      <c r="JN25" s="678"/>
      <c r="JO25" s="678"/>
      <c r="JP25" s="678"/>
      <c r="JQ25" s="678"/>
      <c r="JR25" s="678"/>
      <c r="JS25" s="678"/>
      <c r="JT25" s="678"/>
      <c r="JU25" s="678"/>
      <c r="JV25" s="678"/>
      <c r="JW25" s="678"/>
      <c r="JX25" s="678"/>
      <c r="JY25" s="678"/>
      <c r="JZ25" s="678"/>
      <c r="KA25" s="678"/>
      <c r="KB25" s="678"/>
      <c r="KC25" s="678"/>
      <c r="KD25" s="678"/>
      <c r="KE25" s="678"/>
      <c r="KF25" s="678"/>
      <c r="KG25" s="678"/>
      <c r="KH25" s="678"/>
      <c r="KI25" s="678"/>
      <c r="KJ25" s="678"/>
      <c r="KK25" s="678"/>
      <c r="KL25" s="678"/>
      <c r="KM25" s="678"/>
      <c r="KN25" s="678"/>
      <c r="KO25" s="678"/>
      <c r="KP25" s="678"/>
      <c r="KQ25" s="678"/>
      <c r="KR25" s="678"/>
      <c r="KS25" s="678"/>
      <c r="KT25" s="678"/>
      <c r="KU25" s="678"/>
      <c r="KV25" s="678"/>
      <c r="KW25" s="678"/>
      <c r="KX25" s="678"/>
      <c r="KY25" s="678"/>
      <c r="KZ25" s="678"/>
      <c r="LA25" s="678"/>
      <c r="LB25" s="678"/>
      <c r="LC25" s="678"/>
      <c r="LD25" s="678"/>
      <c r="LE25" s="678"/>
      <c r="LF25" s="678"/>
      <c r="LG25" s="678"/>
      <c r="LH25" s="678"/>
      <c r="LI25" s="678"/>
      <c r="LJ25" s="678"/>
      <c r="LK25" s="678"/>
      <c r="LL25" s="678"/>
      <c r="LM25" s="678"/>
      <c r="LN25" s="678"/>
      <c r="LO25" s="678"/>
      <c r="LP25" s="678"/>
      <c r="LQ25" s="678"/>
      <c r="LR25" s="678"/>
      <c r="LS25" s="678"/>
      <c r="LT25" s="678"/>
      <c r="LU25" s="678"/>
      <c r="LV25" s="678"/>
      <c r="LW25" s="678"/>
      <c r="LX25" s="678"/>
      <c r="LY25" s="678"/>
      <c r="LZ25" s="678"/>
      <c r="MA25" s="678"/>
      <c r="MB25" s="678"/>
    </row>
    <row r="26" spans="1:340" s="664" customFormat="1" x14ac:dyDescent="0.55000000000000004">
      <c r="A26" s="577">
        <v>2039</v>
      </c>
      <c r="B26" s="578">
        <v>265300.021543807</v>
      </c>
      <c r="C26" s="629">
        <f t="shared" si="0"/>
        <v>297547.77404040005</v>
      </c>
      <c r="D26" s="579">
        <v>960084.19881138415</v>
      </c>
      <c r="E26" s="629">
        <f t="shared" si="1"/>
        <v>1076784.3688264366</v>
      </c>
      <c r="F26" s="578">
        <v>0</v>
      </c>
      <c r="G26" s="629">
        <f t="shared" si="2"/>
        <v>0</v>
      </c>
      <c r="H26" s="579">
        <v>517507.41164403991</v>
      </c>
      <c r="I26" s="629">
        <f t="shared" si="3"/>
        <v>461155.54094938037</v>
      </c>
      <c r="J26" s="717">
        <f t="shared" si="4"/>
        <v>0.265300021543807</v>
      </c>
      <c r="K26" s="588">
        <f t="shared" si="5"/>
        <v>0.29754777404040006</v>
      </c>
      <c r="L26" s="588">
        <f t="shared" si="6"/>
        <v>0.44257678716734422</v>
      </c>
      <c r="M26" s="718">
        <f t="shared" si="7"/>
        <v>0.6156288278770562</v>
      </c>
      <c r="N26" s="578">
        <v>0</v>
      </c>
      <c r="O26" s="629">
        <f t="shared" si="8"/>
        <v>0</v>
      </c>
      <c r="P26" s="579">
        <v>546479.40714630485</v>
      </c>
      <c r="Q26" s="629">
        <f t="shared" si="9"/>
        <v>486972.74850547215</v>
      </c>
      <c r="R26" s="715">
        <f t="shared" si="10"/>
        <v>0.265300021543807</v>
      </c>
      <c r="S26" s="711">
        <f t="shared" si="11"/>
        <v>0.29754777404040006</v>
      </c>
      <c r="T26" s="711">
        <f t="shared" si="12"/>
        <v>0.4136047916650793</v>
      </c>
      <c r="U26" s="712">
        <f t="shared" si="13"/>
        <v>0.58981162032096435</v>
      </c>
      <c r="V26" s="678"/>
      <c r="W26" s="587" t="s">
        <v>131</v>
      </c>
      <c r="X26" s="587" t="s">
        <v>131</v>
      </c>
      <c r="Y26" s="669">
        <f>Y22+Y24</f>
        <v>1124093.7308689004</v>
      </c>
      <c r="Z26" s="669">
        <f>Z22+Z24</f>
        <v>1262240.7347595263</v>
      </c>
      <c r="AA26" s="669">
        <f>AA22+AA24</f>
        <v>1375107.8821985561</v>
      </c>
      <c r="AB26" s="669">
        <f>AB22+AB24</f>
        <v>3874283.3348104884</v>
      </c>
      <c r="AC26" s="669">
        <f>AC22+AC24</f>
        <v>13466011.53552334</v>
      </c>
      <c r="AD26" s="669"/>
      <c r="AE26" s="669">
        <f>AE22+AE24</f>
        <v>1646303.1208456021</v>
      </c>
      <c r="AF26" s="678"/>
      <c r="AG26" s="678"/>
      <c r="AH26" s="678"/>
      <c r="AI26" s="678"/>
      <c r="AJ26" s="678"/>
      <c r="AK26" s="678"/>
      <c r="AL26" s="678"/>
      <c r="AM26" s="678"/>
      <c r="AN26" s="678"/>
      <c r="AO26" s="678"/>
      <c r="AP26" s="678"/>
      <c r="AQ26" s="678"/>
      <c r="AR26" s="678"/>
      <c r="AS26" s="678"/>
      <c r="AT26" s="678"/>
      <c r="AU26" s="678"/>
      <c r="AV26" s="678"/>
      <c r="AW26" s="678"/>
      <c r="AX26" s="678"/>
      <c r="AY26" s="678"/>
      <c r="AZ26" s="678"/>
      <c r="BA26" s="678"/>
      <c r="BB26" s="678"/>
      <c r="BC26" s="678"/>
      <c r="BD26" s="678"/>
      <c r="BE26" s="678"/>
      <c r="BF26" s="678"/>
      <c r="BG26" s="678"/>
      <c r="BH26" s="678"/>
      <c r="BI26" s="678"/>
      <c r="BJ26" s="678"/>
      <c r="BK26" s="678"/>
      <c r="BL26" s="678"/>
      <c r="BM26" s="678"/>
      <c r="BN26" s="678"/>
      <c r="BO26" s="678"/>
      <c r="BP26" s="678"/>
      <c r="BQ26" s="678"/>
      <c r="BR26" s="678"/>
      <c r="BS26" s="678"/>
      <c r="BT26" s="678"/>
      <c r="BU26" s="678"/>
      <c r="BV26" s="678"/>
      <c r="BW26" s="678"/>
      <c r="BX26" s="678"/>
      <c r="BY26" s="678"/>
      <c r="BZ26" s="678"/>
      <c r="CA26" s="678"/>
      <c r="CB26" s="678"/>
      <c r="CC26" s="678"/>
      <c r="CD26" s="678"/>
      <c r="CE26" s="678"/>
      <c r="CF26" s="678"/>
      <c r="CG26" s="678"/>
      <c r="CH26" s="678"/>
      <c r="CI26" s="678"/>
      <c r="CJ26" s="678"/>
      <c r="CK26" s="678"/>
      <c r="CL26" s="678"/>
      <c r="CM26" s="678"/>
      <c r="CN26" s="678"/>
      <c r="CO26" s="678"/>
      <c r="CP26" s="678"/>
      <c r="CQ26" s="678"/>
      <c r="CR26" s="678"/>
      <c r="CS26" s="678"/>
      <c r="CT26" s="678"/>
      <c r="CU26" s="678"/>
      <c r="CV26" s="678"/>
      <c r="CW26" s="678"/>
      <c r="CX26" s="678"/>
      <c r="CY26" s="678"/>
      <c r="CZ26" s="678"/>
      <c r="DA26" s="678"/>
      <c r="DB26" s="678"/>
      <c r="DC26" s="678"/>
      <c r="DD26" s="678"/>
      <c r="DE26" s="678"/>
      <c r="DF26" s="678"/>
      <c r="DG26" s="678"/>
      <c r="DH26" s="678"/>
      <c r="DI26" s="678"/>
      <c r="DJ26" s="678"/>
      <c r="DK26" s="678"/>
      <c r="DL26" s="678"/>
      <c r="DM26" s="678"/>
      <c r="DN26" s="678"/>
      <c r="DO26" s="678"/>
      <c r="DP26" s="678"/>
      <c r="DQ26" s="678"/>
      <c r="DR26" s="678"/>
      <c r="DS26" s="678"/>
      <c r="DT26" s="678"/>
      <c r="DU26" s="678"/>
      <c r="DV26" s="678"/>
      <c r="DW26" s="678"/>
      <c r="DX26" s="678"/>
      <c r="DY26" s="678"/>
      <c r="DZ26" s="678"/>
      <c r="EA26" s="678"/>
      <c r="EB26" s="678"/>
      <c r="EC26" s="678"/>
      <c r="ED26" s="678"/>
      <c r="EE26" s="678"/>
      <c r="EF26" s="678"/>
      <c r="EG26" s="678"/>
      <c r="EH26" s="678"/>
      <c r="EI26" s="678"/>
      <c r="EJ26" s="678"/>
      <c r="EK26" s="678"/>
      <c r="EL26" s="678"/>
      <c r="EM26" s="678"/>
      <c r="EN26" s="678"/>
      <c r="EO26" s="678"/>
      <c r="EP26" s="678"/>
      <c r="EQ26" s="678"/>
      <c r="ER26" s="678"/>
      <c r="ES26" s="678"/>
      <c r="ET26" s="678"/>
      <c r="EU26" s="678"/>
      <c r="EV26" s="678"/>
      <c r="EW26" s="678"/>
      <c r="EX26" s="678"/>
      <c r="EY26" s="678"/>
      <c r="EZ26" s="678"/>
      <c r="FA26" s="678"/>
      <c r="FB26" s="678"/>
      <c r="FC26" s="678"/>
      <c r="FD26" s="678"/>
      <c r="FE26" s="678"/>
      <c r="FF26" s="678"/>
      <c r="FG26" s="678"/>
      <c r="FH26" s="678"/>
      <c r="FI26" s="678"/>
      <c r="FJ26" s="678"/>
      <c r="FK26" s="678"/>
      <c r="FL26" s="678"/>
      <c r="FM26" s="678"/>
      <c r="FN26" s="678"/>
      <c r="FO26" s="678"/>
      <c r="FP26" s="678"/>
      <c r="FQ26" s="678"/>
      <c r="FR26" s="678"/>
      <c r="FS26" s="678"/>
      <c r="FT26" s="678"/>
      <c r="FU26" s="678"/>
      <c r="FV26" s="678"/>
      <c r="FW26" s="678"/>
      <c r="FX26" s="678"/>
      <c r="FY26" s="678"/>
      <c r="FZ26" s="678"/>
      <c r="GA26" s="678"/>
      <c r="GB26" s="678"/>
      <c r="GC26" s="678"/>
      <c r="GD26" s="678"/>
      <c r="GE26" s="678"/>
      <c r="GF26" s="678"/>
      <c r="GG26" s="678"/>
      <c r="GH26" s="678"/>
      <c r="GI26" s="678"/>
      <c r="GJ26" s="678"/>
      <c r="GK26" s="678"/>
      <c r="GL26" s="678"/>
      <c r="GM26" s="678"/>
      <c r="GN26" s="678"/>
      <c r="GO26" s="678"/>
      <c r="GP26" s="678"/>
      <c r="GQ26" s="678"/>
      <c r="GR26" s="678"/>
      <c r="GS26" s="678"/>
      <c r="GT26" s="678"/>
      <c r="GU26" s="678"/>
      <c r="GV26" s="678"/>
      <c r="GW26" s="678"/>
      <c r="GX26" s="678"/>
      <c r="GY26" s="678"/>
      <c r="GZ26" s="678"/>
      <c r="HA26" s="678"/>
      <c r="HB26" s="678"/>
      <c r="HC26" s="678"/>
      <c r="HD26" s="678"/>
      <c r="HE26" s="678"/>
      <c r="HF26" s="678"/>
      <c r="HG26" s="678"/>
      <c r="HH26" s="678"/>
      <c r="HI26" s="678"/>
      <c r="HJ26" s="678"/>
      <c r="HK26" s="678"/>
      <c r="HL26" s="678"/>
      <c r="HM26" s="678"/>
      <c r="HN26" s="678"/>
      <c r="HO26" s="678"/>
      <c r="HP26" s="678"/>
      <c r="HQ26" s="678"/>
      <c r="HR26" s="678"/>
      <c r="HS26" s="678"/>
      <c r="HT26" s="678"/>
      <c r="HU26" s="678"/>
      <c r="HV26" s="678"/>
      <c r="HW26" s="678"/>
      <c r="HX26" s="678"/>
      <c r="HY26" s="678"/>
      <c r="HZ26" s="678"/>
      <c r="IA26" s="678"/>
      <c r="IB26" s="678"/>
      <c r="IC26" s="678"/>
      <c r="ID26" s="678"/>
      <c r="IE26" s="678"/>
      <c r="IF26" s="678"/>
      <c r="IG26" s="678"/>
      <c r="IH26" s="678"/>
      <c r="II26" s="678"/>
      <c r="IJ26" s="678"/>
      <c r="IK26" s="678"/>
      <c r="IL26" s="678"/>
      <c r="IM26" s="678"/>
      <c r="IN26" s="678"/>
      <c r="IO26" s="678"/>
      <c r="IP26" s="678"/>
      <c r="IQ26" s="678"/>
      <c r="IR26" s="678"/>
      <c r="IS26" s="678"/>
      <c r="IT26" s="678"/>
      <c r="IU26" s="678"/>
      <c r="IV26" s="678"/>
      <c r="IW26" s="678"/>
      <c r="IX26" s="678"/>
      <c r="IY26" s="678"/>
      <c r="IZ26" s="678"/>
      <c r="JA26" s="678"/>
      <c r="JB26" s="678"/>
      <c r="JC26" s="678"/>
      <c r="JD26" s="678"/>
      <c r="JE26" s="678"/>
      <c r="JF26" s="678"/>
      <c r="JG26" s="678"/>
      <c r="JH26" s="678"/>
      <c r="JI26" s="678"/>
      <c r="JJ26" s="678"/>
      <c r="JK26" s="678"/>
      <c r="JL26" s="678"/>
      <c r="JM26" s="678"/>
      <c r="JN26" s="678"/>
      <c r="JO26" s="678"/>
      <c r="JP26" s="678"/>
      <c r="JQ26" s="678"/>
      <c r="JR26" s="678"/>
      <c r="JS26" s="678"/>
      <c r="JT26" s="678"/>
      <c r="JU26" s="678"/>
      <c r="JV26" s="678"/>
      <c r="JW26" s="678"/>
      <c r="JX26" s="678"/>
      <c r="JY26" s="678"/>
      <c r="JZ26" s="678"/>
      <c r="KA26" s="678"/>
      <c r="KB26" s="678"/>
      <c r="KC26" s="678"/>
      <c r="KD26" s="678"/>
      <c r="KE26" s="678"/>
      <c r="KF26" s="678"/>
      <c r="KG26" s="678"/>
      <c r="KH26" s="678"/>
      <c r="KI26" s="678"/>
      <c r="KJ26" s="678"/>
      <c r="KK26" s="678"/>
      <c r="KL26" s="678"/>
      <c r="KM26" s="678"/>
      <c r="KN26" s="678"/>
      <c r="KO26" s="678"/>
      <c r="KP26" s="678"/>
      <c r="KQ26" s="678"/>
      <c r="KR26" s="678"/>
      <c r="KS26" s="678"/>
      <c r="KT26" s="678"/>
      <c r="KU26" s="678"/>
      <c r="KV26" s="678"/>
      <c r="KW26" s="678"/>
      <c r="KX26" s="678"/>
      <c r="KY26" s="678"/>
      <c r="KZ26" s="678"/>
      <c r="LA26" s="678"/>
      <c r="LB26" s="678"/>
      <c r="LC26" s="678"/>
      <c r="LD26" s="678"/>
      <c r="LE26" s="678"/>
      <c r="LF26" s="678"/>
      <c r="LG26" s="678"/>
      <c r="LH26" s="678"/>
      <c r="LI26" s="678"/>
      <c r="LJ26" s="678"/>
      <c r="LK26" s="678"/>
      <c r="LL26" s="678"/>
      <c r="LM26" s="678"/>
      <c r="LN26" s="678"/>
      <c r="LO26" s="678"/>
      <c r="LP26" s="678"/>
      <c r="LQ26" s="678"/>
      <c r="LR26" s="678"/>
      <c r="LS26" s="678"/>
      <c r="LT26" s="678"/>
      <c r="LU26" s="678"/>
      <c r="LV26" s="678"/>
      <c r="LW26" s="678"/>
      <c r="LX26" s="678"/>
      <c r="LY26" s="678"/>
      <c r="LZ26" s="678"/>
      <c r="MA26" s="678"/>
      <c r="MB26" s="678"/>
    </row>
    <row r="27" spans="1:340" x14ac:dyDescent="0.55000000000000004">
      <c r="A27" s="577">
        <v>2040</v>
      </c>
      <c r="B27" s="578">
        <v>265300.021543807</v>
      </c>
      <c r="C27" s="629">
        <f t="shared" si="0"/>
        <v>299035.51291060203</v>
      </c>
      <c r="D27" s="579">
        <v>960084.19881138415</v>
      </c>
      <c r="E27" s="629">
        <f t="shared" si="1"/>
        <v>1082168.2906705688</v>
      </c>
      <c r="F27" s="578">
        <v>0</v>
      </c>
      <c r="G27" s="629">
        <f t="shared" si="2"/>
        <v>0</v>
      </c>
      <c r="H27" s="579">
        <v>517507.41164403991</v>
      </c>
      <c r="I27" s="629">
        <f t="shared" si="3"/>
        <v>458849.7632446335</v>
      </c>
      <c r="J27" s="717">
        <f t="shared" si="4"/>
        <v>0.265300021543807</v>
      </c>
      <c r="K27" s="588">
        <f t="shared" si="5"/>
        <v>0.29903551291060204</v>
      </c>
      <c r="L27" s="588">
        <f t="shared" si="6"/>
        <v>0.44257678716734422</v>
      </c>
      <c r="M27" s="718">
        <f t="shared" si="7"/>
        <v>0.6233185274259353</v>
      </c>
      <c r="N27" s="578">
        <v>0</v>
      </c>
      <c r="O27" s="629">
        <f t="shared" si="8"/>
        <v>0</v>
      </c>
      <c r="P27" s="579">
        <v>546479.40714630485</v>
      </c>
      <c r="Q27" s="629">
        <f t="shared" si="9"/>
        <v>484537.88476294477</v>
      </c>
      <c r="R27" s="715">
        <f t="shared" si="10"/>
        <v>0.265300021543807</v>
      </c>
      <c r="S27" s="711">
        <f t="shared" si="11"/>
        <v>0.29903551291060204</v>
      </c>
      <c r="T27" s="711">
        <f t="shared" si="12"/>
        <v>0.4136047916650793</v>
      </c>
      <c r="U27" s="712">
        <f t="shared" si="13"/>
        <v>0.59763040590762406</v>
      </c>
    </row>
    <row r="28" spans="1:340" x14ac:dyDescent="0.55000000000000004">
      <c r="A28" s="577">
        <v>2041</v>
      </c>
      <c r="B28" s="578">
        <v>265300.021543807</v>
      </c>
      <c r="C28" s="629">
        <f t="shared" si="0"/>
        <v>300530.69047515502</v>
      </c>
      <c r="D28" s="579">
        <v>960084.19881138415</v>
      </c>
      <c r="E28" s="629">
        <f t="shared" si="1"/>
        <v>1087579.1321239213</v>
      </c>
      <c r="F28" s="578">
        <v>0</v>
      </c>
      <c r="G28" s="629">
        <f t="shared" si="2"/>
        <v>0</v>
      </c>
      <c r="H28" s="579">
        <v>517507.41164403991</v>
      </c>
      <c r="I28" s="629">
        <f t="shared" si="3"/>
        <v>456555.51442841033</v>
      </c>
      <c r="J28" s="717">
        <f t="shared" si="4"/>
        <v>0.265300021543807</v>
      </c>
      <c r="K28" s="588">
        <f t="shared" si="5"/>
        <v>0.30053069047515502</v>
      </c>
      <c r="L28" s="588">
        <f t="shared" si="6"/>
        <v>0.44257678716734422</v>
      </c>
      <c r="M28" s="718">
        <f t="shared" si="7"/>
        <v>0.63102361769551096</v>
      </c>
      <c r="N28" s="578">
        <v>0</v>
      </c>
      <c r="O28" s="629">
        <f t="shared" si="8"/>
        <v>0</v>
      </c>
      <c r="P28" s="579">
        <v>546479.40714630485</v>
      </c>
      <c r="Q28" s="629">
        <f t="shared" si="9"/>
        <v>482115.19533913006</v>
      </c>
      <c r="R28" s="715">
        <f t="shared" si="10"/>
        <v>0.265300021543807</v>
      </c>
      <c r="S28" s="711">
        <f t="shared" si="11"/>
        <v>0.30053069047515502</v>
      </c>
      <c r="T28" s="711">
        <f t="shared" si="12"/>
        <v>0.4136047916650793</v>
      </c>
      <c r="U28" s="712">
        <f t="shared" si="13"/>
        <v>0.60546393678479127</v>
      </c>
    </row>
    <row r="29" spans="1:340" s="671" customFormat="1" x14ac:dyDescent="0.55000000000000004">
      <c r="A29" s="577">
        <v>2042</v>
      </c>
      <c r="B29" s="578">
        <v>265300.021543807</v>
      </c>
      <c r="C29" s="629">
        <f t="shared" si="0"/>
        <v>302033.34392753075</v>
      </c>
      <c r="D29" s="579">
        <v>960084.19881138415</v>
      </c>
      <c r="E29" s="629">
        <f t="shared" si="1"/>
        <v>1093017.0277845408</v>
      </c>
      <c r="F29" s="578">
        <v>0</v>
      </c>
      <c r="G29" s="629">
        <f t="shared" si="2"/>
        <v>0</v>
      </c>
      <c r="H29" s="579">
        <v>517507.41164403991</v>
      </c>
      <c r="I29" s="629">
        <f t="shared" si="3"/>
        <v>454272.73685626831</v>
      </c>
      <c r="J29" s="717">
        <f t="shared" si="4"/>
        <v>0.265300021543807</v>
      </c>
      <c r="K29" s="588">
        <f t="shared" si="5"/>
        <v>0.30203334392753073</v>
      </c>
      <c r="L29" s="588">
        <f t="shared" si="6"/>
        <v>0.44257678716734422</v>
      </c>
      <c r="M29" s="718">
        <f t="shared" si="7"/>
        <v>0.63874429092827256</v>
      </c>
      <c r="N29" s="578">
        <v>0</v>
      </c>
      <c r="O29" s="629">
        <f t="shared" si="8"/>
        <v>0</v>
      </c>
      <c r="P29" s="579">
        <v>546479.40714630485</v>
      </c>
      <c r="Q29" s="629">
        <f t="shared" si="9"/>
        <v>479704.61936243443</v>
      </c>
      <c r="R29" s="715">
        <f t="shared" si="10"/>
        <v>0.265300021543807</v>
      </c>
      <c r="S29" s="711">
        <f t="shared" si="11"/>
        <v>0.30203334392753073</v>
      </c>
      <c r="T29" s="711">
        <f t="shared" si="12"/>
        <v>0.4136047916650793</v>
      </c>
      <c r="U29" s="712">
        <f t="shared" si="13"/>
        <v>0.61331240842210644</v>
      </c>
      <c r="V29" s="678"/>
      <c r="W29" s="670" t="s">
        <v>1695</v>
      </c>
      <c r="AF29" s="678"/>
      <c r="AG29" s="678"/>
      <c r="AH29" s="678"/>
      <c r="AI29" s="678"/>
      <c r="AJ29" s="678"/>
      <c r="AK29" s="678"/>
      <c r="AL29" s="678"/>
      <c r="AM29" s="678"/>
      <c r="AN29" s="678"/>
      <c r="AO29" s="678"/>
      <c r="AP29" s="678"/>
      <c r="AQ29" s="678"/>
      <c r="AR29" s="678"/>
      <c r="AS29" s="678"/>
      <c r="AT29" s="678"/>
      <c r="AU29" s="678"/>
      <c r="AV29" s="678"/>
      <c r="AW29" s="678"/>
      <c r="AX29" s="678"/>
      <c r="AY29" s="678"/>
      <c r="AZ29" s="678"/>
      <c r="BA29" s="678"/>
      <c r="BB29" s="678"/>
      <c r="BC29" s="678"/>
      <c r="BD29" s="678"/>
      <c r="BE29" s="678"/>
      <c r="BF29" s="678"/>
      <c r="BG29" s="678"/>
      <c r="BH29" s="678"/>
      <c r="BI29" s="678"/>
      <c r="BJ29" s="678"/>
      <c r="BK29" s="678"/>
      <c r="BL29" s="678"/>
      <c r="BM29" s="678"/>
      <c r="BN29" s="678"/>
      <c r="BO29" s="678"/>
      <c r="BP29" s="678"/>
      <c r="BQ29" s="678"/>
      <c r="BR29" s="678"/>
      <c r="BS29" s="678"/>
      <c r="BT29" s="678"/>
      <c r="BU29" s="678"/>
      <c r="BV29" s="678"/>
      <c r="BW29" s="678"/>
      <c r="BX29" s="678"/>
      <c r="BY29" s="678"/>
      <c r="BZ29" s="678"/>
      <c r="CA29" s="678"/>
      <c r="CB29" s="678"/>
      <c r="CC29" s="678"/>
      <c r="CD29" s="678"/>
      <c r="CE29" s="678"/>
      <c r="CF29" s="678"/>
      <c r="CG29" s="678"/>
      <c r="CH29" s="678"/>
      <c r="CI29" s="678"/>
      <c r="CJ29" s="678"/>
      <c r="CK29" s="678"/>
      <c r="CL29" s="678"/>
      <c r="CM29" s="678"/>
      <c r="CN29" s="678"/>
      <c r="CO29" s="678"/>
      <c r="CP29" s="678"/>
      <c r="CQ29" s="678"/>
      <c r="CR29" s="678"/>
      <c r="CS29" s="678"/>
      <c r="CT29" s="678"/>
      <c r="CU29" s="678"/>
      <c r="CV29" s="678"/>
      <c r="CW29" s="678"/>
      <c r="CX29" s="678"/>
      <c r="CY29" s="678"/>
      <c r="CZ29" s="678"/>
      <c r="DA29" s="678"/>
      <c r="DB29" s="678"/>
      <c r="DC29" s="678"/>
      <c r="DD29" s="678"/>
      <c r="DE29" s="678"/>
      <c r="DF29" s="678"/>
      <c r="DG29" s="678"/>
      <c r="DH29" s="678"/>
      <c r="DI29" s="678"/>
      <c r="DJ29" s="678"/>
      <c r="DK29" s="678"/>
      <c r="DL29" s="678"/>
      <c r="DM29" s="678"/>
      <c r="DN29" s="678"/>
      <c r="DO29" s="678"/>
      <c r="DP29" s="678"/>
      <c r="DQ29" s="678"/>
      <c r="DR29" s="678"/>
      <c r="DS29" s="678"/>
      <c r="DT29" s="678"/>
      <c r="DU29" s="678"/>
      <c r="DV29" s="678"/>
      <c r="DW29" s="678"/>
      <c r="DX29" s="678"/>
      <c r="DY29" s="678"/>
      <c r="DZ29" s="678"/>
      <c r="EA29" s="678"/>
      <c r="EB29" s="678"/>
      <c r="EC29" s="678"/>
      <c r="ED29" s="678"/>
      <c r="EE29" s="678"/>
      <c r="EF29" s="678"/>
      <c r="EG29" s="678"/>
      <c r="EH29" s="678"/>
      <c r="EI29" s="678"/>
      <c r="EJ29" s="678"/>
      <c r="EK29" s="678"/>
      <c r="EL29" s="678"/>
      <c r="EM29" s="678"/>
      <c r="EN29" s="678"/>
      <c r="EO29" s="678"/>
      <c r="EP29" s="678"/>
      <c r="EQ29" s="678"/>
      <c r="ER29" s="678"/>
      <c r="ES29" s="678"/>
      <c r="ET29" s="678"/>
      <c r="EU29" s="678"/>
      <c r="EV29" s="678"/>
      <c r="EW29" s="678"/>
      <c r="EX29" s="678"/>
      <c r="EY29" s="678"/>
      <c r="EZ29" s="678"/>
      <c r="FA29" s="678"/>
      <c r="FB29" s="678"/>
      <c r="FC29" s="678"/>
      <c r="FD29" s="678"/>
      <c r="FE29" s="678"/>
      <c r="FF29" s="678"/>
      <c r="FG29" s="678"/>
      <c r="FH29" s="678"/>
      <c r="FI29" s="678"/>
      <c r="FJ29" s="678"/>
      <c r="FK29" s="678"/>
      <c r="FL29" s="678"/>
      <c r="FM29" s="678"/>
      <c r="FN29" s="678"/>
      <c r="FO29" s="678"/>
      <c r="FP29" s="678"/>
      <c r="FQ29" s="678"/>
      <c r="FR29" s="678"/>
      <c r="FS29" s="678"/>
      <c r="FT29" s="678"/>
      <c r="FU29" s="678"/>
      <c r="FV29" s="678"/>
      <c r="FW29" s="678"/>
      <c r="FX29" s="678"/>
      <c r="FY29" s="678"/>
      <c r="FZ29" s="678"/>
      <c r="GA29" s="678"/>
      <c r="GB29" s="678"/>
      <c r="GC29" s="678"/>
      <c r="GD29" s="678"/>
      <c r="GE29" s="678"/>
      <c r="GF29" s="678"/>
      <c r="GG29" s="678"/>
      <c r="GH29" s="678"/>
      <c r="GI29" s="678"/>
      <c r="GJ29" s="678"/>
      <c r="GK29" s="678"/>
      <c r="GL29" s="678"/>
      <c r="GM29" s="678"/>
      <c r="GN29" s="678"/>
      <c r="GO29" s="678"/>
      <c r="GP29" s="678"/>
      <c r="GQ29" s="678"/>
      <c r="GR29" s="678"/>
      <c r="GS29" s="678"/>
      <c r="GT29" s="678"/>
      <c r="GU29" s="678"/>
      <c r="GV29" s="678"/>
      <c r="GW29" s="678"/>
      <c r="GX29" s="678"/>
      <c r="GY29" s="678"/>
      <c r="GZ29" s="678"/>
      <c r="HA29" s="678"/>
      <c r="HB29" s="678"/>
      <c r="HC29" s="678"/>
      <c r="HD29" s="678"/>
      <c r="HE29" s="678"/>
      <c r="HF29" s="678"/>
      <c r="HG29" s="678"/>
      <c r="HH29" s="678"/>
      <c r="HI29" s="678"/>
      <c r="HJ29" s="678"/>
      <c r="HK29" s="678"/>
      <c r="HL29" s="678"/>
      <c r="HM29" s="678"/>
      <c r="HN29" s="678"/>
      <c r="HO29" s="678"/>
      <c r="HP29" s="678"/>
      <c r="HQ29" s="678"/>
      <c r="HR29" s="678"/>
      <c r="HS29" s="678"/>
      <c r="HT29" s="678"/>
      <c r="HU29" s="678"/>
      <c r="HV29" s="678"/>
      <c r="HW29" s="678"/>
      <c r="HX29" s="678"/>
      <c r="HY29" s="678"/>
      <c r="HZ29" s="678"/>
      <c r="IA29" s="678"/>
      <c r="IB29" s="678"/>
      <c r="IC29" s="678"/>
      <c r="ID29" s="678"/>
      <c r="IE29" s="678"/>
      <c r="IF29" s="678"/>
      <c r="IG29" s="678"/>
      <c r="IH29" s="678"/>
      <c r="II29" s="678"/>
      <c r="IJ29" s="678"/>
      <c r="IK29" s="678"/>
      <c r="IL29" s="678"/>
      <c r="IM29" s="678"/>
      <c r="IN29" s="678"/>
      <c r="IO29" s="678"/>
      <c r="IP29" s="678"/>
      <c r="IQ29" s="678"/>
      <c r="IR29" s="678"/>
      <c r="IS29" s="678"/>
      <c r="IT29" s="678"/>
      <c r="IU29" s="678"/>
      <c r="IV29" s="678"/>
      <c r="IW29" s="678"/>
      <c r="IX29" s="678"/>
      <c r="IY29" s="678"/>
      <c r="IZ29" s="678"/>
      <c r="JA29" s="678"/>
      <c r="JB29" s="678"/>
      <c r="JC29" s="678"/>
      <c r="JD29" s="678"/>
      <c r="JE29" s="678"/>
      <c r="JF29" s="678"/>
      <c r="JG29" s="678"/>
      <c r="JH29" s="678"/>
      <c r="JI29" s="678"/>
      <c r="JJ29" s="678"/>
      <c r="JK29" s="678"/>
      <c r="JL29" s="678"/>
      <c r="JM29" s="678"/>
      <c r="JN29" s="678"/>
      <c r="JO29" s="678"/>
      <c r="JP29" s="678"/>
      <c r="JQ29" s="678"/>
      <c r="JR29" s="678"/>
      <c r="JS29" s="678"/>
      <c r="JT29" s="678"/>
      <c r="JU29" s="678"/>
      <c r="JV29" s="678"/>
      <c r="JW29" s="678"/>
      <c r="JX29" s="678"/>
      <c r="JY29" s="678"/>
      <c r="JZ29" s="678"/>
      <c r="KA29" s="678"/>
      <c r="KB29" s="678"/>
      <c r="KC29" s="678"/>
      <c r="KD29" s="678"/>
      <c r="KE29" s="678"/>
      <c r="KF29" s="678"/>
      <c r="KG29" s="678"/>
      <c r="KH29" s="678"/>
      <c r="KI29" s="678"/>
      <c r="KJ29" s="678"/>
      <c r="KK29" s="678"/>
      <c r="KL29" s="678"/>
      <c r="KM29" s="678"/>
      <c r="KN29" s="678"/>
      <c r="KO29" s="678"/>
      <c r="KP29" s="678"/>
      <c r="KQ29" s="678"/>
      <c r="KR29" s="678"/>
      <c r="KS29" s="678"/>
      <c r="KT29" s="678"/>
      <c r="KU29" s="678"/>
      <c r="KV29" s="678"/>
      <c r="KW29" s="678"/>
      <c r="KX29" s="678"/>
      <c r="KY29" s="678"/>
      <c r="KZ29" s="678"/>
      <c r="LA29" s="678"/>
      <c r="LB29" s="678"/>
      <c r="LC29" s="678"/>
      <c r="LD29" s="678"/>
      <c r="LE29" s="678"/>
      <c r="LF29" s="678"/>
      <c r="LG29" s="678"/>
      <c r="LH29" s="678"/>
      <c r="LI29" s="678"/>
      <c r="LJ29" s="678"/>
      <c r="LK29" s="678"/>
      <c r="LL29" s="678"/>
      <c r="LM29" s="678"/>
      <c r="LN29" s="678"/>
      <c r="LO29" s="678"/>
      <c r="LP29" s="678"/>
      <c r="LQ29" s="678"/>
      <c r="LR29" s="678"/>
      <c r="LS29" s="678"/>
      <c r="LT29" s="678"/>
      <c r="LU29" s="678"/>
      <c r="LV29" s="678"/>
      <c r="LW29" s="678"/>
      <c r="LX29" s="678"/>
      <c r="LY29" s="678"/>
      <c r="LZ29" s="678"/>
      <c r="MA29" s="678"/>
      <c r="MB29" s="678"/>
    </row>
    <row r="30" spans="1:340" s="671" customFormat="1" x14ac:dyDescent="0.55000000000000004">
      <c r="A30" s="577">
        <v>2043</v>
      </c>
      <c r="B30" s="578">
        <v>265300.021543807</v>
      </c>
      <c r="C30" s="629">
        <f t="shared" si="0"/>
        <v>303543.51064716832</v>
      </c>
      <c r="D30" s="579">
        <v>960084.19881138415</v>
      </c>
      <c r="E30" s="629">
        <f t="shared" si="1"/>
        <v>1098482.1129234633</v>
      </c>
      <c r="F30" s="578">
        <v>0</v>
      </c>
      <c r="G30" s="629">
        <f t="shared" si="2"/>
        <v>0</v>
      </c>
      <c r="H30" s="579">
        <v>517507.41164403991</v>
      </c>
      <c r="I30" s="629">
        <f t="shared" si="3"/>
        <v>452001.3731719869</v>
      </c>
      <c r="J30" s="717">
        <f t="shared" si="4"/>
        <v>0.265300021543807</v>
      </c>
      <c r="K30" s="588">
        <f t="shared" si="5"/>
        <v>0.30354351064716834</v>
      </c>
      <c r="L30" s="588">
        <f t="shared" si="6"/>
        <v>0.44257678716734422</v>
      </c>
      <c r="M30" s="718">
        <f t="shared" si="7"/>
        <v>0.64648073975147646</v>
      </c>
      <c r="N30" s="578">
        <v>0</v>
      </c>
      <c r="O30" s="629">
        <f t="shared" si="8"/>
        <v>0</v>
      </c>
      <c r="P30" s="579">
        <v>546479.40714630485</v>
      </c>
      <c r="Q30" s="629">
        <f t="shared" si="9"/>
        <v>477306.09626562224</v>
      </c>
      <c r="R30" s="715">
        <f t="shared" si="10"/>
        <v>0.265300021543807</v>
      </c>
      <c r="S30" s="711">
        <f t="shared" si="11"/>
        <v>0.30354351064716834</v>
      </c>
      <c r="T30" s="711">
        <f t="shared" si="12"/>
        <v>0.4136047916650793</v>
      </c>
      <c r="U30" s="712">
        <f t="shared" si="13"/>
        <v>0.62117601665784117</v>
      </c>
      <c r="V30" s="678"/>
      <c r="W30" s="524"/>
      <c r="X30" s="524"/>
      <c r="Y30" s="672" t="s">
        <v>130</v>
      </c>
      <c r="Z30" s="524" t="s">
        <v>129</v>
      </c>
      <c r="AA30" s="524" t="s">
        <v>128</v>
      </c>
      <c r="AB30" s="524" t="s">
        <v>127</v>
      </c>
      <c r="AC30" s="524" t="s">
        <v>126</v>
      </c>
      <c r="AD30" s="524"/>
      <c r="AE30" s="524"/>
      <c r="AF30" s="678"/>
      <c r="AG30" s="678"/>
      <c r="AH30" s="678"/>
      <c r="AI30" s="678"/>
      <c r="AJ30" s="678"/>
      <c r="AK30" s="678"/>
      <c r="AL30" s="678"/>
      <c r="AM30" s="678"/>
      <c r="AN30" s="678"/>
      <c r="AO30" s="678"/>
      <c r="AP30" s="678"/>
      <c r="AQ30" s="678"/>
      <c r="AR30" s="678"/>
      <c r="AS30" s="678"/>
      <c r="AT30" s="678"/>
      <c r="AU30" s="678"/>
      <c r="AV30" s="678"/>
      <c r="AW30" s="678"/>
      <c r="AX30" s="678"/>
      <c r="AY30" s="678"/>
      <c r="AZ30" s="678"/>
      <c r="BA30" s="678"/>
      <c r="BB30" s="678"/>
      <c r="BC30" s="678"/>
      <c r="BD30" s="678"/>
      <c r="BE30" s="678"/>
      <c r="BF30" s="678"/>
      <c r="BG30" s="678"/>
      <c r="BH30" s="678"/>
      <c r="BI30" s="678"/>
      <c r="BJ30" s="678"/>
      <c r="BK30" s="678"/>
      <c r="BL30" s="678"/>
      <c r="BM30" s="678"/>
      <c r="BN30" s="678"/>
      <c r="BO30" s="678"/>
      <c r="BP30" s="678"/>
      <c r="BQ30" s="678"/>
      <c r="BR30" s="678"/>
      <c r="BS30" s="678"/>
      <c r="BT30" s="678"/>
      <c r="BU30" s="678"/>
      <c r="BV30" s="678"/>
      <c r="BW30" s="678"/>
      <c r="BX30" s="678"/>
      <c r="BY30" s="678"/>
      <c r="BZ30" s="678"/>
      <c r="CA30" s="678"/>
      <c r="CB30" s="678"/>
      <c r="CC30" s="678"/>
      <c r="CD30" s="678"/>
      <c r="CE30" s="678"/>
      <c r="CF30" s="678"/>
      <c r="CG30" s="678"/>
      <c r="CH30" s="678"/>
      <c r="CI30" s="678"/>
      <c r="CJ30" s="678"/>
      <c r="CK30" s="678"/>
      <c r="CL30" s="678"/>
      <c r="CM30" s="678"/>
      <c r="CN30" s="678"/>
      <c r="CO30" s="678"/>
      <c r="CP30" s="678"/>
      <c r="CQ30" s="678"/>
      <c r="CR30" s="678"/>
      <c r="CS30" s="678"/>
      <c r="CT30" s="678"/>
      <c r="CU30" s="678"/>
      <c r="CV30" s="678"/>
      <c r="CW30" s="678"/>
      <c r="CX30" s="678"/>
      <c r="CY30" s="678"/>
      <c r="CZ30" s="678"/>
      <c r="DA30" s="678"/>
      <c r="DB30" s="678"/>
      <c r="DC30" s="678"/>
      <c r="DD30" s="678"/>
      <c r="DE30" s="678"/>
      <c r="DF30" s="678"/>
      <c r="DG30" s="678"/>
      <c r="DH30" s="678"/>
      <c r="DI30" s="678"/>
      <c r="DJ30" s="678"/>
      <c r="DK30" s="678"/>
      <c r="DL30" s="678"/>
      <c r="DM30" s="678"/>
      <c r="DN30" s="678"/>
      <c r="DO30" s="678"/>
      <c r="DP30" s="678"/>
      <c r="DQ30" s="678"/>
      <c r="DR30" s="678"/>
      <c r="DS30" s="678"/>
      <c r="DT30" s="678"/>
      <c r="DU30" s="678"/>
      <c r="DV30" s="678"/>
      <c r="DW30" s="678"/>
      <c r="DX30" s="678"/>
      <c r="DY30" s="678"/>
      <c r="DZ30" s="678"/>
      <c r="EA30" s="678"/>
      <c r="EB30" s="678"/>
      <c r="EC30" s="678"/>
      <c r="ED30" s="678"/>
      <c r="EE30" s="678"/>
      <c r="EF30" s="678"/>
      <c r="EG30" s="678"/>
      <c r="EH30" s="678"/>
      <c r="EI30" s="678"/>
      <c r="EJ30" s="678"/>
      <c r="EK30" s="678"/>
      <c r="EL30" s="678"/>
      <c r="EM30" s="678"/>
      <c r="EN30" s="678"/>
      <c r="EO30" s="678"/>
      <c r="EP30" s="678"/>
      <c r="EQ30" s="678"/>
      <c r="ER30" s="678"/>
      <c r="ES30" s="678"/>
      <c r="ET30" s="678"/>
      <c r="EU30" s="678"/>
      <c r="EV30" s="678"/>
      <c r="EW30" s="678"/>
      <c r="EX30" s="678"/>
      <c r="EY30" s="678"/>
      <c r="EZ30" s="678"/>
      <c r="FA30" s="678"/>
      <c r="FB30" s="678"/>
      <c r="FC30" s="678"/>
      <c r="FD30" s="678"/>
      <c r="FE30" s="678"/>
      <c r="FF30" s="678"/>
      <c r="FG30" s="678"/>
      <c r="FH30" s="678"/>
      <c r="FI30" s="678"/>
      <c r="FJ30" s="678"/>
      <c r="FK30" s="678"/>
      <c r="FL30" s="678"/>
      <c r="FM30" s="678"/>
      <c r="FN30" s="678"/>
      <c r="FO30" s="678"/>
      <c r="FP30" s="678"/>
      <c r="FQ30" s="678"/>
      <c r="FR30" s="678"/>
      <c r="FS30" s="678"/>
      <c r="FT30" s="678"/>
      <c r="FU30" s="678"/>
      <c r="FV30" s="678"/>
      <c r="FW30" s="678"/>
      <c r="FX30" s="678"/>
      <c r="FY30" s="678"/>
      <c r="FZ30" s="678"/>
      <c r="GA30" s="678"/>
      <c r="GB30" s="678"/>
      <c r="GC30" s="678"/>
      <c r="GD30" s="678"/>
      <c r="GE30" s="678"/>
      <c r="GF30" s="678"/>
      <c r="GG30" s="678"/>
      <c r="GH30" s="678"/>
      <c r="GI30" s="678"/>
      <c r="GJ30" s="678"/>
      <c r="GK30" s="678"/>
      <c r="GL30" s="678"/>
      <c r="GM30" s="678"/>
      <c r="GN30" s="678"/>
      <c r="GO30" s="678"/>
      <c r="GP30" s="678"/>
      <c r="GQ30" s="678"/>
      <c r="GR30" s="678"/>
      <c r="GS30" s="678"/>
      <c r="GT30" s="678"/>
      <c r="GU30" s="678"/>
      <c r="GV30" s="678"/>
      <c r="GW30" s="678"/>
      <c r="GX30" s="678"/>
      <c r="GY30" s="678"/>
      <c r="GZ30" s="678"/>
      <c r="HA30" s="678"/>
      <c r="HB30" s="678"/>
      <c r="HC30" s="678"/>
      <c r="HD30" s="678"/>
      <c r="HE30" s="678"/>
      <c r="HF30" s="678"/>
      <c r="HG30" s="678"/>
      <c r="HH30" s="678"/>
      <c r="HI30" s="678"/>
      <c r="HJ30" s="678"/>
      <c r="HK30" s="678"/>
      <c r="HL30" s="678"/>
      <c r="HM30" s="678"/>
      <c r="HN30" s="678"/>
      <c r="HO30" s="678"/>
      <c r="HP30" s="678"/>
      <c r="HQ30" s="678"/>
      <c r="HR30" s="678"/>
      <c r="HS30" s="678"/>
      <c r="HT30" s="678"/>
      <c r="HU30" s="678"/>
      <c r="HV30" s="678"/>
      <c r="HW30" s="678"/>
      <c r="HX30" s="678"/>
      <c r="HY30" s="678"/>
      <c r="HZ30" s="678"/>
      <c r="IA30" s="678"/>
      <c r="IB30" s="678"/>
      <c r="IC30" s="678"/>
      <c r="ID30" s="678"/>
      <c r="IE30" s="678"/>
      <c r="IF30" s="678"/>
      <c r="IG30" s="678"/>
      <c r="IH30" s="678"/>
      <c r="II30" s="678"/>
      <c r="IJ30" s="678"/>
      <c r="IK30" s="678"/>
      <c r="IL30" s="678"/>
      <c r="IM30" s="678"/>
      <c r="IN30" s="678"/>
      <c r="IO30" s="678"/>
      <c r="IP30" s="678"/>
      <c r="IQ30" s="678"/>
      <c r="IR30" s="678"/>
      <c r="IS30" s="678"/>
      <c r="IT30" s="678"/>
      <c r="IU30" s="678"/>
      <c r="IV30" s="678"/>
      <c r="IW30" s="678"/>
      <c r="IX30" s="678"/>
      <c r="IY30" s="678"/>
      <c r="IZ30" s="678"/>
      <c r="JA30" s="678"/>
      <c r="JB30" s="678"/>
      <c r="JC30" s="678"/>
      <c r="JD30" s="678"/>
      <c r="JE30" s="678"/>
      <c r="JF30" s="678"/>
      <c r="JG30" s="678"/>
      <c r="JH30" s="678"/>
      <c r="JI30" s="678"/>
      <c r="JJ30" s="678"/>
      <c r="JK30" s="678"/>
      <c r="JL30" s="678"/>
      <c r="JM30" s="678"/>
      <c r="JN30" s="678"/>
      <c r="JO30" s="678"/>
      <c r="JP30" s="678"/>
      <c r="JQ30" s="678"/>
      <c r="JR30" s="678"/>
      <c r="JS30" s="678"/>
      <c r="JT30" s="678"/>
      <c r="JU30" s="678"/>
      <c r="JV30" s="678"/>
      <c r="JW30" s="678"/>
      <c r="JX30" s="678"/>
      <c r="JY30" s="678"/>
      <c r="JZ30" s="678"/>
      <c r="KA30" s="678"/>
      <c r="KB30" s="678"/>
      <c r="KC30" s="678"/>
      <c r="KD30" s="678"/>
      <c r="KE30" s="678"/>
      <c r="KF30" s="678"/>
      <c r="KG30" s="678"/>
      <c r="KH30" s="678"/>
      <c r="KI30" s="678"/>
      <c r="KJ30" s="678"/>
      <c r="KK30" s="678"/>
      <c r="KL30" s="678"/>
      <c r="KM30" s="678"/>
      <c r="KN30" s="678"/>
      <c r="KO30" s="678"/>
      <c r="KP30" s="678"/>
      <c r="KQ30" s="678"/>
      <c r="KR30" s="678"/>
      <c r="KS30" s="678"/>
      <c r="KT30" s="678"/>
      <c r="KU30" s="678"/>
      <c r="KV30" s="678"/>
      <c r="KW30" s="678"/>
      <c r="KX30" s="678"/>
      <c r="KY30" s="678"/>
      <c r="KZ30" s="678"/>
      <c r="LA30" s="678"/>
      <c r="LB30" s="678"/>
      <c r="LC30" s="678"/>
      <c r="LD30" s="678"/>
      <c r="LE30" s="678"/>
      <c r="LF30" s="678"/>
      <c r="LG30" s="678"/>
      <c r="LH30" s="678"/>
      <c r="LI30" s="678"/>
      <c r="LJ30" s="678"/>
      <c r="LK30" s="678"/>
      <c r="LL30" s="678"/>
      <c r="LM30" s="678"/>
      <c r="LN30" s="678"/>
      <c r="LO30" s="678"/>
      <c r="LP30" s="678"/>
      <c r="LQ30" s="678"/>
      <c r="LR30" s="678"/>
      <c r="LS30" s="678"/>
      <c r="LT30" s="678"/>
      <c r="LU30" s="678"/>
      <c r="LV30" s="678"/>
      <c r="LW30" s="678"/>
      <c r="LX30" s="678"/>
      <c r="LY30" s="678"/>
      <c r="LZ30" s="678"/>
      <c r="MA30" s="678"/>
      <c r="MB30" s="678"/>
    </row>
    <row r="31" spans="1:340" s="671" customFormat="1" x14ac:dyDescent="0.55000000000000004">
      <c r="A31" s="577">
        <v>2044</v>
      </c>
      <c r="B31" s="578">
        <v>265300.021543807</v>
      </c>
      <c r="C31" s="629">
        <f t="shared" si="0"/>
        <v>305061.22820040415</v>
      </c>
      <c r="D31" s="579">
        <v>960084.19881138415</v>
      </c>
      <c r="E31" s="629">
        <f t="shared" si="1"/>
        <v>1103974.5234880806</v>
      </c>
      <c r="F31" s="578">
        <v>0</v>
      </c>
      <c r="G31" s="629">
        <f t="shared" si="2"/>
        <v>0</v>
      </c>
      <c r="H31" s="579">
        <v>517507.41164403991</v>
      </c>
      <c r="I31" s="629">
        <f t="shared" si="3"/>
        <v>449741.36630612705</v>
      </c>
      <c r="J31" s="717">
        <f t="shared" si="4"/>
        <v>0.265300021543807</v>
      </c>
      <c r="K31" s="588">
        <f t="shared" si="5"/>
        <v>0.30506122820040416</v>
      </c>
      <c r="L31" s="588">
        <f t="shared" si="6"/>
        <v>0.44257678716734422</v>
      </c>
      <c r="M31" s="718">
        <f t="shared" si="7"/>
        <v>0.65423315718195352</v>
      </c>
      <c r="N31" s="578">
        <v>0</v>
      </c>
      <c r="O31" s="629">
        <f t="shared" si="8"/>
        <v>0</v>
      </c>
      <c r="P31" s="579">
        <v>546479.40714630485</v>
      </c>
      <c r="Q31" s="629">
        <f t="shared" si="9"/>
        <v>474919.56578429422</v>
      </c>
      <c r="R31" s="715">
        <f t="shared" si="10"/>
        <v>0.265300021543807</v>
      </c>
      <c r="S31" s="711">
        <f t="shared" si="11"/>
        <v>0.30506122820040416</v>
      </c>
      <c r="T31" s="711">
        <f t="shared" si="12"/>
        <v>0.4136047916650793</v>
      </c>
      <c r="U31" s="712">
        <f t="shared" si="13"/>
        <v>0.62905495770378639</v>
      </c>
      <c r="V31" s="678"/>
      <c r="W31" s="673" t="s">
        <v>157</v>
      </c>
      <c r="X31" s="673" t="s">
        <v>156</v>
      </c>
      <c r="Y31" s="674">
        <v>1</v>
      </c>
      <c r="Z31" s="674">
        <v>0.2</v>
      </c>
      <c r="AA31" s="674">
        <v>0.1</v>
      </c>
      <c r="AB31" s="674">
        <v>3.3333333333333333E-2</v>
      </c>
      <c r="AC31" s="674">
        <v>0.01</v>
      </c>
      <c r="AD31" s="673"/>
      <c r="AE31" s="673" t="s">
        <v>1692</v>
      </c>
      <c r="AF31" s="678"/>
      <c r="AG31" s="678"/>
      <c r="AH31" s="678"/>
      <c r="AI31" s="678"/>
      <c r="AJ31" s="678"/>
      <c r="AK31" s="678"/>
      <c r="AL31" s="678"/>
      <c r="AM31" s="678"/>
      <c r="AN31" s="678"/>
      <c r="AO31" s="678"/>
      <c r="AP31" s="678"/>
      <c r="AQ31" s="678"/>
      <c r="AR31" s="678"/>
      <c r="AS31" s="678"/>
      <c r="AT31" s="678"/>
      <c r="AU31" s="678"/>
      <c r="AV31" s="678"/>
      <c r="AW31" s="678"/>
      <c r="AX31" s="678"/>
      <c r="AY31" s="678"/>
      <c r="AZ31" s="678"/>
      <c r="BA31" s="678"/>
      <c r="BB31" s="678"/>
      <c r="BC31" s="678"/>
      <c r="BD31" s="678"/>
      <c r="BE31" s="678"/>
      <c r="BF31" s="678"/>
      <c r="BG31" s="678"/>
      <c r="BH31" s="678"/>
      <c r="BI31" s="678"/>
      <c r="BJ31" s="678"/>
      <c r="BK31" s="678"/>
      <c r="BL31" s="678"/>
      <c r="BM31" s="678"/>
      <c r="BN31" s="678"/>
      <c r="BO31" s="678"/>
      <c r="BP31" s="678"/>
      <c r="BQ31" s="678"/>
      <c r="BR31" s="678"/>
      <c r="BS31" s="678"/>
      <c r="BT31" s="678"/>
      <c r="BU31" s="678"/>
      <c r="BV31" s="678"/>
      <c r="BW31" s="678"/>
      <c r="BX31" s="678"/>
      <c r="BY31" s="678"/>
      <c r="BZ31" s="678"/>
      <c r="CA31" s="678"/>
      <c r="CB31" s="678"/>
      <c r="CC31" s="678"/>
      <c r="CD31" s="678"/>
      <c r="CE31" s="678"/>
      <c r="CF31" s="678"/>
      <c r="CG31" s="678"/>
      <c r="CH31" s="678"/>
      <c r="CI31" s="678"/>
      <c r="CJ31" s="678"/>
      <c r="CK31" s="678"/>
      <c r="CL31" s="678"/>
      <c r="CM31" s="678"/>
      <c r="CN31" s="678"/>
      <c r="CO31" s="678"/>
      <c r="CP31" s="678"/>
      <c r="CQ31" s="678"/>
      <c r="CR31" s="678"/>
      <c r="CS31" s="678"/>
      <c r="CT31" s="678"/>
      <c r="CU31" s="678"/>
      <c r="CV31" s="678"/>
      <c r="CW31" s="678"/>
      <c r="CX31" s="678"/>
      <c r="CY31" s="678"/>
      <c r="CZ31" s="678"/>
      <c r="DA31" s="678"/>
      <c r="DB31" s="678"/>
      <c r="DC31" s="678"/>
      <c r="DD31" s="678"/>
      <c r="DE31" s="678"/>
      <c r="DF31" s="678"/>
      <c r="DG31" s="678"/>
      <c r="DH31" s="678"/>
      <c r="DI31" s="678"/>
      <c r="DJ31" s="678"/>
      <c r="DK31" s="678"/>
      <c r="DL31" s="678"/>
      <c r="DM31" s="678"/>
      <c r="DN31" s="678"/>
      <c r="DO31" s="678"/>
      <c r="DP31" s="678"/>
      <c r="DQ31" s="678"/>
      <c r="DR31" s="678"/>
      <c r="DS31" s="678"/>
      <c r="DT31" s="678"/>
      <c r="DU31" s="678"/>
      <c r="DV31" s="678"/>
      <c r="DW31" s="678"/>
      <c r="DX31" s="678"/>
      <c r="DY31" s="678"/>
      <c r="DZ31" s="678"/>
      <c r="EA31" s="678"/>
      <c r="EB31" s="678"/>
      <c r="EC31" s="678"/>
      <c r="ED31" s="678"/>
      <c r="EE31" s="678"/>
      <c r="EF31" s="678"/>
      <c r="EG31" s="678"/>
      <c r="EH31" s="678"/>
      <c r="EI31" s="678"/>
      <c r="EJ31" s="678"/>
      <c r="EK31" s="678"/>
      <c r="EL31" s="678"/>
      <c r="EM31" s="678"/>
      <c r="EN31" s="678"/>
      <c r="EO31" s="678"/>
      <c r="EP31" s="678"/>
      <c r="EQ31" s="678"/>
      <c r="ER31" s="678"/>
      <c r="ES31" s="678"/>
      <c r="ET31" s="678"/>
      <c r="EU31" s="678"/>
      <c r="EV31" s="678"/>
      <c r="EW31" s="678"/>
      <c r="EX31" s="678"/>
      <c r="EY31" s="678"/>
      <c r="EZ31" s="678"/>
      <c r="FA31" s="678"/>
      <c r="FB31" s="678"/>
      <c r="FC31" s="678"/>
      <c r="FD31" s="678"/>
      <c r="FE31" s="678"/>
      <c r="FF31" s="678"/>
      <c r="FG31" s="678"/>
      <c r="FH31" s="678"/>
      <c r="FI31" s="678"/>
      <c r="FJ31" s="678"/>
      <c r="FK31" s="678"/>
      <c r="FL31" s="678"/>
      <c r="FM31" s="678"/>
      <c r="FN31" s="678"/>
      <c r="FO31" s="678"/>
      <c r="FP31" s="678"/>
      <c r="FQ31" s="678"/>
      <c r="FR31" s="678"/>
      <c r="FS31" s="678"/>
      <c r="FT31" s="678"/>
      <c r="FU31" s="678"/>
      <c r="FV31" s="678"/>
      <c r="FW31" s="678"/>
      <c r="FX31" s="678"/>
      <c r="FY31" s="678"/>
      <c r="FZ31" s="678"/>
      <c r="GA31" s="678"/>
      <c r="GB31" s="678"/>
      <c r="GC31" s="678"/>
      <c r="GD31" s="678"/>
      <c r="GE31" s="678"/>
      <c r="GF31" s="678"/>
      <c r="GG31" s="678"/>
      <c r="GH31" s="678"/>
      <c r="GI31" s="678"/>
      <c r="GJ31" s="678"/>
      <c r="GK31" s="678"/>
      <c r="GL31" s="678"/>
      <c r="GM31" s="678"/>
      <c r="GN31" s="678"/>
      <c r="GO31" s="678"/>
      <c r="GP31" s="678"/>
      <c r="GQ31" s="678"/>
      <c r="GR31" s="678"/>
      <c r="GS31" s="678"/>
      <c r="GT31" s="678"/>
      <c r="GU31" s="678"/>
      <c r="GV31" s="678"/>
      <c r="GW31" s="678"/>
      <c r="GX31" s="678"/>
      <c r="GY31" s="678"/>
      <c r="GZ31" s="678"/>
      <c r="HA31" s="678"/>
      <c r="HB31" s="678"/>
      <c r="HC31" s="678"/>
      <c r="HD31" s="678"/>
      <c r="HE31" s="678"/>
      <c r="HF31" s="678"/>
      <c r="HG31" s="678"/>
      <c r="HH31" s="678"/>
      <c r="HI31" s="678"/>
      <c r="HJ31" s="678"/>
      <c r="HK31" s="678"/>
      <c r="HL31" s="678"/>
      <c r="HM31" s="678"/>
      <c r="HN31" s="678"/>
      <c r="HO31" s="678"/>
      <c r="HP31" s="678"/>
      <c r="HQ31" s="678"/>
      <c r="HR31" s="678"/>
      <c r="HS31" s="678"/>
      <c r="HT31" s="678"/>
      <c r="HU31" s="678"/>
      <c r="HV31" s="678"/>
      <c r="HW31" s="678"/>
      <c r="HX31" s="678"/>
      <c r="HY31" s="678"/>
      <c r="HZ31" s="678"/>
      <c r="IA31" s="678"/>
      <c r="IB31" s="678"/>
      <c r="IC31" s="678"/>
      <c r="ID31" s="678"/>
      <c r="IE31" s="678"/>
      <c r="IF31" s="678"/>
      <c r="IG31" s="678"/>
      <c r="IH31" s="678"/>
      <c r="II31" s="678"/>
      <c r="IJ31" s="678"/>
      <c r="IK31" s="678"/>
      <c r="IL31" s="678"/>
      <c r="IM31" s="678"/>
      <c r="IN31" s="678"/>
      <c r="IO31" s="678"/>
      <c r="IP31" s="678"/>
      <c r="IQ31" s="678"/>
      <c r="IR31" s="678"/>
      <c r="IS31" s="678"/>
      <c r="IT31" s="678"/>
      <c r="IU31" s="678"/>
      <c r="IV31" s="678"/>
      <c r="IW31" s="678"/>
      <c r="IX31" s="678"/>
      <c r="IY31" s="678"/>
      <c r="IZ31" s="678"/>
      <c r="JA31" s="678"/>
      <c r="JB31" s="678"/>
      <c r="JC31" s="678"/>
      <c r="JD31" s="678"/>
      <c r="JE31" s="678"/>
      <c r="JF31" s="678"/>
      <c r="JG31" s="678"/>
      <c r="JH31" s="678"/>
      <c r="JI31" s="678"/>
      <c r="JJ31" s="678"/>
      <c r="JK31" s="678"/>
      <c r="JL31" s="678"/>
      <c r="JM31" s="678"/>
      <c r="JN31" s="678"/>
      <c r="JO31" s="678"/>
      <c r="JP31" s="678"/>
      <c r="JQ31" s="678"/>
      <c r="JR31" s="678"/>
      <c r="JS31" s="678"/>
      <c r="JT31" s="678"/>
      <c r="JU31" s="678"/>
      <c r="JV31" s="678"/>
      <c r="JW31" s="678"/>
      <c r="JX31" s="678"/>
      <c r="JY31" s="678"/>
      <c r="JZ31" s="678"/>
      <c r="KA31" s="678"/>
      <c r="KB31" s="678"/>
      <c r="KC31" s="678"/>
      <c r="KD31" s="678"/>
      <c r="KE31" s="678"/>
      <c r="KF31" s="678"/>
      <c r="KG31" s="678"/>
      <c r="KH31" s="678"/>
      <c r="KI31" s="678"/>
      <c r="KJ31" s="678"/>
      <c r="KK31" s="678"/>
      <c r="KL31" s="678"/>
      <c r="KM31" s="678"/>
      <c r="KN31" s="678"/>
      <c r="KO31" s="678"/>
      <c r="KP31" s="678"/>
      <c r="KQ31" s="678"/>
      <c r="KR31" s="678"/>
      <c r="KS31" s="678"/>
      <c r="KT31" s="678"/>
      <c r="KU31" s="678"/>
      <c r="KV31" s="678"/>
      <c r="KW31" s="678"/>
      <c r="KX31" s="678"/>
      <c r="KY31" s="678"/>
      <c r="KZ31" s="678"/>
      <c r="LA31" s="678"/>
      <c r="LB31" s="678"/>
      <c r="LC31" s="678"/>
      <c r="LD31" s="678"/>
      <c r="LE31" s="678"/>
      <c r="LF31" s="678"/>
      <c r="LG31" s="678"/>
      <c r="LH31" s="678"/>
      <c r="LI31" s="678"/>
      <c r="LJ31" s="678"/>
      <c r="LK31" s="678"/>
      <c r="LL31" s="678"/>
      <c r="LM31" s="678"/>
      <c r="LN31" s="678"/>
      <c r="LO31" s="678"/>
      <c r="LP31" s="678"/>
      <c r="LQ31" s="678"/>
      <c r="LR31" s="678"/>
      <c r="LS31" s="678"/>
      <c r="LT31" s="678"/>
      <c r="LU31" s="678"/>
      <c r="LV31" s="678"/>
      <c r="LW31" s="678"/>
      <c r="LX31" s="678"/>
      <c r="LY31" s="678"/>
      <c r="LZ31" s="678"/>
      <c r="MA31" s="678"/>
      <c r="MB31" s="678"/>
    </row>
    <row r="32" spans="1:340" s="671" customFormat="1" x14ac:dyDescent="0.55000000000000004">
      <c r="A32" s="577">
        <v>2045</v>
      </c>
      <c r="B32" s="578">
        <v>265300.021543807</v>
      </c>
      <c r="C32" s="629">
        <f t="shared" si="0"/>
        <v>306586.53434140608</v>
      </c>
      <c r="D32" s="579">
        <v>960084.19881138415</v>
      </c>
      <c r="E32" s="629">
        <f t="shared" si="1"/>
        <v>1109494.3961055207</v>
      </c>
      <c r="F32" s="578">
        <v>0</v>
      </c>
      <c r="G32" s="629">
        <f t="shared" si="2"/>
        <v>0</v>
      </c>
      <c r="H32" s="579">
        <v>517507.41164403991</v>
      </c>
      <c r="I32" s="629">
        <f t="shared" si="3"/>
        <v>447492.65947459644</v>
      </c>
      <c r="J32" s="717">
        <f t="shared" si="4"/>
        <v>0.265300021543807</v>
      </c>
      <c r="K32" s="588">
        <f t="shared" si="5"/>
        <v>0.30658653434140609</v>
      </c>
      <c r="L32" s="588">
        <f t="shared" si="6"/>
        <v>0.44257678716734422</v>
      </c>
      <c r="M32" s="718">
        <f t="shared" si="7"/>
        <v>0.66200173663092432</v>
      </c>
      <c r="N32" s="578">
        <v>0</v>
      </c>
      <c r="O32" s="629">
        <f t="shared" si="8"/>
        <v>0</v>
      </c>
      <c r="P32" s="579">
        <v>546479.40714630485</v>
      </c>
      <c r="Q32" s="629">
        <f t="shared" si="9"/>
        <v>472544.96795537276</v>
      </c>
      <c r="R32" s="715">
        <f t="shared" si="10"/>
        <v>0.265300021543807</v>
      </c>
      <c r="S32" s="711">
        <f t="shared" si="11"/>
        <v>0.30658653434140609</v>
      </c>
      <c r="T32" s="711">
        <f t="shared" si="12"/>
        <v>0.4136047916650793</v>
      </c>
      <c r="U32" s="712">
        <f t="shared" si="13"/>
        <v>0.63694942815014788</v>
      </c>
      <c r="V32" s="678"/>
      <c r="W32" s="675" t="s">
        <v>139</v>
      </c>
      <c r="X32" s="675" t="s">
        <v>142</v>
      </c>
      <c r="Y32" s="671">
        <v>117464.51397187363</v>
      </c>
      <c r="Z32" s="671">
        <v>230167.81667447468</v>
      </c>
      <c r="AA32" s="671">
        <v>308533.12783563288</v>
      </c>
      <c r="AB32" s="671">
        <v>2326322.895212899</v>
      </c>
      <c r="AC32" s="671">
        <v>10393277.78472499</v>
      </c>
      <c r="AE32" s="671">
        <v>546479.40714641474</v>
      </c>
      <c r="AF32" s="678"/>
      <c r="AG32" s="678"/>
      <c r="AH32" s="678"/>
      <c r="AI32" s="678"/>
      <c r="AJ32" s="678"/>
      <c r="AK32" s="678"/>
      <c r="AL32" s="678"/>
      <c r="AM32" s="678"/>
      <c r="AN32" s="678"/>
      <c r="AO32" s="678"/>
      <c r="AP32" s="678"/>
      <c r="AQ32" s="678"/>
      <c r="AR32" s="678"/>
      <c r="AS32" s="678"/>
      <c r="AT32" s="678"/>
      <c r="AU32" s="678"/>
      <c r="AV32" s="678"/>
      <c r="AW32" s="678"/>
      <c r="AX32" s="678"/>
      <c r="AY32" s="678"/>
      <c r="AZ32" s="678"/>
      <c r="BA32" s="678"/>
      <c r="BB32" s="678"/>
      <c r="BC32" s="678"/>
      <c r="BD32" s="678"/>
      <c r="BE32" s="678"/>
      <c r="BF32" s="678"/>
      <c r="BG32" s="678"/>
      <c r="BH32" s="678"/>
      <c r="BI32" s="678"/>
      <c r="BJ32" s="678"/>
      <c r="BK32" s="678"/>
      <c r="BL32" s="678"/>
      <c r="BM32" s="678"/>
      <c r="BN32" s="678"/>
      <c r="BO32" s="678"/>
      <c r="BP32" s="678"/>
      <c r="BQ32" s="678"/>
      <c r="BR32" s="678"/>
      <c r="BS32" s="678"/>
      <c r="BT32" s="678"/>
      <c r="BU32" s="678"/>
      <c r="BV32" s="678"/>
      <c r="BW32" s="678"/>
      <c r="BX32" s="678"/>
      <c r="BY32" s="678"/>
      <c r="BZ32" s="678"/>
      <c r="CA32" s="678"/>
      <c r="CB32" s="678"/>
      <c r="CC32" s="678"/>
      <c r="CD32" s="678"/>
      <c r="CE32" s="678"/>
      <c r="CF32" s="678"/>
      <c r="CG32" s="678"/>
      <c r="CH32" s="678"/>
      <c r="CI32" s="678"/>
      <c r="CJ32" s="678"/>
      <c r="CK32" s="678"/>
      <c r="CL32" s="678"/>
      <c r="CM32" s="678"/>
      <c r="CN32" s="678"/>
      <c r="CO32" s="678"/>
      <c r="CP32" s="678"/>
      <c r="CQ32" s="678"/>
      <c r="CR32" s="678"/>
      <c r="CS32" s="678"/>
      <c r="CT32" s="678"/>
      <c r="CU32" s="678"/>
      <c r="CV32" s="678"/>
      <c r="CW32" s="678"/>
      <c r="CX32" s="678"/>
      <c r="CY32" s="678"/>
      <c r="CZ32" s="678"/>
      <c r="DA32" s="678"/>
      <c r="DB32" s="678"/>
      <c r="DC32" s="678"/>
      <c r="DD32" s="678"/>
      <c r="DE32" s="678"/>
      <c r="DF32" s="678"/>
      <c r="DG32" s="678"/>
      <c r="DH32" s="678"/>
      <c r="DI32" s="678"/>
      <c r="DJ32" s="678"/>
      <c r="DK32" s="678"/>
      <c r="DL32" s="678"/>
      <c r="DM32" s="678"/>
      <c r="DN32" s="678"/>
      <c r="DO32" s="678"/>
      <c r="DP32" s="678"/>
      <c r="DQ32" s="678"/>
      <c r="DR32" s="678"/>
      <c r="DS32" s="678"/>
      <c r="DT32" s="678"/>
      <c r="DU32" s="678"/>
      <c r="DV32" s="678"/>
      <c r="DW32" s="678"/>
      <c r="DX32" s="678"/>
      <c r="DY32" s="678"/>
      <c r="DZ32" s="678"/>
      <c r="EA32" s="678"/>
      <c r="EB32" s="678"/>
      <c r="EC32" s="678"/>
      <c r="ED32" s="678"/>
      <c r="EE32" s="678"/>
      <c r="EF32" s="678"/>
      <c r="EG32" s="678"/>
      <c r="EH32" s="678"/>
      <c r="EI32" s="678"/>
      <c r="EJ32" s="678"/>
      <c r="EK32" s="678"/>
      <c r="EL32" s="678"/>
      <c r="EM32" s="678"/>
      <c r="EN32" s="678"/>
      <c r="EO32" s="678"/>
      <c r="EP32" s="678"/>
      <c r="EQ32" s="678"/>
      <c r="ER32" s="678"/>
      <c r="ES32" s="678"/>
      <c r="ET32" s="678"/>
      <c r="EU32" s="678"/>
      <c r="EV32" s="678"/>
      <c r="EW32" s="678"/>
      <c r="EX32" s="678"/>
      <c r="EY32" s="678"/>
      <c r="EZ32" s="678"/>
      <c r="FA32" s="678"/>
      <c r="FB32" s="678"/>
      <c r="FC32" s="678"/>
      <c r="FD32" s="678"/>
      <c r="FE32" s="678"/>
      <c r="FF32" s="678"/>
      <c r="FG32" s="678"/>
      <c r="FH32" s="678"/>
      <c r="FI32" s="678"/>
      <c r="FJ32" s="678"/>
      <c r="FK32" s="678"/>
      <c r="FL32" s="678"/>
      <c r="FM32" s="678"/>
      <c r="FN32" s="678"/>
      <c r="FO32" s="678"/>
      <c r="FP32" s="678"/>
      <c r="FQ32" s="678"/>
      <c r="FR32" s="678"/>
      <c r="FS32" s="678"/>
      <c r="FT32" s="678"/>
      <c r="FU32" s="678"/>
      <c r="FV32" s="678"/>
      <c r="FW32" s="678"/>
      <c r="FX32" s="678"/>
      <c r="FY32" s="678"/>
      <c r="FZ32" s="678"/>
      <c r="GA32" s="678"/>
      <c r="GB32" s="678"/>
      <c r="GC32" s="678"/>
      <c r="GD32" s="678"/>
      <c r="GE32" s="678"/>
      <c r="GF32" s="678"/>
      <c r="GG32" s="678"/>
      <c r="GH32" s="678"/>
      <c r="GI32" s="678"/>
      <c r="GJ32" s="678"/>
      <c r="GK32" s="678"/>
      <c r="GL32" s="678"/>
      <c r="GM32" s="678"/>
      <c r="GN32" s="678"/>
      <c r="GO32" s="678"/>
      <c r="GP32" s="678"/>
      <c r="GQ32" s="678"/>
      <c r="GR32" s="678"/>
      <c r="GS32" s="678"/>
      <c r="GT32" s="678"/>
      <c r="GU32" s="678"/>
      <c r="GV32" s="678"/>
      <c r="GW32" s="678"/>
      <c r="GX32" s="678"/>
      <c r="GY32" s="678"/>
      <c r="GZ32" s="678"/>
      <c r="HA32" s="678"/>
      <c r="HB32" s="678"/>
      <c r="HC32" s="678"/>
      <c r="HD32" s="678"/>
      <c r="HE32" s="678"/>
      <c r="HF32" s="678"/>
      <c r="HG32" s="678"/>
      <c r="HH32" s="678"/>
      <c r="HI32" s="678"/>
      <c r="HJ32" s="678"/>
      <c r="HK32" s="678"/>
      <c r="HL32" s="678"/>
      <c r="HM32" s="678"/>
      <c r="HN32" s="678"/>
      <c r="HO32" s="678"/>
      <c r="HP32" s="678"/>
      <c r="HQ32" s="678"/>
      <c r="HR32" s="678"/>
      <c r="HS32" s="678"/>
      <c r="HT32" s="678"/>
      <c r="HU32" s="678"/>
      <c r="HV32" s="678"/>
      <c r="HW32" s="678"/>
      <c r="HX32" s="678"/>
      <c r="HY32" s="678"/>
      <c r="HZ32" s="678"/>
      <c r="IA32" s="678"/>
      <c r="IB32" s="678"/>
      <c r="IC32" s="678"/>
      <c r="ID32" s="678"/>
      <c r="IE32" s="678"/>
      <c r="IF32" s="678"/>
      <c r="IG32" s="678"/>
      <c r="IH32" s="678"/>
      <c r="II32" s="678"/>
      <c r="IJ32" s="678"/>
      <c r="IK32" s="678"/>
      <c r="IL32" s="678"/>
      <c r="IM32" s="678"/>
      <c r="IN32" s="678"/>
      <c r="IO32" s="678"/>
      <c r="IP32" s="678"/>
      <c r="IQ32" s="678"/>
      <c r="IR32" s="678"/>
      <c r="IS32" s="678"/>
      <c r="IT32" s="678"/>
      <c r="IU32" s="678"/>
      <c r="IV32" s="678"/>
      <c r="IW32" s="678"/>
      <c r="IX32" s="678"/>
      <c r="IY32" s="678"/>
      <c r="IZ32" s="678"/>
      <c r="JA32" s="678"/>
      <c r="JB32" s="678"/>
      <c r="JC32" s="678"/>
      <c r="JD32" s="678"/>
      <c r="JE32" s="678"/>
      <c r="JF32" s="678"/>
      <c r="JG32" s="678"/>
      <c r="JH32" s="678"/>
      <c r="JI32" s="678"/>
      <c r="JJ32" s="678"/>
      <c r="JK32" s="678"/>
      <c r="JL32" s="678"/>
      <c r="JM32" s="678"/>
      <c r="JN32" s="678"/>
      <c r="JO32" s="678"/>
      <c r="JP32" s="678"/>
      <c r="JQ32" s="678"/>
      <c r="JR32" s="678"/>
      <c r="JS32" s="678"/>
      <c r="JT32" s="678"/>
      <c r="JU32" s="678"/>
      <c r="JV32" s="678"/>
      <c r="JW32" s="678"/>
      <c r="JX32" s="678"/>
      <c r="JY32" s="678"/>
      <c r="JZ32" s="678"/>
      <c r="KA32" s="678"/>
      <c r="KB32" s="678"/>
      <c r="KC32" s="678"/>
      <c r="KD32" s="678"/>
      <c r="KE32" s="678"/>
      <c r="KF32" s="678"/>
      <c r="KG32" s="678"/>
      <c r="KH32" s="678"/>
      <c r="KI32" s="678"/>
      <c r="KJ32" s="678"/>
      <c r="KK32" s="678"/>
      <c r="KL32" s="678"/>
      <c r="KM32" s="678"/>
      <c r="KN32" s="678"/>
      <c r="KO32" s="678"/>
      <c r="KP32" s="678"/>
      <c r="KQ32" s="678"/>
      <c r="KR32" s="678"/>
      <c r="KS32" s="678"/>
      <c r="KT32" s="678"/>
      <c r="KU32" s="678"/>
      <c r="KV32" s="678"/>
      <c r="KW32" s="678"/>
      <c r="KX32" s="678"/>
      <c r="KY32" s="678"/>
      <c r="KZ32" s="678"/>
      <c r="LA32" s="678"/>
      <c r="LB32" s="678"/>
      <c r="LC32" s="678"/>
      <c r="LD32" s="678"/>
      <c r="LE32" s="678"/>
      <c r="LF32" s="678"/>
      <c r="LG32" s="678"/>
      <c r="LH32" s="678"/>
      <c r="LI32" s="678"/>
      <c r="LJ32" s="678"/>
      <c r="LK32" s="678"/>
      <c r="LL32" s="678"/>
      <c r="LM32" s="678"/>
      <c r="LN32" s="678"/>
      <c r="LO32" s="678"/>
      <c r="LP32" s="678"/>
      <c r="LQ32" s="678"/>
      <c r="LR32" s="678"/>
      <c r="LS32" s="678"/>
      <c r="LT32" s="678"/>
      <c r="LU32" s="678"/>
      <c r="LV32" s="678"/>
      <c r="LW32" s="678"/>
      <c r="LX32" s="678"/>
      <c r="LY32" s="678"/>
      <c r="LZ32" s="678"/>
      <c r="MA32" s="678"/>
      <c r="MB32" s="678"/>
    </row>
    <row r="33" spans="1:340" s="671" customFormat="1" x14ac:dyDescent="0.55000000000000004">
      <c r="A33" s="577">
        <v>2046</v>
      </c>
      <c r="B33" s="578">
        <v>265300.021543807</v>
      </c>
      <c r="C33" s="629">
        <f t="shared" si="0"/>
        <v>308119.46701311308</v>
      </c>
      <c r="D33" s="579">
        <v>960084.19881138415</v>
      </c>
      <c r="E33" s="629">
        <f t="shared" si="1"/>
        <v>1115041.8680860482</v>
      </c>
      <c r="F33" s="578">
        <v>0</v>
      </c>
      <c r="G33" s="629">
        <f t="shared" si="2"/>
        <v>0</v>
      </c>
      <c r="H33" s="579">
        <v>517507.41164403991</v>
      </c>
      <c r="I33" s="629">
        <f t="shared" si="3"/>
        <v>445255.19617722341</v>
      </c>
      <c r="J33" s="717">
        <f t="shared" si="4"/>
        <v>0.265300021543807</v>
      </c>
      <c r="K33" s="588">
        <f t="shared" si="5"/>
        <v>0.3081194670131131</v>
      </c>
      <c r="L33" s="588">
        <f t="shared" si="6"/>
        <v>0.44257678716734422</v>
      </c>
      <c r="M33" s="718">
        <f t="shared" si="7"/>
        <v>0.66978667190882468</v>
      </c>
      <c r="N33" s="578">
        <v>0</v>
      </c>
      <c r="O33" s="629">
        <f t="shared" si="8"/>
        <v>0</v>
      </c>
      <c r="P33" s="579">
        <v>546479.40714630485</v>
      </c>
      <c r="Q33" s="629">
        <f t="shared" si="9"/>
        <v>470182.24311559583</v>
      </c>
      <c r="R33" s="715">
        <f t="shared" si="10"/>
        <v>0.265300021543807</v>
      </c>
      <c r="S33" s="711">
        <f t="shared" si="11"/>
        <v>0.3081194670131131</v>
      </c>
      <c r="T33" s="711">
        <f t="shared" si="12"/>
        <v>0.4136047916650793</v>
      </c>
      <c r="U33" s="712">
        <f t="shared" si="13"/>
        <v>0.64485962497045235</v>
      </c>
      <c r="V33" s="678"/>
      <c r="W33" s="675"/>
      <c r="X33" s="675" t="s">
        <v>1693</v>
      </c>
      <c r="Y33" s="676">
        <v>1000000</v>
      </c>
      <c r="Z33" s="676">
        <v>1000000</v>
      </c>
      <c r="AA33" s="676">
        <v>1000000</v>
      </c>
      <c r="AB33" s="676">
        <v>1000000</v>
      </c>
      <c r="AC33" s="676">
        <v>1000000</v>
      </c>
      <c r="AE33" s="671">
        <v>1000000</v>
      </c>
      <c r="AF33" s="678"/>
      <c r="AG33" s="678"/>
      <c r="AH33" s="678"/>
      <c r="AI33" s="678"/>
      <c r="AJ33" s="678"/>
      <c r="AK33" s="678"/>
      <c r="AL33" s="678"/>
      <c r="AM33" s="678"/>
      <c r="AN33" s="678"/>
      <c r="AO33" s="678"/>
      <c r="AP33" s="678"/>
      <c r="AQ33" s="678"/>
      <c r="AR33" s="678"/>
      <c r="AS33" s="678"/>
      <c r="AT33" s="678"/>
      <c r="AU33" s="678"/>
      <c r="AV33" s="678"/>
      <c r="AW33" s="678"/>
      <c r="AX33" s="678"/>
      <c r="AY33" s="678"/>
      <c r="AZ33" s="678"/>
      <c r="BA33" s="678"/>
      <c r="BB33" s="678"/>
      <c r="BC33" s="678"/>
      <c r="BD33" s="678"/>
      <c r="BE33" s="678"/>
      <c r="BF33" s="678"/>
      <c r="BG33" s="678"/>
      <c r="BH33" s="678"/>
      <c r="BI33" s="678"/>
      <c r="BJ33" s="678"/>
      <c r="BK33" s="678"/>
      <c r="BL33" s="678"/>
      <c r="BM33" s="678"/>
      <c r="BN33" s="678"/>
      <c r="BO33" s="678"/>
      <c r="BP33" s="678"/>
      <c r="BQ33" s="678"/>
      <c r="BR33" s="678"/>
      <c r="BS33" s="678"/>
      <c r="BT33" s="678"/>
      <c r="BU33" s="678"/>
      <c r="BV33" s="678"/>
      <c r="BW33" s="678"/>
      <c r="BX33" s="678"/>
      <c r="BY33" s="678"/>
      <c r="BZ33" s="678"/>
      <c r="CA33" s="678"/>
      <c r="CB33" s="678"/>
      <c r="CC33" s="678"/>
      <c r="CD33" s="678"/>
      <c r="CE33" s="678"/>
      <c r="CF33" s="678"/>
      <c r="CG33" s="678"/>
      <c r="CH33" s="678"/>
      <c r="CI33" s="678"/>
      <c r="CJ33" s="678"/>
      <c r="CK33" s="678"/>
      <c r="CL33" s="678"/>
      <c r="CM33" s="678"/>
      <c r="CN33" s="678"/>
      <c r="CO33" s="678"/>
      <c r="CP33" s="678"/>
      <c r="CQ33" s="678"/>
      <c r="CR33" s="678"/>
      <c r="CS33" s="678"/>
      <c r="CT33" s="678"/>
      <c r="CU33" s="678"/>
      <c r="CV33" s="678"/>
      <c r="CW33" s="678"/>
      <c r="CX33" s="678"/>
      <c r="CY33" s="678"/>
      <c r="CZ33" s="678"/>
      <c r="DA33" s="678"/>
      <c r="DB33" s="678"/>
      <c r="DC33" s="678"/>
      <c r="DD33" s="678"/>
      <c r="DE33" s="678"/>
      <c r="DF33" s="678"/>
      <c r="DG33" s="678"/>
      <c r="DH33" s="678"/>
      <c r="DI33" s="678"/>
      <c r="DJ33" s="678"/>
      <c r="DK33" s="678"/>
      <c r="DL33" s="678"/>
      <c r="DM33" s="678"/>
      <c r="DN33" s="678"/>
      <c r="DO33" s="678"/>
      <c r="DP33" s="678"/>
      <c r="DQ33" s="678"/>
      <c r="DR33" s="678"/>
      <c r="DS33" s="678"/>
      <c r="DT33" s="678"/>
      <c r="DU33" s="678"/>
      <c r="DV33" s="678"/>
      <c r="DW33" s="678"/>
      <c r="DX33" s="678"/>
      <c r="DY33" s="678"/>
      <c r="DZ33" s="678"/>
      <c r="EA33" s="678"/>
      <c r="EB33" s="678"/>
      <c r="EC33" s="678"/>
      <c r="ED33" s="678"/>
      <c r="EE33" s="678"/>
      <c r="EF33" s="678"/>
      <c r="EG33" s="678"/>
      <c r="EH33" s="678"/>
      <c r="EI33" s="678"/>
      <c r="EJ33" s="678"/>
      <c r="EK33" s="678"/>
      <c r="EL33" s="678"/>
      <c r="EM33" s="678"/>
      <c r="EN33" s="678"/>
      <c r="EO33" s="678"/>
      <c r="EP33" s="678"/>
      <c r="EQ33" s="678"/>
      <c r="ER33" s="678"/>
      <c r="ES33" s="678"/>
      <c r="ET33" s="678"/>
      <c r="EU33" s="678"/>
      <c r="EV33" s="678"/>
      <c r="EW33" s="678"/>
      <c r="EX33" s="678"/>
      <c r="EY33" s="678"/>
      <c r="EZ33" s="678"/>
      <c r="FA33" s="678"/>
      <c r="FB33" s="678"/>
      <c r="FC33" s="678"/>
      <c r="FD33" s="678"/>
      <c r="FE33" s="678"/>
      <c r="FF33" s="678"/>
      <c r="FG33" s="678"/>
      <c r="FH33" s="678"/>
      <c r="FI33" s="678"/>
      <c r="FJ33" s="678"/>
      <c r="FK33" s="678"/>
      <c r="FL33" s="678"/>
      <c r="FM33" s="678"/>
      <c r="FN33" s="678"/>
      <c r="FO33" s="678"/>
      <c r="FP33" s="678"/>
      <c r="FQ33" s="678"/>
      <c r="FR33" s="678"/>
      <c r="FS33" s="678"/>
      <c r="FT33" s="678"/>
      <c r="FU33" s="678"/>
      <c r="FV33" s="678"/>
      <c r="FW33" s="678"/>
      <c r="FX33" s="678"/>
      <c r="FY33" s="678"/>
      <c r="FZ33" s="678"/>
      <c r="GA33" s="678"/>
      <c r="GB33" s="678"/>
      <c r="GC33" s="678"/>
      <c r="GD33" s="678"/>
      <c r="GE33" s="678"/>
      <c r="GF33" s="678"/>
      <c r="GG33" s="678"/>
      <c r="GH33" s="678"/>
      <c r="GI33" s="678"/>
      <c r="GJ33" s="678"/>
      <c r="GK33" s="678"/>
      <c r="GL33" s="678"/>
      <c r="GM33" s="678"/>
      <c r="GN33" s="678"/>
      <c r="GO33" s="678"/>
      <c r="GP33" s="678"/>
      <c r="GQ33" s="678"/>
      <c r="GR33" s="678"/>
      <c r="GS33" s="678"/>
      <c r="GT33" s="678"/>
      <c r="GU33" s="678"/>
      <c r="GV33" s="678"/>
      <c r="GW33" s="678"/>
      <c r="GX33" s="678"/>
      <c r="GY33" s="678"/>
      <c r="GZ33" s="678"/>
      <c r="HA33" s="678"/>
      <c r="HB33" s="678"/>
      <c r="HC33" s="678"/>
      <c r="HD33" s="678"/>
      <c r="HE33" s="678"/>
      <c r="HF33" s="678"/>
      <c r="HG33" s="678"/>
      <c r="HH33" s="678"/>
      <c r="HI33" s="678"/>
      <c r="HJ33" s="678"/>
      <c r="HK33" s="678"/>
      <c r="HL33" s="678"/>
      <c r="HM33" s="678"/>
      <c r="HN33" s="678"/>
      <c r="HO33" s="678"/>
      <c r="HP33" s="678"/>
      <c r="HQ33" s="678"/>
      <c r="HR33" s="678"/>
      <c r="HS33" s="678"/>
      <c r="HT33" s="678"/>
      <c r="HU33" s="678"/>
      <c r="HV33" s="678"/>
      <c r="HW33" s="678"/>
      <c r="HX33" s="678"/>
      <c r="HY33" s="678"/>
      <c r="HZ33" s="678"/>
      <c r="IA33" s="678"/>
      <c r="IB33" s="678"/>
      <c r="IC33" s="678"/>
      <c r="ID33" s="678"/>
      <c r="IE33" s="678"/>
      <c r="IF33" s="678"/>
      <c r="IG33" s="678"/>
      <c r="IH33" s="678"/>
      <c r="II33" s="678"/>
      <c r="IJ33" s="678"/>
      <c r="IK33" s="678"/>
      <c r="IL33" s="678"/>
      <c r="IM33" s="678"/>
      <c r="IN33" s="678"/>
      <c r="IO33" s="678"/>
      <c r="IP33" s="678"/>
      <c r="IQ33" s="678"/>
      <c r="IR33" s="678"/>
      <c r="IS33" s="678"/>
      <c r="IT33" s="678"/>
      <c r="IU33" s="678"/>
      <c r="IV33" s="678"/>
      <c r="IW33" s="678"/>
      <c r="IX33" s="678"/>
      <c r="IY33" s="678"/>
      <c r="IZ33" s="678"/>
      <c r="JA33" s="678"/>
      <c r="JB33" s="678"/>
      <c r="JC33" s="678"/>
      <c r="JD33" s="678"/>
      <c r="JE33" s="678"/>
      <c r="JF33" s="678"/>
      <c r="JG33" s="678"/>
      <c r="JH33" s="678"/>
      <c r="JI33" s="678"/>
      <c r="JJ33" s="678"/>
      <c r="JK33" s="678"/>
      <c r="JL33" s="678"/>
      <c r="JM33" s="678"/>
      <c r="JN33" s="678"/>
      <c r="JO33" s="678"/>
      <c r="JP33" s="678"/>
      <c r="JQ33" s="678"/>
      <c r="JR33" s="678"/>
      <c r="JS33" s="678"/>
      <c r="JT33" s="678"/>
      <c r="JU33" s="678"/>
      <c r="JV33" s="678"/>
      <c r="JW33" s="678"/>
      <c r="JX33" s="678"/>
      <c r="JY33" s="678"/>
      <c r="JZ33" s="678"/>
      <c r="KA33" s="678"/>
      <c r="KB33" s="678"/>
      <c r="KC33" s="678"/>
      <c r="KD33" s="678"/>
      <c r="KE33" s="678"/>
      <c r="KF33" s="678"/>
      <c r="KG33" s="678"/>
      <c r="KH33" s="678"/>
      <c r="KI33" s="678"/>
      <c r="KJ33" s="678"/>
      <c r="KK33" s="678"/>
      <c r="KL33" s="678"/>
      <c r="KM33" s="678"/>
      <c r="KN33" s="678"/>
      <c r="KO33" s="678"/>
      <c r="KP33" s="678"/>
      <c r="KQ33" s="678"/>
      <c r="KR33" s="678"/>
      <c r="KS33" s="678"/>
      <c r="KT33" s="678"/>
      <c r="KU33" s="678"/>
      <c r="KV33" s="678"/>
      <c r="KW33" s="678"/>
      <c r="KX33" s="678"/>
      <c r="KY33" s="678"/>
      <c r="KZ33" s="678"/>
      <c r="LA33" s="678"/>
      <c r="LB33" s="678"/>
      <c r="LC33" s="678"/>
      <c r="LD33" s="678"/>
      <c r="LE33" s="678"/>
      <c r="LF33" s="678"/>
      <c r="LG33" s="678"/>
      <c r="LH33" s="678"/>
      <c r="LI33" s="678"/>
      <c r="LJ33" s="678"/>
      <c r="LK33" s="678"/>
      <c r="LL33" s="678"/>
      <c r="LM33" s="678"/>
      <c r="LN33" s="678"/>
      <c r="LO33" s="678"/>
      <c r="LP33" s="678"/>
      <c r="LQ33" s="678"/>
      <c r="LR33" s="678"/>
      <c r="LS33" s="678"/>
      <c r="LT33" s="678"/>
      <c r="LU33" s="678"/>
      <c r="LV33" s="678"/>
      <c r="LW33" s="678"/>
      <c r="LX33" s="678"/>
      <c r="LY33" s="678"/>
      <c r="LZ33" s="678"/>
      <c r="MA33" s="678"/>
      <c r="MB33" s="678"/>
    </row>
    <row r="34" spans="1:340" s="671" customFormat="1" x14ac:dyDescent="0.55000000000000004">
      <c r="A34" s="577">
        <v>2047</v>
      </c>
      <c r="B34" s="578">
        <v>265300.021543807</v>
      </c>
      <c r="C34" s="629">
        <f t="shared" si="0"/>
        <v>309660.06434817857</v>
      </c>
      <c r="D34" s="579">
        <v>960084.19881138415</v>
      </c>
      <c r="E34" s="629">
        <f t="shared" si="1"/>
        <v>1120617.077426478</v>
      </c>
      <c r="F34" s="578">
        <v>0</v>
      </c>
      <c r="G34" s="629">
        <f t="shared" si="2"/>
        <v>0</v>
      </c>
      <c r="H34" s="579">
        <v>517507.41164403991</v>
      </c>
      <c r="I34" s="629">
        <f t="shared" si="3"/>
        <v>443028.92019633728</v>
      </c>
      <c r="J34" s="717">
        <f t="shared" si="4"/>
        <v>0.265300021543807</v>
      </c>
      <c r="K34" s="588">
        <f t="shared" si="5"/>
        <v>0.30966006434817855</v>
      </c>
      <c r="L34" s="588">
        <f t="shared" si="6"/>
        <v>0.44257678716734422</v>
      </c>
      <c r="M34" s="718">
        <f t="shared" si="7"/>
        <v>0.67758815723014076</v>
      </c>
      <c r="N34" s="578">
        <v>0</v>
      </c>
      <c r="O34" s="629">
        <f t="shared" si="8"/>
        <v>0</v>
      </c>
      <c r="P34" s="579">
        <v>546479.40714630485</v>
      </c>
      <c r="Q34" s="629">
        <f t="shared" si="9"/>
        <v>467831.33190001786</v>
      </c>
      <c r="R34" s="715">
        <f t="shared" si="10"/>
        <v>0.265300021543807</v>
      </c>
      <c r="S34" s="711">
        <f t="shared" si="11"/>
        <v>0.30966006434817855</v>
      </c>
      <c r="T34" s="711">
        <f t="shared" si="12"/>
        <v>0.4136047916650793</v>
      </c>
      <c r="U34" s="712">
        <f t="shared" si="13"/>
        <v>0.65278574552646018</v>
      </c>
      <c r="V34" s="678"/>
      <c r="W34" s="675"/>
      <c r="X34" s="675" t="s">
        <v>141</v>
      </c>
      <c r="Y34" s="671">
        <v>24862.054046563495</v>
      </c>
      <c r="Z34" s="671">
        <v>47584.579883951592</v>
      </c>
      <c r="AA34" s="671">
        <v>68096.533498730569</v>
      </c>
      <c r="AB34" s="671">
        <v>304308.33469470229</v>
      </c>
      <c r="AC34" s="671">
        <v>1152646.5190558666</v>
      </c>
      <c r="AE34" s="671">
        <v>79942.167587242366</v>
      </c>
      <c r="AF34" s="678"/>
      <c r="AG34" s="678"/>
      <c r="AH34" s="678"/>
      <c r="AI34" s="678"/>
      <c r="AJ34" s="678"/>
      <c r="AK34" s="678"/>
      <c r="AL34" s="678"/>
      <c r="AM34" s="678"/>
      <c r="AN34" s="678"/>
      <c r="AO34" s="678"/>
      <c r="AP34" s="678"/>
      <c r="AQ34" s="678"/>
      <c r="AR34" s="678"/>
      <c r="AS34" s="678"/>
      <c r="AT34" s="678"/>
      <c r="AU34" s="678"/>
      <c r="AV34" s="678"/>
      <c r="AW34" s="678"/>
      <c r="AX34" s="678"/>
      <c r="AY34" s="678"/>
      <c r="AZ34" s="678"/>
      <c r="BA34" s="678"/>
      <c r="BB34" s="678"/>
      <c r="BC34" s="678"/>
      <c r="BD34" s="678"/>
      <c r="BE34" s="678"/>
      <c r="BF34" s="678"/>
      <c r="BG34" s="678"/>
      <c r="BH34" s="678"/>
      <c r="BI34" s="678"/>
      <c r="BJ34" s="678"/>
      <c r="BK34" s="678"/>
      <c r="BL34" s="678"/>
      <c r="BM34" s="678"/>
      <c r="BN34" s="678"/>
      <c r="BO34" s="678"/>
      <c r="BP34" s="678"/>
      <c r="BQ34" s="678"/>
      <c r="BR34" s="678"/>
      <c r="BS34" s="678"/>
      <c r="BT34" s="678"/>
      <c r="BU34" s="678"/>
      <c r="BV34" s="678"/>
      <c r="BW34" s="678"/>
      <c r="BX34" s="678"/>
      <c r="BY34" s="678"/>
      <c r="BZ34" s="678"/>
      <c r="CA34" s="678"/>
      <c r="CB34" s="678"/>
      <c r="CC34" s="678"/>
      <c r="CD34" s="678"/>
      <c r="CE34" s="678"/>
      <c r="CF34" s="678"/>
      <c r="CG34" s="678"/>
      <c r="CH34" s="678"/>
      <c r="CI34" s="678"/>
      <c r="CJ34" s="678"/>
      <c r="CK34" s="678"/>
      <c r="CL34" s="678"/>
      <c r="CM34" s="678"/>
      <c r="CN34" s="678"/>
      <c r="CO34" s="678"/>
      <c r="CP34" s="678"/>
      <c r="CQ34" s="678"/>
      <c r="CR34" s="678"/>
      <c r="CS34" s="678"/>
      <c r="CT34" s="678"/>
      <c r="CU34" s="678"/>
      <c r="CV34" s="678"/>
      <c r="CW34" s="678"/>
      <c r="CX34" s="678"/>
      <c r="CY34" s="678"/>
      <c r="CZ34" s="678"/>
      <c r="DA34" s="678"/>
      <c r="DB34" s="678"/>
      <c r="DC34" s="678"/>
      <c r="DD34" s="678"/>
      <c r="DE34" s="678"/>
      <c r="DF34" s="678"/>
      <c r="DG34" s="678"/>
      <c r="DH34" s="678"/>
      <c r="DI34" s="678"/>
      <c r="DJ34" s="678"/>
      <c r="DK34" s="678"/>
      <c r="DL34" s="678"/>
      <c r="DM34" s="678"/>
      <c r="DN34" s="678"/>
      <c r="DO34" s="678"/>
      <c r="DP34" s="678"/>
      <c r="DQ34" s="678"/>
      <c r="DR34" s="678"/>
      <c r="DS34" s="678"/>
      <c r="DT34" s="678"/>
      <c r="DU34" s="678"/>
      <c r="DV34" s="678"/>
      <c r="DW34" s="678"/>
      <c r="DX34" s="678"/>
      <c r="DY34" s="678"/>
      <c r="DZ34" s="678"/>
      <c r="EA34" s="678"/>
      <c r="EB34" s="678"/>
      <c r="EC34" s="678"/>
      <c r="ED34" s="678"/>
      <c r="EE34" s="678"/>
      <c r="EF34" s="678"/>
      <c r="EG34" s="678"/>
      <c r="EH34" s="678"/>
      <c r="EI34" s="678"/>
      <c r="EJ34" s="678"/>
      <c r="EK34" s="678"/>
      <c r="EL34" s="678"/>
      <c r="EM34" s="678"/>
      <c r="EN34" s="678"/>
      <c r="EO34" s="678"/>
      <c r="EP34" s="678"/>
      <c r="EQ34" s="678"/>
      <c r="ER34" s="678"/>
      <c r="ES34" s="678"/>
      <c r="ET34" s="678"/>
      <c r="EU34" s="678"/>
      <c r="EV34" s="678"/>
      <c r="EW34" s="678"/>
      <c r="EX34" s="678"/>
      <c r="EY34" s="678"/>
      <c r="EZ34" s="678"/>
      <c r="FA34" s="678"/>
      <c r="FB34" s="678"/>
      <c r="FC34" s="678"/>
      <c r="FD34" s="678"/>
      <c r="FE34" s="678"/>
      <c r="FF34" s="678"/>
      <c r="FG34" s="678"/>
      <c r="FH34" s="678"/>
      <c r="FI34" s="678"/>
      <c r="FJ34" s="678"/>
      <c r="FK34" s="678"/>
      <c r="FL34" s="678"/>
      <c r="FM34" s="678"/>
      <c r="FN34" s="678"/>
      <c r="FO34" s="678"/>
      <c r="FP34" s="678"/>
      <c r="FQ34" s="678"/>
      <c r="FR34" s="678"/>
      <c r="FS34" s="678"/>
      <c r="FT34" s="678"/>
      <c r="FU34" s="678"/>
      <c r="FV34" s="678"/>
      <c r="FW34" s="678"/>
      <c r="FX34" s="678"/>
      <c r="FY34" s="678"/>
      <c r="FZ34" s="678"/>
      <c r="GA34" s="678"/>
      <c r="GB34" s="678"/>
      <c r="GC34" s="678"/>
      <c r="GD34" s="678"/>
      <c r="GE34" s="678"/>
      <c r="GF34" s="678"/>
      <c r="GG34" s="678"/>
      <c r="GH34" s="678"/>
      <c r="GI34" s="678"/>
      <c r="GJ34" s="678"/>
      <c r="GK34" s="678"/>
      <c r="GL34" s="678"/>
      <c r="GM34" s="678"/>
      <c r="GN34" s="678"/>
      <c r="GO34" s="678"/>
      <c r="GP34" s="678"/>
      <c r="GQ34" s="678"/>
      <c r="GR34" s="678"/>
      <c r="GS34" s="678"/>
      <c r="GT34" s="678"/>
      <c r="GU34" s="678"/>
      <c r="GV34" s="678"/>
      <c r="GW34" s="678"/>
      <c r="GX34" s="678"/>
      <c r="GY34" s="678"/>
      <c r="GZ34" s="678"/>
      <c r="HA34" s="678"/>
      <c r="HB34" s="678"/>
      <c r="HC34" s="678"/>
      <c r="HD34" s="678"/>
      <c r="HE34" s="678"/>
      <c r="HF34" s="678"/>
      <c r="HG34" s="678"/>
      <c r="HH34" s="678"/>
      <c r="HI34" s="678"/>
      <c r="HJ34" s="678"/>
      <c r="HK34" s="678"/>
      <c r="HL34" s="678"/>
      <c r="HM34" s="678"/>
      <c r="HN34" s="678"/>
      <c r="HO34" s="678"/>
      <c r="HP34" s="678"/>
      <c r="HQ34" s="678"/>
      <c r="HR34" s="678"/>
      <c r="HS34" s="678"/>
      <c r="HT34" s="678"/>
      <c r="HU34" s="678"/>
      <c r="HV34" s="678"/>
      <c r="HW34" s="678"/>
      <c r="HX34" s="678"/>
      <c r="HY34" s="678"/>
      <c r="HZ34" s="678"/>
      <c r="IA34" s="678"/>
      <c r="IB34" s="678"/>
      <c r="IC34" s="678"/>
      <c r="ID34" s="678"/>
      <c r="IE34" s="678"/>
      <c r="IF34" s="678"/>
      <c r="IG34" s="678"/>
      <c r="IH34" s="678"/>
      <c r="II34" s="678"/>
      <c r="IJ34" s="678"/>
      <c r="IK34" s="678"/>
      <c r="IL34" s="678"/>
      <c r="IM34" s="678"/>
      <c r="IN34" s="678"/>
      <c r="IO34" s="678"/>
      <c r="IP34" s="678"/>
      <c r="IQ34" s="678"/>
      <c r="IR34" s="678"/>
      <c r="IS34" s="678"/>
      <c r="IT34" s="678"/>
      <c r="IU34" s="678"/>
      <c r="IV34" s="678"/>
      <c r="IW34" s="678"/>
      <c r="IX34" s="678"/>
      <c r="IY34" s="678"/>
      <c r="IZ34" s="678"/>
      <c r="JA34" s="678"/>
      <c r="JB34" s="678"/>
      <c r="JC34" s="678"/>
      <c r="JD34" s="678"/>
      <c r="JE34" s="678"/>
      <c r="JF34" s="678"/>
      <c r="JG34" s="678"/>
      <c r="JH34" s="678"/>
      <c r="JI34" s="678"/>
      <c r="JJ34" s="678"/>
      <c r="JK34" s="678"/>
      <c r="JL34" s="678"/>
      <c r="JM34" s="678"/>
      <c r="JN34" s="678"/>
      <c r="JO34" s="678"/>
      <c r="JP34" s="678"/>
      <c r="JQ34" s="678"/>
      <c r="JR34" s="678"/>
      <c r="JS34" s="678"/>
      <c r="JT34" s="678"/>
      <c r="JU34" s="678"/>
      <c r="JV34" s="678"/>
      <c r="JW34" s="678"/>
      <c r="JX34" s="678"/>
      <c r="JY34" s="678"/>
      <c r="JZ34" s="678"/>
      <c r="KA34" s="678"/>
      <c r="KB34" s="678"/>
      <c r="KC34" s="678"/>
      <c r="KD34" s="678"/>
      <c r="KE34" s="678"/>
      <c r="KF34" s="678"/>
      <c r="KG34" s="678"/>
      <c r="KH34" s="678"/>
      <c r="KI34" s="678"/>
      <c r="KJ34" s="678"/>
      <c r="KK34" s="678"/>
      <c r="KL34" s="678"/>
      <c r="KM34" s="678"/>
      <c r="KN34" s="678"/>
      <c r="KO34" s="678"/>
      <c r="KP34" s="678"/>
      <c r="KQ34" s="678"/>
      <c r="KR34" s="678"/>
      <c r="KS34" s="678"/>
      <c r="KT34" s="678"/>
      <c r="KU34" s="678"/>
      <c r="KV34" s="678"/>
      <c r="KW34" s="678"/>
      <c r="KX34" s="678"/>
      <c r="KY34" s="678"/>
      <c r="KZ34" s="678"/>
      <c r="LA34" s="678"/>
      <c r="LB34" s="678"/>
      <c r="LC34" s="678"/>
      <c r="LD34" s="678"/>
      <c r="LE34" s="678"/>
      <c r="LF34" s="678"/>
      <c r="LG34" s="678"/>
      <c r="LH34" s="678"/>
      <c r="LI34" s="678"/>
      <c r="LJ34" s="678"/>
      <c r="LK34" s="678"/>
      <c r="LL34" s="678"/>
      <c r="LM34" s="678"/>
      <c r="LN34" s="678"/>
      <c r="LO34" s="678"/>
      <c r="LP34" s="678"/>
      <c r="LQ34" s="678"/>
      <c r="LR34" s="678"/>
      <c r="LS34" s="678"/>
      <c r="LT34" s="678"/>
      <c r="LU34" s="678"/>
      <c r="LV34" s="678"/>
      <c r="LW34" s="678"/>
      <c r="LX34" s="678"/>
      <c r="LY34" s="678"/>
      <c r="LZ34" s="678"/>
      <c r="MA34" s="678"/>
      <c r="MB34" s="678"/>
    </row>
    <row r="35" spans="1:340" s="671" customFormat="1" x14ac:dyDescent="0.55000000000000004">
      <c r="A35" s="577">
        <v>2048</v>
      </c>
      <c r="B35" s="578">
        <v>265300.021543807</v>
      </c>
      <c r="C35" s="629">
        <f t="shared" ref="C35:C66" si="14">B35*(1+AVAWO)^(A35-$A$3)</f>
        <v>311208.36466991942</v>
      </c>
      <c r="D35" s="579">
        <v>960084.19881138415</v>
      </c>
      <c r="E35" s="629">
        <f t="shared" ref="E35:E66" si="15">D35*(1+AVAWO)^(A35-$A$3)</f>
        <v>1126220.1628136104</v>
      </c>
      <c r="F35" s="578">
        <v>0</v>
      </c>
      <c r="G35" s="629">
        <f t="shared" ref="G35:G66" si="16">F35*(1+AVA)^(A35-$A$3)</f>
        <v>0</v>
      </c>
      <c r="H35" s="579">
        <v>517507.41164403991</v>
      </c>
      <c r="I35" s="629">
        <f t="shared" ref="I35:I66" si="17">H35*(1+AVA)^(A35-$A$3)</f>
        <v>440813.7755953556</v>
      </c>
      <c r="J35" s="717">
        <f t="shared" ref="J35:J66" si="18">(B35-F35)/1000000</f>
        <v>0.265300021543807</v>
      </c>
      <c r="K35" s="588">
        <f t="shared" ref="K35:K66" si="19">(C35-G35)/1000000</f>
        <v>0.31120836466991941</v>
      </c>
      <c r="L35" s="588">
        <f t="shared" ref="L35:L66" si="20">(D35-H35)/1000000</f>
        <v>0.44257678716734422</v>
      </c>
      <c r="M35" s="718">
        <f t="shared" ref="M35:M66" si="21">(E35-I35)/1000000</f>
        <v>0.68540638721825486</v>
      </c>
      <c r="N35" s="578">
        <v>0</v>
      </c>
      <c r="O35" s="629">
        <f t="shared" ref="O35:O66" si="22">N35*(1+AVA)^(A35-$A$3)</f>
        <v>0</v>
      </c>
      <c r="P35" s="579">
        <v>546479.40714630485</v>
      </c>
      <c r="Q35" s="629">
        <f t="shared" ref="Q35:Q66" si="23">P35*(1+AVA)^(A35-$A$3)</f>
        <v>465492.17524051777</v>
      </c>
      <c r="R35" s="715">
        <f t="shared" ref="R35:R66" si="24">(B35-N35)/1000000</f>
        <v>0.265300021543807</v>
      </c>
      <c r="S35" s="711">
        <f t="shared" ref="S35:S66" si="25">(C35-O35)/1000000</f>
        <v>0.31120836466991941</v>
      </c>
      <c r="T35" s="711">
        <f t="shared" ref="T35:T66" si="26">(D35-P35)/1000000</f>
        <v>0.4136047916650793</v>
      </c>
      <c r="U35" s="712">
        <f t="shared" ref="U35:U66" si="27">(E35-Q35)/1000000</f>
        <v>0.66072798757309259</v>
      </c>
      <c r="V35" s="678"/>
      <c r="W35" s="675"/>
      <c r="X35" s="675" t="s">
        <v>140</v>
      </c>
      <c r="Y35" s="671">
        <v>11746.451397187364</v>
      </c>
      <c r="Z35" s="671">
        <v>23016.781667447471</v>
      </c>
      <c r="AA35" s="671">
        <v>30853.312783563291</v>
      </c>
      <c r="AB35" s="671">
        <v>232632.2895212899</v>
      </c>
      <c r="AC35" s="671">
        <v>1039327.778472499</v>
      </c>
      <c r="AE35" s="671">
        <v>54647.940714641489</v>
      </c>
      <c r="AF35" s="678"/>
      <c r="AG35" s="678"/>
      <c r="AH35" s="678"/>
      <c r="AI35" s="678"/>
      <c r="AJ35" s="678"/>
      <c r="AK35" s="678"/>
      <c r="AL35" s="678"/>
      <c r="AM35" s="678"/>
      <c r="AN35" s="678"/>
      <c r="AO35" s="678"/>
      <c r="AP35" s="678"/>
      <c r="AQ35" s="678"/>
      <c r="AR35" s="678"/>
      <c r="AS35" s="678"/>
      <c r="AT35" s="678"/>
      <c r="AU35" s="678"/>
      <c r="AV35" s="678"/>
      <c r="AW35" s="678"/>
      <c r="AX35" s="678"/>
      <c r="AY35" s="678"/>
      <c r="AZ35" s="678"/>
      <c r="BA35" s="678"/>
      <c r="BB35" s="678"/>
      <c r="BC35" s="678"/>
      <c r="BD35" s="678"/>
      <c r="BE35" s="678"/>
      <c r="BF35" s="678"/>
      <c r="BG35" s="678"/>
      <c r="BH35" s="678"/>
      <c r="BI35" s="678"/>
      <c r="BJ35" s="678"/>
      <c r="BK35" s="678"/>
      <c r="BL35" s="678"/>
      <c r="BM35" s="678"/>
      <c r="BN35" s="678"/>
      <c r="BO35" s="678"/>
      <c r="BP35" s="678"/>
      <c r="BQ35" s="678"/>
      <c r="BR35" s="678"/>
      <c r="BS35" s="678"/>
      <c r="BT35" s="678"/>
      <c r="BU35" s="678"/>
      <c r="BV35" s="678"/>
      <c r="BW35" s="678"/>
      <c r="BX35" s="678"/>
      <c r="BY35" s="678"/>
      <c r="BZ35" s="678"/>
      <c r="CA35" s="678"/>
      <c r="CB35" s="678"/>
      <c r="CC35" s="678"/>
      <c r="CD35" s="678"/>
      <c r="CE35" s="678"/>
      <c r="CF35" s="678"/>
      <c r="CG35" s="678"/>
      <c r="CH35" s="678"/>
      <c r="CI35" s="678"/>
      <c r="CJ35" s="678"/>
      <c r="CK35" s="678"/>
      <c r="CL35" s="678"/>
      <c r="CM35" s="678"/>
      <c r="CN35" s="678"/>
      <c r="CO35" s="678"/>
      <c r="CP35" s="678"/>
      <c r="CQ35" s="678"/>
      <c r="CR35" s="678"/>
      <c r="CS35" s="678"/>
      <c r="CT35" s="678"/>
      <c r="CU35" s="678"/>
      <c r="CV35" s="678"/>
      <c r="CW35" s="678"/>
      <c r="CX35" s="678"/>
      <c r="CY35" s="678"/>
      <c r="CZ35" s="678"/>
      <c r="DA35" s="678"/>
      <c r="DB35" s="678"/>
      <c r="DC35" s="678"/>
      <c r="DD35" s="678"/>
      <c r="DE35" s="678"/>
      <c r="DF35" s="678"/>
      <c r="DG35" s="678"/>
      <c r="DH35" s="678"/>
      <c r="DI35" s="678"/>
      <c r="DJ35" s="678"/>
      <c r="DK35" s="678"/>
      <c r="DL35" s="678"/>
      <c r="DM35" s="678"/>
      <c r="DN35" s="678"/>
      <c r="DO35" s="678"/>
      <c r="DP35" s="678"/>
      <c r="DQ35" s="678"/>
      <c r="DR35" s="678"/>
      <c r="DS35" s="678"/>
      <c r="DT35" s="678"/>
      <c r="DU35" s="678"/>
      <c r="DV35" s="678"/>
      <c r="DW35" s="678"/>
      <c r="DX35" s="678"/>
      <c r="DY35" s="678"/>
      <c r="DZ35" s="678"/>
      <c r="EA35" s="678"/>
      <c r="EB35" s="678"/>
      <c r="EC35" s="678"/>
      <c r="ED35" s="678"/>
      <c r="EE35" s="678"/>
      <c r="EF35" s="678"/>
      <c r="EG35" s="678"/>
      <c r="EH35" s="678"/>
      <c r="EI35" s="678"/>
      <c r="EJ35" s="678"/>
      <c r="EK35" s="678"/>
      <c r="EL35" s="678"/>
      <c r="EM35" s="678"/>
      <c r="EN35" s="678"/>
      <c r="EO35" s="678"/>
      <c r="EP35" s="678"/>
      <c r="EQ35" s="678"/>
      <c r="ER35" s="678"/>
      <c r="ES35" s="678"/>
      <c r="ET35" s="678"/>
      <c r="EU35" s="678"/>
      <c r="EV35" s="678"/>
      <c r="EW35" s="678"/>
      <c r="EX35" s="678"/>
      <c r="EY35" s="678"/>
      <c r="EZ35" s="678"/>
      <c r="FA35" s="678"/>
      <c r="FB35" s="678"/>
      <c r="FC35" s="678"/>
      <c r="FD35" s="678"/>
      <c r="FE35" s="678"/>
      <c r="FF35" s="678"/>
      <c r="FG35" s="678"/>
      <c r="FH35" s="678"/>
      <c r="FI35" s="678"/>
      <c r="FJ35" s="678"/>
      <c r="FK35" s="678"/>
      <c r="FL35" s="678"/>
      <c r="FM35" s="678"/>
      <c r="FN35" s="678"/>
      <c r="FO35" s="678"/>
      <c r="FP35" s="678"/>
      <c r="FQ35" s="678"/>
      <c r="FR35" s="678"/>
      <c r="FS35" s="678"/>
      <c r="FT35" s="678"/>
      <c r="FU35" s="678"/>
      <c r="FV35" s="678"/>
      <c r="FW35" s="678"/>
      <c r="FX35" s="678"/>
      <c r="FY35" s="678"/>
      <c r="FZ35" s="678"/>
      <c r="GA35" s="678"/>
      <c r="GB35" s="678"/>
      <c r="GC35" s="678"/>
      <c r="GD35" s="678"/>
      <c r="GE35" s="678"/>
      <c r="GF35" s="678"/>
      <c r="GG35" s="678"/>
      <c r="GH35" s="678"/>
      <c r="GI35" s="678"/>
      <c r="GJ35" s="678"/>
      <c r="GK35" s="678"/>
      <c r="GL35" s="678"/>
      <c r="GM35" s="678"/>
      <c r="GN35" s="678"/>
      <c r="GO35" s="678"/>
      <c r="GP35" s="678"/>
      <c r="GQ35" s="678"/>
      <c r="GR35" s="678"/>
      <c r="GS35" s="678"/>
      <c r="GT35" s="678"/>
      <c r="GU35" s="678"/>
      <c r="GV35" s="678"/>
      <c r="GW35" s="678"/>
      <c r="GX35" s="678"/>
      <c r="GY35" s="678"/>
      <c r="GZ35" s="678"/>
      <c r="HA35" s="678"/>
      <c r="HB35" s="678"/>
      <c r="HC35" s="678"/>
      <c r="HD35" s="678"/>
      <c r="HE35" s="678"/>
      <c r="HF35" s="678"/>
      <c r="HG35" s="678"/>
      <c r="HH35" s="678"/>
      <c r="HI35" s="678"/>
      <c r="HJ35" s="678"/>
      <c r="HK35" s="678"/>
      <c r="HL35" s="678"/>
      <c r="HM35" s="678"/>
      <c r="HN35" s="678"/>
      <c r="HO35" s="678"/>
      <c r="HP35" s="678"/>
      <c r="HQ35" s="678"/>
      <c r="HR35" s="678"/>
      <c r="HS35" s="678"/>
      <c r="HT35" s="678"/>
      <c r="HU35" s="678"/>
      <c r="HV35" s="678"/>
      <c r="HW35" s="678"/>
      <c r="HX35" s="678"/>
      <c r="HY35" s="678"/>
      <c r="HZ35" s="678"/>
      <c r="IA35" s="678"/>
      <c r="IB35" s="678"/>
      <c r="IC35" s="678"/>
      <c r="ID35" s="678"/>
      <c r="IE35" s="678"/>
      <c r="IF35" s="678"/>
      <c r="IG35" s="678"/>
      <c r="IH35" s="678"/>
      <c r="II35" s="678"/>
      <c r="IJ35" s="678"/>
      <c r="IK35" s="678"/>
      <c r="IL35" s="678"/>
      <c r="IM35" s="678"/>
      <c r="IN35" s="678"/>
      <c r="IO35" s="678"/>
      <c r="IP35" s="678"/>
      <c r="IQ35" s="678"/>
      <c r="IR35" s="678"/>
      <c r="IS35" s="678"/>
      <c r="IT35" s="678"/>
      <c r="IU35" s="678"/>
      <c r="IV35" s="678"/>
      <c r="IW35" s="678"/>
      <c r="IX35" s="678"/>
      <c r="IY35" s="678"/>
      <c r="IZ35" s="678"/>
      <c r="JA35" s="678"/>
      <c r="JB35" s="678"/>
      <c r="JC35" s="678"/>
      <c r="JD35" s="678"/>
      <c r="JE35" s="678"/>
      <c r="JF35" s="678"/>
      <c r="JG35" s="678"/>
      <c r="JH35" s="678"/>
      <c r="JI35" s="678"/>
      <c r="JJ35" s="678"/>
      <c r="JK35" s="678"/>
      <c r="JL35" s="678"/>
      <c r="JM35" s="678"/>
      <c r="JN35" s="678"/>
      <c r="JO35" s="678"/>
      <c r="JP35" s="678"/>
      <c r="JQ35" s="678"/>
      <c r="JR35" s="678"/>
      <c r="JS35" s="678"/>
      <c r="JT35" s="678"/>
      <c r="JU35" s="678"/>
      <c r="JV35" s="678"/>
      <c r="JW35" s="678"/>
      <c r="JX35" s="678"/>
      <c r="JY35" s="678"/>
      <c r="JZ35" s="678"/>
      <c r="KA35" s="678"/>
      <c r="KB35" s="678"/>
      <c r="KC35" s="678"/>
      <c r="KD35" s="678"/>
      <c r="KE35" s="678"/>
      <c r="KF35" s="678"/>
      <c r="KG35" s="678"/>
      <c r="KH35" s="678"/>
      <c r="KI35" s="678"/>
      <c r="KJ35" s="678"/>
      <c r="KK35" s="678"/>
      <c r="KL35" s="678"/>
      <c r="KM35" s="678"/>
      <c r="KN35" s="678"/>
      <c r="KO35" s="678"/>
      <c r="KP35" s="678"/>
      <c r="KQ35" s="678"/>
      <c r="KR35" s="678"/>
      <c r="KS35" s="678"/>
      <c r="KT35" s="678"/>
      <c r="KU35" s="678"/>
      <c r="KV35" s="678"/>
      <c r="KW35" s="678"/>
      <c r="KX35" s="678"/>
      <c r="KY35" s="678"/>
      <c r="KZ35" s="678"/>
      <c r="LA35" s="678"/>
      <c r="LB35" s="678"/>
      <c r="LC35" s="678"/>
      <c r="LD35" s="678"/>
      <c r="LE35" s="678"/>
      <c r="LF35" s="678"/>
      <c r="LG35" s="678"/>
      <c r="LH35" s="678"/>
      <c r="LI35" s="678"/>
      <c r="LJ35" s="678"/>
      <c r="LK35" s="678"/>
      <c r="LL35" s="678"/>
      <c r="LM35" s="678"/>
      <c r="LN35" s="678"/>
      <c r="LO35" s="678"/>
      <c r="LP35" s="678"/>
      <c r="LQ35" s="678"/>
      <c r="LR35" s="678"/>
      <c r="LS35" s="678"/>
      <c r="LT35" s="678"/>
      <c r="LU35" s="678"/>
      <c r="LV35" s="678"/>
      <c r="LW35" s="678"/>
      <c r="LX35" s="678"/>
      <c r="LY35" s="678"/>
      <c r="LZ35" s="678"/>
      <c r="MA35" s="678"/>
      <c r="MB35" s="678"/>
    </row>
    <row r="36" spans="1:340" s="671" customFormat="1" x14ac:dyDescent="0.55000000000000004">
      <c r="A36" s="577">
        <v>2049</v>
      </c>
      <c r="B36" s="578">
        <v>265300.021543807</v>
      </c>
      <c r="C36" s="629">
        <f t="shared" si="14"/>
        <v>312764.40649326897</v>
      </c>
      <c r="D36" s="579">
        <v>960084.19881138415</v>
      </c>
      <c r="E36" s="629">
        <f t="shared" si="15"/>
        <v>1131851.2636276782</v>
      </c>
      <c r="F36" s="578">
        <v>0</v>
      </c>
      <c r="G36" s="629">
        <f t="shared" si="16"/>
        <v>0</v>
      </c>
      <c r="H36" s="579">
        <v>517507.41164403991</v>
      </c>
      <c r="I36" s="629">
        <f t="shared" si="17"/>
        <v>438609.70671737881</v>
      </c>
      <c r="J36" s="717">
        <f t="shared" si="18"/>
        <v>0.265300021543807</v>
      </c>
      <c r="K36" s="588">
        <f t="shared" si="19"/>
        <v>0.31276440649326898</v>
      </c>
      <c r="L36" s="588">
        <f t="shared" si="20"/>
        <v>0.44257678716734422</v>
      </c>
      <c r="M36" s="718">
        <f t="shared" si="21"/>
        <v>0.69324155691029932</v>
      </c>
      <c r="N36" s="578">
        <v>0</v>
      </c>
      <c r="O36" s="629">
        <f t="shared" si="22"/>
        <v>0</v>
      </c>
      <c r="P36" s="579">
        <v>546479.40714630485</v>
      </c>
      <c r="Q36" s="629">
        <f t="shared" si="23"/>
        <v>463164.71436431521</v>
      </c>
      <c r="R36" s="715">
        <f t="shared" si="24"/>
        <v>0.265300021543807</v>
      </c>
      <c r="S36" s="711">
        <f t="shared" si="25"/>
        <v>0.31276440649326898</v>
      </c>
      <c r="T36" s="711">
        <f t="shared" si="26"/>
        <v>0.4136047916650793</v>
      </c>
      <c r="U36" s="712">
        <f t="shared" si="27"/>
        <v>0.66868654926336302</v>
      </c>
      <c r="V36" s="678"/>
      <c r="W36" s="673" t="s">
        <v>139</v>
      </c>
      <c r="X36" s="673" t="s">
        <v>131</v>
      </c>
      <c r="Y36" s="677">
        <f>SUM(Y32:Y35)</f>
        <v>1154073.0194156244</v>
      </c>
      <c r="Z36" s="677">
        <f>SUM(Z32:Z35)</f>
        <v>1300769.1782258737</v>
      </c>
      <c r="AA36" s="677">
        <f>SUM(AA32:AA35)</f>
        <v>1407482.9741179266</v>
      </c>
      <c r="AB36" s="677">
        <f>SUM(AB32:AB35)</f>
        <v>3863263.5194288911</v>
      </c>
      <c r="AC36" s="677">
        <f>SUM(AC32:AC35)</f>
        <v>13585252.082253356</v>
      </c>
      <c r="AD36" s="677"/>
      <c r="AE36" s="677">
        <f>SUM(AE32:AE35)</f>
        <v>1681069.5154482985</v>
      </c>
      <c r="AF36" s="678"/>
      <c r="AG36" s="678"/>
      <c r="AH36" s="678"/>
      <c r="AI36" s="678"/>
      <c r="AJ36" s="678"/>
      <c r="AK36" s="678"/>
      <c r="AL36" s="678"/>
      <c r="AM36" s="678"/>
      <c r="AN36" s="678"/>
      <c r="AO36" s="678"/>
      <c r="AP36" s="678"/>
      <c r="AQ36" s="678"/>
      <c r="AR36" s="678"/>
      <c r="AS36" s="678"/>
      <c r="AT36" s="678"/>
      <c r="AU36" s="678"/>
      <c r="AV36" s="678"/>
      <c r="AW36" s="678"/>
      <c r="AX36" s="678"/>
      <c r="AY36" s="678"/>
      <c r="AZ36" s="678"/>
      <c r="BA36" s="678"/>
      <c r="BB36" s="678"/>
      <c r="BC36" s="678"/>
      <c r="BD36" s="678"/>
      <c r="BE36" s="678"/>
      <c r="BF36" s="678"/>
      <c r="BG36" s="678"/>
      <c r="BH36" s="678"/>
      <c r="BI36" s="678"/>
      <c r="BJ36" s="678"/>
      <c r="BK36" s="678"/>
      <c r="BL36" s="678"/>
      <c r="BM36" s="678"/>
      <c r="BN36" s="678"/>
      <c r="BO36" s="678"/>
      <c r="BP36" s="678"/>
      <c r="BQ36" s="678"/>
      <c r="BR36" s="678"/>
      <c r="BS36" s="678"/>
      <c r="BT36" s="678"/>
      <c r="BU36" s="678"/>
      <c r="BV36" s="678"/>
      <c r="BW36" s="678"/>
      <c r="BX36" s="678"/>
      <c r="BY36" s="678"/>
      <c r="BZ36" s="678"/>
      <c r="CA36" s="678"/>
      <c r="CB36" s="678"/>
      <c r="CC36" s="678"/>
      <c r="CD36" s="678"/>
      <c r="CE36" s="678"/>
      <c r="CF36" s="678"/>
      <c r="CG36" s="678"/>
      <c r="CH36" s="678"/>
      <c r="CI36" s="678"/>
      <c r="CJ36" s="678"/>
      <c r="CK36" s="678"/>
      <c r="CL36" s="678"/>
      <c r="CM36" s="678"/>
      <c r="CN36" s="678"/>
      <c r="CO36" s="678"/>
      <c r="CP36" s="678"/>
      <c r="CQ36" s="678"/>
      <c r="CR36" s="678"/>
      <c r="CS36" s="678"/>
      <c r="CT36" s="678"/>
      <c r="CU36" s="678"/>
      <c r="CV36" s="678"/>
      <c r="CW36" s="678"/>
      <c r="CX36" s="678"/>
      <c r="CY36" s="678"/>
      <c r="CZ36" s="678"/>
      <c r="DA36" s="678"/>
      <c r="DB36" s="678"/>
      <c r="DC36" s="678"/>
      <c r="DD36" s="678"/>
      <c r="DE36" s="678"/>
      <c r="DF36" s="678"/>
      <c r="DG36" s="678"/>
      <c r="DH36" s="678"/>
      <c r="DI36" s="678"/>
      <c r="DJ36" s="678"/>
      <c r="DK36" s="678"/>
      <c r="DL36" s="678"/>
      <c r="DM36" s="678"/>
      <c r="DN36" s="678"/>
      <c r="DO36" s="678"/>
      <c r="DP36" s="678"/>
      <c r="DQ36" s="678"/>
      <c r="DR36" s="678"/>
      <c r="DS36" s="678"/>
      <c r="DT36" s="678"/>
      <c r="DU36" s="678"/>
      <c r="DV36" s="678"/>
      <c r="DW36" s="678"/>
      <c r="DX36" s="678"/>
      <c r="DY36" s="678"/>
      <c r="DZ36" s="678"/>
      <c r="EA36" s="678"/>
      <c r="EB36" s="678"/>
      <c r="EC36" s="678"/>
      <c r="ED36" s="678"/>
      <c r="EE36" s="678"/>
      <c r="EF36" s="678"/>
      <c r="EG36" s="678"/>
      <c r="EH36" s="678"/>
      <c r="EI36" s="678"/>
      <c r="EJ36" s="678"/>
      <c r="EK36" s="678"/>
      <c r="EL36" s="678"/>
      <c r="EM36" s="678"/>
      <c r="EN36" s="678"/>
      <c r="EO36" s="678"/>
      <c r="EP36" s="678"/>
      <c r="EQ36" s="678"/>
      <c r="ER36" s="678"/>
      <c r="ES36" s="678"/>
      <c r="ET36" s="678"/>
      <c r="EU36" s="678"/>
      <c r="EV36" s="678"/>
      <c r="EW36" s="678"/>
      <c r="EX36" s="678"/>
      <c r="EY36" s="678"/>
      <c r="EZ36" s="678"/>
      <c r="FA36" s="678"/>
      <c r="FB36" s="678"/>
      <c r="FC36" s="678"/>
      <c r="FD36" s="678"/>
      <c r="FE36" s="678"/>
      <c r="FF36" s="678"/>
      <c r="FG36" s="678"/>
      <c r="FH36" s="678"/>
      <c r="FI36" s="678"/>
      <c r="FJ36" s="678"/>
      <c r="FK36" s="678"/>
      <c r="FL36" s="678"/>
      <c r="FM36" s="678"/>
      <c r="FN36" s="678"/>
      <c r="FO36" s="678"/>
      <c r="FP36" s="678"/>
      <c r="FQ36" s="678"/>
      <c r="FR36" s="678"/>
      <c r="FS36" s="678"/>
      <c r="FT36" s="678"/>
      <c r="FU36" s="678"/>
      <c r="FV36" s="678"/>
      <c r="FW36" s="678"/>
      <c r="FX36" s="678"/>
      <c r="FY36" s="678"/>
      <c r="FZ36" s="678"/>
      <c r="GA36" s="678"/>
      <c r="GB36" s="678"/>
      <c r="GC36" s="678"/>
      <c r="GD36" s="678"/>
      <c r="GE36" s="678"/>
      <c r="GF36" s="678"/>
      <c r="GG36" s="678"/>
      <c r="GH36" s="678"/>
      <c r="GI36" s="678"/>
      <c r="GJ36" s="678"/>
      <c r="GK36" s="678"/>
      <c r="GL36" s="678"/>
      <c r="GM36" s="678"/>
      <c r="GN36" s="678"/>
      <c r="GO36" s="678"/>
      <c r="GP36" s="678"/>
      <c r="GQ36" s="678"/>
      <c r="GR36" s="678"/>
      <c r="GS36" s="678"/>
      <c r="GT36" s="678"/>
      <c r="GU36" s="678"/>
      <c r="GV36" s="678"/>
      <c r="GW36" s="678"/>
      <c r="GX36" s="678"/>
      <c r="GY36" s="678"/>
      <c r="GZ36" s="678"/>
      <c r="HA36" s="678"/>
      <c r="HB36" s="678"/>
      <c r="HC36" s="678"/>
      <c r="HD36" s="678"/>
      <c r="HE36" s="678"/>
      <c r="HF36" s="678"/>
      <c r="HG36" s="678"/>
      <c r="HH36" s="678"/>
      <c r="HI36" s="678"/>
      <c r="HJ36" s="678"/>
      <c r="HK36" s="678"/>
      <c r="HL36" s="678"/>
      <c r="HM36" s="678"/>
      <c r="HN36" s="678"/>
      <c r="HO36" s="678"/>
      <c r="HP36" s="678"/>
      <c r="HQ36" s="678"/>
      <c r="HR36" s="678"/>
      <c r="HS36" s="678"/>
      <c r="HT36" s="678"/>
      <c r="HU36" s="678"/>
      <c r="HV36" s="678"/>
      <c r="HW36" s="678"/>
      <c r="HX36" s="678"/>
      <c r="HY36" s="678"/>
      <c r="HZ36" s="678"/>
      <c r="IA36" s="678"/>
      <c r="IB36" s="678"/>
      <c r="IC36" s="678"/>
      <c r="ID36" s="678"/>
      <c r="IE36" s="678"/>
      <c r="IF36" s="678"/>
      <c r="IG36" s="678"/>
      <c r="IH36" s="678"/>
      <c r="II36" s="678"/>
      <c r="IJ36" s="678"/>
      <c r="IK36" s="678"/>
      <c r="IL36" s="678"/>
      <c r="IM36" s="678"/>
      <c r="IN36" s="678"/>
      <c r="IO36" s="678"/>
      <c r="IP36" s="678"/>
      <c r="IQ36" s="678"/>
      <c r="IR36" s="678"/>
      <c r="IS36" s="678"/>
      <c r="IT36" s="678"/>
      <c r="IU36" s="678"/>
      <c r="IV36" s="678"/>
      <c r="IW36" s="678"/>
      <c r="IX36" s="678"/>
      <c r="IY36" s="678"/>
      <c r="IZ36" s="678"/>
      <c r="JA36" s="678"/>
      <c r="JB36" s="678"/>
      <c r="JC36" s="678"/>
      <c r="JD36" s="678"/>
      <c r="JE36" s="678"/>
      <c r="JF36" s="678"/>
      <c r="JG36" s="678"/>
      <c r="JH36" s="678"/>
      <c r="JI36" s="678"/>
      <c r="JJ36" s="678"/>
      <c r="JK36" s="678"/>
      <c r="JL36" s="678"/>
      <c r="JM36" s="678"/>
      <c r="JN36" s="678"/>
      <c r="JO36" s="678"/>
      <c r="JP36" s="678"/>
      <c r="JQ36" s="678"/>
      <c r="JR36" s="678"/>
      <c r="JS36" s="678"/>
      <c r="JT36" s="678"/>
      <c r="JU36" s="678"/>
      <c r="JV36" s="678"/>
      <c r="JW36" s="678"/>
      <c r="JX36" s="678"/>
      <c r="JY36" s="678"/>
      <c r="JZ36" s="678"/>
      <c r="KA36" s="678"/>
      <c r="KB36" s="678"/>
      <c r="KC36" s="678"/>
      <c r="KD36" s="678"/>
      <c r="KE36" s="678"/>
      <c r="KF36" s="678"/>
      <c r="KG36" s="678"/>
      <c r="KH36" s="678"/>
      <c r="KI36" s="678"/>
      <c r="KJ36" s="678"/>
      <c r="KK36" s="678"/>
      <c r="KL36" s="678"/>
      <c r="KM36" s="678"/>
      <c r="KN36" s="678"/>
      <c r="KO36" s="678"/>
      <c r="KP36" s="678"/>
      <c r="KQ36" s="678"/>
      <c r="KR36" s="678"/>
      <c r="KS36" s="678"/>
      <c r="KT36" s="678"/>
      <c r="KU36" s="678"/>
      <c r="KV36" s="678"/>
      <c r="KW36" s="678"/>
      <c r="KX36" s="678"/>
      <c r="KY36" s="678"/>
      <c r="KZ36" s="678"/>
      <c r="LA36" s="678"/>
      <c r="LB36" s="678"/>
      <c r="LC36" s="678"/>
      <c r="LD36" s="678"/>
      <c r="LE36" s="678"/>
      <c r="LF36" s="678"/>
      <c r="LG36" s="678"/>
      <c r="LH36" s="678"/>
      <c r="LI36" s="678"/>
      <c r="LJ36" s="678"/>
      <c r="LK36" s="678"/>
      <c r="LL36" s="678"/>
      <c r="LM36" s="678"/>
      <c r="LN36" s="678"/>
      <c r="LO36" s="678"/>
      <c r="LP36" s="678"/>
      <c r="LQ36" s="678"/>
      <c r="LR36" s="678"/>
      <c r="LS36" s="678"/>
      <c r="LT36" s="678"/>
      <c r="LU36" s="678"/>
      <c r="LV36" s="678"/>
      <c r="LW36" s="678"/>
      <c r="LX36" s="678"/>
      <c r="LY36" s="678"/>
      <c r="LZ36" s="678"/>
      <c r="MA36" s="678"/>
      <c r="MB36" s="678"/>
    </row>
    <row r="37" spans="1:340" s="671" customFormat="1" x14ac:dyDescent="0.55000000000000004">
      <c r="A37" s="577">
        <v>2050</v>
      </c>
      <c r="B37" s="578">
        <v>265300.021543807</v>
      </c>
      <c r="C37" s="629">
        <f t="shared" si="14"/>
        <v>314328.22852573526</v>
      </c>
      <c r="D37" s="579">
        <v>960084.19881138415</v>
      </c>
      <c r="E37" s="629">
        <f t="shared" si="15"/>
        <v>1137510.5199458166</v>
      </c>
      <c r="F37" s="578">
        <v>0</v>
      </c>
      <c r="G37" s="629">
        <f t="shared" si="16"/>
        <v>0</v>
      </c>
      <c r="H37" s="579">
        <v>517507.41164403991</v>
      </c>
      <c r="I37" s="629">
        <f t="shared" si="17"/>
        <v>436416.65818379191</v>
      </c>
      <c r="J37" s="717">
        <f t="shared" si="18"/>
        <v>0.265300021543807</v>
      </c>
      <c r="K37" s="588">
        <f t="shared" si="19"/>
        <v>0.31432822852573528</v>
      </c>
      <c r="L37" s="588">
        <f t="shared" si="20"/>
        <v>0.44257678716734422</v>
      </c>
      <c r="M37" s="718">
        <f t="shared" si="21"/>
        <v>0.70109386176202471</v>
      </c>
      <c r="N37" s="578">
        <v>0</v>
      </c>
      <c r="O37" s="629">
        <f t="shared" si="22"/>
        <v>0</v>
      </c>
      <c r="P37" s="579">
        <v>546479.40714630485</v>
      </c>
      <c r="Q37" s="629">
        <f t="shared" si="23"/>
        <v>460848.89079249359</v>
      </c>
      <c r="R37" s="715">
        <f t="shared" si="24"/>
        <v>0.265300021543807</v>
      </c>
      <c r="S37" s="711">
        <f t="shared" si="25"/>
        <v>0.31432822852573528</v>
      </c>
      <c r="T37" s="711">
        <f t="shared" si="26"/>
        <v>0.4136047916650793</v>
      </c>
      <c r="U37" s="712">
        <f t="shared" si="27"/>
        <v>0.67666162915332306</v>
      </c>
      <c r="V37" s="678"/>
      <c r="W37" s="673"/>
      <c r="X37" s="673"/>
      <c r="AF37" s="678"/>
      <c r="AG37" s="678"/>
      <c r="AH37" s="678"/>
      <c r="AI37" s="678"/>
      <c r="AJ37" s="678"/>
      <c r="AK37" s="678"/>
      <c r="AL37" s="678"/>
      <c r="AM37" s="678"/>
      <c r="AN37" s="678"/>
      <c r="AO37" s="678"/>
      <c r="AP37" s="678"/>
      <c r="AQ37" s="678"/>
      <c r="AR37" s="678"/>
      <c r="AS37" s="678"/>
      <c r="AT37" s="678"/>
      <c r="AU37" s="678"/>
      <c r="AV37" s="678"/>
      <c r="AW37" s="678"/>
      <c r="AX37" s="678"/>
      <c r="AY37" s="678"/>
      <c r="AZ37" s="678"/>
      <c r="BA37" s="678"/>
      <c r="BB37" s="678"/>
      <c r="BC37" s="678"/>
      <c r="BD37" s="678"/>
      <c r="BE37" s="678"/>
      <c r="BF37" s="678"/>
      <c r="BG37" s="678"/>
      <c r="BH37" s="678"/>
      <c r="BI37" s="678"/>
      <c r="BJ37" s="678"/>
      <c r="BK37" s="678"/>
      <c r="BL37" s="678"/>
      <c r="BM37" s="678"/>
      <c r="BN37" s="678"/>
      <c r="BO37" s="678"/>
      <c r="BP37" s="678"/>
      <c r="BQ37" s="678"/>
      <c r="BR37" s="678"/>
      <c r="BS37" s="678"/>
      <c r="BT37" s="678"/>
      <c r="BU37" s="678"/>
      <c r="BV37" s="678"/>
      <c r="BW37" s="678"/>
      <c r="BX37" s="678"/>
      <c r="BY37" s="678"/>
      <c r="BZ37" s="678"/>
      <c r="CA37" s="678"/>
      <c r="CB37" s="678"/>
      <c r="CC37" s="678"/>
      <c r="CD37" s="678"/>
      <c r="CE37" s="678"/>
      <c r="CF37" s="678"/>
      <c r="CG37" s="678"/>
      <c r="CH37" s="678"/>
      <c r="CI37" s="678"/>
      <c r="CJ37" s="678"/>
      <c r="CK37" s="678"/>
      <c r="CL37" s="678"/>
      <c r="CM37" s="678"/>
      <c r="CN37" s="678"/>
      <c r="CO37" s="678"/>
      <c r="CP37" s="678"/>
      <c r="CQ37" s="678"/>
      <c r="CR37" s="678"/>
      <c r="CS37" s="678"/>
      <c r="CT37" s="678"/>
      <c r="CU37" s="678"/>
      <c r="CV37" s="678"/>
      <c r="CW37" s="678"/>
      <c r="CX37" s="678"/>
      <c r="CY37" s="678"/>
      <c r="CZ37" s="678"/>
      <c r="DA37" s="678"/>
      <c r="DB37" s="678"/>
      <c r="DC37" s="678"/>
      <c r="DD37" s="678"/>
      <c r="DE37" s="678"/>
      <c r="DF37" s="678"/>
      <c r="DG37" s="678"/>
      <c r="DH37" s="678"/>
      <c r="DI37" s="678"/>
      <c r="DJ37" s="678"/>
      <c r="DK37" s="678"/>
      <c r="DL37" s="678"/>
      <c r="DM37" s="678"/>
      <c r="DN37" s="678"/>
      <c r="DO37" s="678"/>
      <c r="DP37" s="678"/>
      <c r="DQ37" s="678"/>
      <c r="DR37" s="678"/>
      <c r="DS37" s="678"/>
      <c r="DT37" s="678"/>
      <c r="DU37" s="678"/>
      <c r="DV37" s="678"/>
      <c r="DW37" s="678"/>
      <c r="DX37" s="678"/>
      <c r="DY37" s="678"/>
      <c r="DZ37" s="678"/>
      <c r="EA37" s="678"/>
      <c r="EB37" s="678"/>
      <c r="EC37" s="678"/>
      <c r="ED37" s="678"/>
      <c r="EE37" s="678"/>
      <c r="EF37" s="678"/>
      <c r="EG37" s="678"/>
      <c r="EH37" s="678"/>
      <c r="EI37" s="678"/>
      <c r="EJ37" s="678"/>
      <c r="EK37" s="678"/>
      <c r="EL37" s="678"/>
      <c r="EM37" s="678"/>
      <c r="EN37" s="678"/>
      <c r="EO37" s="678"/>
      <c r="EP37" s="678"/>
      <c r="EQ37" s="678"/>
      <c r="ER37" s="678"/>
      <c r="ES37" s="678"/>
      <c r="ET37" s="678"/>
      <c r="EU37" s="678"/>
      <c r="EV37" s="678"/>
      <c r="EW37" s="678"/>
      <c r="EX37" s="678"/>
      <c r="EY37" s="678"/>
      <c r="EZ37" s="678"/>
      <c r="FA37" s="678"/>
      <c r="FB37" s="678"/>
      <c r="FC37" s="678"/>
      <c r="FD37" s="678"/>
      <c r="FE37" s="678"/>
      <c r="FF37" s="678"/>
      <c r="FG37" s="678"/>
      <c r="FH37" s="678"/>
      <c r="FI37" s="678"/>
      <c r="FJ37" s="678"/>
      <c r="FK37" s="678"/>
      <c r="FL37" s="678"/>
      <c r="FM37" s="678"/>
      <c r="FN37" s="678"/>
      <c r="FO37" s="678"/>
      <c r="FP37" s="678"/>
      <c r="FQ37" s="678"/>
      <c r="FR37" s="678"/>
      <c r="FS37" s="678"/>
      <c r="FT37" s="678"/>
      <c r="FU37" s="678"/>
      <c r="FV37" s="678"/>
      <c r="FW37" s="678"/>
      <c r="FX37" s="678"/>
      <c r="FY37" s="678"/>
      <c r="FZ37" s="678"/>
      <c r="GA37" s="678"/>
      <c r="GB37" s="678"/>
      <c r="GC37" s="678"/>
      <c r="GD37" s="678"/>
      <c r="GE37" s="678"/>
      <c r="GF37" s="678"/>
      <c r="GG37" s="678"/>
      <c r="GH37" s="678"/>
      <c r="GI37" s="678"/>
      <c r="GJ37" s="678"/>
      <c r="GK37" s="678"/>
      <c r="GL37" s="678"/>
      <c r="GM37" s="678"/>
      <c r="GN37" s="678"/>
      <c r="GO37" s="678"/>
      <c r="GP37" s="678"/>
      <c r="GQ37" s="678"/>
      <c r="GR37" s="678"/>
      <c r="GS37" s="678"/>
      <c r="GT37" s="678"/>
      <c r="GU37" s="678"/>
      <c r="GV37" s="678"/>
      <c r="GW37" s="678"/>
      <c r="GX37" s="678"/>
      <c r="GY37" s="678"/>
      <c r="GZ37" s="678"/>
      <c r="HA37" s="678"/>
      <c r="HB37" s="678"/>
      <c r="HC37" s="678"/>
      <c r="HD37" s="678"/>
      <c r="HE37" s="678"/>
      <c r="HF37" s="678"/>
      <c r="HG37" s="678"/>
      <c r="HH37" s="678"/>
      <c r="HI37" s="678"/>
      <c r="HJ37" s="678"/>
      <c r="HK37" s="678"/>
      <c r="HL37" s="678"/>
      <c r="HM37" s="678"/>
      <c r="HN37" s="678"/>
      <c r="HO37" s="678"/>
      <c r="HP37" s="678"/>
      <c r="HQ37" s="678"/>
      <c r="HR37" s="678"/>
      <c r="HS37" s="678"/>
      <c r="HT37" s="678"/>
      <c r="HU37" s="678"/>
      <c r="HV37" s="678"/>
      <c r="HW37" s="678"/>
      <c r="HX37" s="678"/>
      <c r="HY37" s="678"/>
      <c r="HZ37" s="678"/>
      <c r="IA37" s="678"/>
      <c r="IB37" s="678"/>
      <c r="IC37" s="678"/>
      <c r="ID37" s="678"/>
      <c r="IE37" s="678"/>
      <c r="IF37" s="678"/>
      <c r="IG37" s="678"/>
      <c r="IH37" s="678"/>
      <c r="II37" s="678"/>
      <c r="IJ37" s="678"/>
      <c r="IK37" s="678"/>
      <c r="IL37" s="678"/>
      <c r="IM37" s="678"/>
      <c r="IN37" s="678"/>
      <c r="IO37" s="678"/>
      <c r="IP37" s="678"/>
      <c r="IQ37" s="678"/>
      <c r="IR37" s="678"/>
      <c r="IS37" s="678"/>
      <c r="IT37" s="678"/>
      <c r="IU37" s="678"/>
      <c r="IV37" s="678"/>
      <c r="IW37" s="678"/>
      <c r="IX37" s="678"/>
      <c r="IY37" s="678"/>
      <c r="IZ37" s="678"/>
      <c r="JA37" s="678"/>
      <c r="JB37" s="678"/>
      <c r="JC37" s="678"/>
      <c r="JD37" s="678"/>
      <c r="JE37" s="678"/>
      <c r="JF37" s="678"/>
      <c r="JG37" s="678"/>
      <c r="JH37" s="678"/>
      <c r="JI37" s="678"/>
      <c r="JJ37" s="678"/>
      <c r="JK37" s="678"/>
      <c r="JL37" s="678"/>
      <c r="JM37" s="678"/>
      <c r="JN37" s="678"/>
      <c r="JO37" s="678"/>
      <c r="JP37" s="678"/>
      <c r="JQ37" s="678"/>
      <c r="JR37" s="678"/>
      <c r="JS37" s="678"/>
      <c r="JT37" s="678"/>
      <c r="JU37" s="678"/>
      <c r="JV37" s="678"/>
      <c r="JW37" s="678"/>
      <c r="JX37" s="678"/>
      <c r="JY37" s="678"/>
      <c r="JZ37" s="678"/>
      <c r="KA37" s="678"/>
      <c r="KB37" s="678"/>
      <c r="KC37" s="678"/>
      <c r="KD37" s="678"/>
      <c r="KE37" s="678"/>
      <c r="KF37" s="678"/>
      <c r="KG37" s="678"/>
      <c r="KH37" s="678"/>
      <c r="KI37" s="678"/>
      <c r="KJ37" s="678"/>
      <c r="KK37" s="678"/>
      <c r="KL37" s="678"/>
      <c r="KM37" s="678"/>
      <c r="KN37" s="678"/>
      <c r="KO37" s="678"/>
      <c r="KP37" s="678"/>
      <c r="KQ37" s="678"/>
      <c r="KR37" s="678"/>
      <c r="KS37" s="678"/>
      <c r="KT37" s="678"/>
      <c r="KU37" s="678"/>
      <c r="KV37" s="678"/>
      <c r="KW37" s="678"/>
      <c r="KX37" s="678"/>
      <c r="KY37" s="678"/>
      <c r="KZ37" s="678"/>
      <c r="LA37" s="678"/>
      <c r="LB37" s="678"/>
      <c r="LC37" s="678"/>
      <c r="LD37" s="678"/>
      <c r="LE37" s="678"/>
      <c r="LF37" s="678"/>
      <c r="LG37" s="678"/>
      <c r="LH37" s="678"/>
      <c r="LI37" s="678"/>
      <c r="LJ37" s="678"/>
      <c r="LK37" s="678"/>
      <c r="LL37" s="678"/>
      <c r="LM37" s="678"/>
      <c r="LN37" s="678"/>
      <c r="LO37" s="678"/>
      <c r="LP37" s="678"/>
      <c r="LQ37" s="678"/>
      <c r="LR37" s="678"/>
      <c r="LS37" s="678"/>
      <c r="LT37" s="678"/>
      <c r="LU37" s="678"/>
      <c r="LV37" s="678"/>
      <c r="LW37" s="678"/>
      <c r="LX37" s="678"/>
      <c r="LY37" s="678"/>
      <c r="LZ37" s="678"/>
      <c r="MA37" s="678"/>
      <c r="MB37" s="678"/>
    </row>
    <row r="38" spans="1:340" s="671" customFormat="1" x14ac:dyDescent="0.55000000000000004">
      <c r="A38" s="577">
        <v>2051</v>
      </c>
      <c r="B38" s="578">
        <v>265300.021543807</v>
      </c>
      <c r="C38" s="629">
        <f t="shared" si="14"/>
        <v>315899.86966836394</v>
      </c>
      <c r="D38" s="579">
        <v>960084.19881138415</v>
      </c>
      <c r="E38" s="629">
        <f t="shared" si="15"/>
        <v>1143198.0725455456</v>
      </c>
      <c r="F38" s="578">
        <v>0</v>
      </c>
      <c r="G38" s="629">
        <f t="shared" si="16"/>
        <v>0</v>
      </c>
      <c r="H38" s="579">
        <v>517507.41164403991</v>
      </c>
      <c r="I38" s="629">
        <f t="shared" si="17"/>
        <v>434234.574892873</v>
      </c>
      <c r="J38" s="717">
        <f t="shared" si="18"/>
        <v>0.265300021543807</v>
      </c>
      <c r="K38" s="588">
        <f t="shared" si="19"/>
        <v>0.31589986966836392</v>
      </c>
      <c r="L38" s="588">
        <f t="shared" si="20"/>
        <v>0.44257678716734422</v>
      </c>
      <c r="M38" s="718">
        <f t="shared" si="21"/>
        <v>0.70896349765267275</v>
      </c>
      <c r="N38" s="578">
        <v>0</v>
      </c>
      <c r="O38" s="629">
        <f t="shared" si="22"/>
        <v>0</v>
      </c>
      <c r="P38" s="579">
        <v>546479.40714630485</v>
      </c>
      <c r="Q38" s="629">
        <f t="shared" si="23"/>
        <v>458544.64633853117</v>
      </c>
      <c r="R38" s="715">
        <f t="shared" si="24"/>
        <v>0.265300021543807</v>
      </c>
      <c r="S38" s="711">
        <f t="shared" si="25"/>
        <v>0.31589986966836392</v>
      </c>
      <c r="T38" s="711">
        <f t="shared" si="26"/>
        <v>0.4136047916650793</v>
      </c>
      <c r="U38" s="712">
        <f t="shared" si="27"/>
        <v>0.68465342620701453</v>
      </c>
      <c r="V38" s="678"/>
      <c r="W38" s="673" t="s">
        <v>132</v>
      </c>
      <c r="X38" s="673" t="s">
        <v>131</v>
      </c>
      <c r="Y38" s="677">
        <v>0</v>
      </c>
      <c r="Z38" s="677">
        <v>0</v>
      </c>
      <c r="AA38" s="677">
        <v>0</v>
      </c>
      <c r="AB38" s="677">
        <v>0</v>
      </c>
      <c r="AC38" s="677">
        <v>0</v>
      </c>
      <c r="AD38" s="677"/>
      <c r="AE38" s="677">
        <v>0</v>
      </c>
      <c r="AF38" s="678"/>
      <c r="AG38" s="678"/>
      <c r="AH38" s="678"/>
      <c r="AI38" s="678"/>
      <c r="AJ38" s="678"/>
      <c r="AK38" s="678"/>
      <c r="AL38" s="678"/>
      <c r="AM38" s="678"/>
      <c r="AN38" s="678"/>
      <c r="AO38" s="678"/>
      <c r="AP38" s="678"/>
      <c r="AQ38" s="678"/>
      <c r="AR38" s="678"/>
      <c r="AS38" s="678"/>
      <c r="AT38" s="678"/>
      <c r="AU38" s="678"/>
      <c r="AV38" s="678"/>
      <c r="AW38" s="678"/>
      <c r="AX38" s="678"/>
      <c r="AY38" s="678"/>
      <c r="AZ38" s="678"/>
      <c r="BA38" s="678"/>
      <c r="BB38" s="678"/>
      <c r="BC38" s="678"/>
      <c r="BD38" s="678"/>
      <c r="BE38" s="678"/>
      <c r="BF38" s="678"/>
      <c r="BG38" s="678"/>
      <c r="BH38" s="678"/>
      <c r="BI38" s="678"/>
      <c r="BJ38" s="678"/>
      <c r="BK38" s="678"/>
      <c r="BL38" s="678"/>
      <c r="BM38" s="678"/>
      <c r="BN38" s="678"/>
      <c r="BO38" s="678"/>
      <c r="BP38" s="678"/>
      <c r="BQ38" s="678"/>
      <c r="BR38" s="678"/>
      <c r="BS38" s="678"/>
      <c r="BT38" s="678"/>
      <c r="BU38" s="678"/>
      <c r="BV38" s="678"/>
      <c r="BW38" s="678"/>
      <c r="BX38" s="678"/>
      <c r="BY38" s="678"/>
      <c r="BZ38" s="678"/>
      <c r="CA38" s="678"/>
      <c r="CB38" s="678"/>
      <c r="CC38" s="678"/>
      <c r="CD38" s="678"/>
      <c r="CE38" s="678"/>
      <c r="CF38" s="678"/>
      <c r="CG38" s="678"/>
      <c r="CH38" s="678"/>
      <c r="CI38" s="678"/>
      <c r="CJ38" s="678"/>
      <c r="CK38" s="678"/>
      <c r="CL38" s="678"/>
      <c r="CM38" s="678"/>
      <c r="CN38" s="678"/>
      <c r="CO38" s="678"/>
      <c r="CP38" s="678"/>
      <c r="CQ38" s="678"/>
      <c r="CR38" s="678"/>
      <c r="CS38" s="678"/>
      <c r="CT38" s="678"/>
      <c r="CU38" s="678"/>
      <c r="CV38" s="678"/>
      <c r="CW38" s="678"/>
      <c r="CX38" s="678"/>
      <c r="CY38" s="678"/>
      <c r="CZ38" s="678"/>
      <c r="DA38" s="678"/>
      <c r="DB38" s="678"/>
      <c r="DC38" s="678"/>
      <c r="DD38" s="678"/>
      <c r="DE38" s="678"/>
      <c r="DF38" s="678"/>
      <c r="DG38" s="678"/>
      <c r="DH38" s="678"/>
      <c r="DI38" s="678"/>
      <c r="DJ38" s="678"/>
      <c r="DK38" s="678"/>
      <c r="DL38" s="678"/>
      <c r="DM38" s="678"/>
      <c r="DN38" s="678"/>
      <c r="DO38" s="678"/>
      <c r="DP38" s="678"/>
      <c r="DQ38" s="678"/>
      <c r="DR38" s="678"/>
      <c r="DS38" s="678"/>
      <c r="DT38" s="678"/>
      <c r="DU38" s="678"/>
      <c r="DV38" s="678"/>
      <c r="DW38" s="678"/>
      <c r="DX38" s="678"/>
      <c r="DY38" s="678"/>
      <c r="DZ38" s="678"/>
      <c r="EA38" s="678"/>
      <c r="EB38" s="678"/>
      <c r="EC38" s="678"/>
      <c r="ED38" s="678"/>
      <c r="EE38" s="678"/>
      <c r="EF38" s="678"/>
      <c r="EG38" s="678"/>
      <c r="EH38" s="678"/>
      <c r="EI38" s="678"/>
      <c r="EJ38" s="678"/>
      <c r="EK38" s="678"/>
      <c r="EL38" s="678"/>
      <c r="EM38" s="678"/>
      <c r="EN38" s="678"/>
      <c r="EO38" s="678"/>
      <c r="EP38" s="678"/>
      <c r="EQ38" s="678"/>
      <c r="ER38" s="678"/>
      <c r="ES38" s="678"/>
      <c r="ET38" s="678"/>
      <c r="EU38" s="678"/>
      <c r="EV38" s="678"/>
      <c r="EW38" s="678"/>
      <c r="EX38" s="678"/>
      <c r="EY38" s="678"/>
      <c r="EZ38" s="678"/>
      <c r="FA38" s="678"/>
      <c r="FB38" s="678"/>
      <c r="FC38" s="678"/>
      <c r="FD38" s="678"/>
      <c r="FE38" s="678"/>
      <c r="FF38" s="678"/>
      <c r="FG38" s="678"/>
      <c r="FH38" s="678"/>
      <c r="FI38" s="678"/>
      <c r="FJ38" s="678"/>
      <c r="FK38" s="678"/>
      <c r="FL38" s="678"/>
      <c r="FM38" s="678"/>
      <c r="FN38" s="678"/>
      <c r="FO38" s="678"/>
      <c r="FP38" s="678"/>
      <c r="FQ38" s="678"/>
      <c r="FR38" s="678"/>
      <c r="FS38" s="678"/>
      <c r="FT38" s="678"/>
      <c r="FU38" s="678"/>
      <c r="FV38" s="678"/>
      <c r="FW38" s="678"/>
      <c r="FX38" s="678"/>
      <c r="FY38" s="678"/>
      <c r="FZ38" s="678"/>
      <c r="GA38" s="678"/>
      <c r="GB38" s="678"/>
      <c r="GC38" s="678"/>
      <c r="GD38" s="678"/>
      <c r="GE38" s="678"/>
      <c r="GF38" s="678"/>
      <c r="GG38" s="678"/>
      <c r="GH38" s="678"/>
      <c r="GI38" s="678"/>
      <c r="GJ38" s="678"/>
      <c r="GK38" s="678"/>
      <c r="GL38" s="678"/>
      <c r="GM38" s="678"/>
      <c r="GN38" s="678"/>
      <c r="GO38" s="678"/>
      <c r="GP38" s="678"/>
      <c r="GQ38" s="678"/>
      <c r="GR38" s="678"/>
      <c r="GS38" s="678"/>
      <c r="GT38" s="678"/>
      <c r="GU38" s="678"/>
      <c r="GV38" s="678"/>
      <c r="GW38" s="678"/>
      <c r="GX38" s="678"/>
      <c r="GY38" s="678"/>
      <c r="GZ38" s="678"/>
      <c r="HA38" s="678"/>
      <c r="HB38" s="678"/>
      <c r="HC38" s="678"/>
      <c r="HD38" s="678"/>
      <c r="HE38" s="678"/>
      <c r="HF38" s="678"/>
      <c r="HG38" s="678"/>
      <c r="HH38" s="678"/>
      <c r="HI38" s="678"/>
      <c r="HJ38" s="678"/>
      <c r="HK38" s="678"/>
      <c r="HL38" s="678"/>
      <c r="HM38" s="678"/>
      <c r="HN38" s="678"/>
      <c r="HO38" s="678"/>
      <c r="HP38" s="678"/>
      <c r="HQ38" s="678"/>
      <c r="HR38" s="678"/>
      <c r="HS38" s="678"/>
      <c r="HT38" s="678"/>
      <c r="HU38" s="678"/>
      <c r="HV38" s="678"/>
      <c r="HW38" s="678"/>
      <c r="HX38" s="678"/>
      <c r="HY38" s="678"/>
      <c r="HZ38" s="678"/>
      <c r="IA38" s="678"/>
      <c r="IB38" s="678"/>
      <c r="IC38" s="678"/>
      <c r="ID38" s="678"/>
      <c r="IE38" s="678"/>
      <c r="IF38" s="678"/>
      <c r="IG38" s="678"/>
      <c r="IH38" s="678"/>
      <c r="II38" s="678"/>
      <c r="IJ38" s="678"/>
      <c r="IK38" s="678"/>
      <c r="IL38" s="678"/>
      <c r="IM38" s="678"/>
      <c r="IN38" s="678"/>
      <c r="IO38" s="678"/>
      <c r="IP38" s="678"/>
      <c r="IQ38" s="678"/>
      <c r="IR38" s="678"/>
      <c r="IS38" s="678"/>
      <c r="IT38" s="678"/>
      <c r="IU38" s="678"/>
      <c r="IV38" s="678"/>
      <c r="IW38" s="678"/>
      <c r="IX38" s="678"/>
      <c r="IY38" s="678"/>
      <c r="IZ38" s="678"/>
      <c r="JA38" s="678"/>
      <c r="JB38" s="678"/>
      <c r="JC38" s="678"/>
      <c r="JD38" s="678"/>
      <c r="JE38" s="678"/>
      <c r="JF38" s="678"/>
      <c r="JG38" s="678"/>
      <c r="JH38" s="678"/>
      <c r="JI38" s="678"/>
      <c r="JJ38" s="678"/>
      <c r="JK38" s="678"/>
      <c r="JL38" s="678"/>
      <c r="JM38" s="678"/>
      <c r="JN38" s="678"/>
      <c r="JO38" s="678"/>
      <c r="JP38" s="678"/>
      <c r="JQ38" s="678"/>
      <c r="JR38" s="678"/>
      <c r="JS38" s="678"/>
      <c r="JT38" s="678"/>
      <c r="JU38" s="678"/>
      <c r="JV38" s="678"/>
      <c r="JW38" s="678"/>
      <c r="JX38" s="678"/>
      <c r="JY38" s="678"/>
      <c r="JZ38" s="678"/>
      <c r="KA38" s="678"/>
      <c r="KB38" s="678"/>
      <c r="KC38" s="678"/>
      <c r="KD38" s="678"/>
      <c r="KE38" s="678"/>
      <c r="KF38" s="678"/>
      <c r="KG38" s="678"/>
      <c r="KH38" s="678"/>
      <c r="KI38" s="678"/>
      <c r="KJ38" s="678"/>
      <c r="KK38" s="678"/>
      <c r="KL38" s="678"/>
      <c r="KM38" s="678"/>
      <c r="KN38" s="678"/>
      <c r="KO38" s="678"/>
      <c r="KP38" s="678"/>
      <c r="KQ38" s="678"/>
      <c r="KR38" s="678"/>
      <c r="KS38" s="678"/>
      <c r="KT38" s="678"/>
      <c r="KU38" s="678"/>
      <c r="KV38" s="678"/>
      <c r="KW38" s="678"/>
      <c r="KX38" s="678"/>
      <c r="KY38" s="678"/>
      <c r="KZ38" s="678"/>
      <c r="LA38" s="678"/>
      <c r="LB38" s="678"/>
      <c r="LC38" s="678"/>
      <c r="LD38" s="678"/>
      <c r="LE38" s="678"/>
      <c r="LF38" s="678"/>
      <c r="LG38" s="678"/>
      <c r="LH38" s="678"/>
      <c r="LI38" s="678"/>
      <c r="LJ38" s="678"/>
      <c r="LK38" s="678"/>
      <c r="LL38" s="678"/>
      <c r="LM38" s="678"/>
      <c r="LN38" s="678"/>
      <c r="LO38" s="678"/>
      <c r="LP38" s="678"/>
      <c r="LQ38" s="678"/>
      <c r="LR38" s="678"/>
      <c r="LS38" s="678"/>
      <c r="LT38" s="678"/>
      <c r="LU38" s="678"/>
      <c r="LV38" s="678"/>
      <c r="LW38" s="678"/>
      <c r="LX38" s="678"/>
      <c r="LY38" s="678"/>
      <c r="LZ38" s="678"/>
      <c r="MA38" s="678"/>
      <c r="MB38" s="678"/>
    </row>
    <row r="39" spans="1:340" s="671" customFormat="1" x14ac:dyDescent="0.55000000000000004">
      <c r="A39" s="577">
        <v>2052</v>
      </c>
      <c r="B39" s="578">
        <v>265300.021543807</v>
      </c>
      <c r="C39" s="629">
        <f t="shared" si="14"/>
        <v>317479.36901670566</v>
      </c>
      <c r="D39" s="579">
        <v>960084.19881138415</v>
      </c>
      <c r="E39" s="629">
        <f t="shared" si="15"/>
        <v>1148914.062908273</v>
      </c>
      <c r="F39" s="578">
        <v>0</v>
      </c>
      <c r="G39" s="629">
        <f t="shared" si="16"/>
        <v>0</v>
      </c>
      <c r="H39" s="579">
        <v>517507.41164403991</v>
      </c>
      <c r="I39" s="629">
        <f t="shared" si="17"/>
        <v>432063.40201840864</v>
      </c>
      <c r="J39" s="717">
        <f t="shared" si="18"/>
        <v>0.265300021543807</v>
      </c>
      <c r="K39" s="588">
        <f t="shared" si="19"/>
        <v>0.31747936901670565</v>
      </c>
      <c r="L39" s="588">
        <f t="shared" si="20"/>
        <v>0.44257678716734422</v>
      </c>
      <c r="M39" s="718">
        <f t="shared" si="21"/>
        <v>0.71685066088986427</v>
      </c>
      <c r="N39" s="578">
        <v>0</v>
      </c>
      <c r="O39" s="629">
        <f t="shared" si="22"/>
        <v>0</v>
      </c>
      <c r="P39" s="579">
        <v>546479.40714630485</v>
      </c>
      <c r="Q39" s="629">
        <f t="shared" si="23"/>
        <v>456251.92310683848</v>
      </c>
      <c r="R39" s="715">
        <f t="shared" si="24"/>
        <v>0.265300021543807</v>
      </c>
      <c r="S39" s="711">
        <f t="shared" si="25"/>
        <v>0.31747936901670565</v>
      </c>
      <c r="T39" s="711">
        <f t="shared" si="26"/>
        <v>0.4136047916650793</v>
      </c>
      <c r="U39" s="712">
        <f t="shared" si="27"/>
        <v>0.69266213980143443</v>
      </c>
      <c r="V39" s="678"/>
      <c r="W39" s="524"/>
      <c r="X39" s="524"/>
      <c r="AF39" s="678"/>
      <c r="AG39" s="678"/>
      <c r="AH39" s="678"/>
      <c r="AI39" s="678"/>
      <c r="AJ39" s="678"/>
      <c r="AK39" s="678"/>
      <c r="AL39" s="678"/>
      <c r="AM39" s="678"/>
      <c r="AN39" s="678"/>
      <c r="AO39" s="678"/>
      <c r="AP39" s="678"/>
      <c r="AQ39" s="678"/>
      <c r="AR39" s="678"/>
      <c r="AS39" s="678"/>
      <c r="AT39" s="678"/>
      <c r="AU39" s="678"/>
      <c r="AV39" s="678"/>
      <c r="AW39" s="678"/>
      <c r="AX39" s="678"/>
      <c r="AY39" s="678"/>
      <c r="AZ39" s="678"/>
      <c r="BA39" s="678"/>
      <c r="BB39" s="678"/>
      <c r="BC39" s="678"/>
      <c r="BD39" s="678"/>
      <c r="BE39" s="678"/>
      <c r="BF39" s="678"/>
      <c r="BG39" s="678"/>
      <c r="BH39" s="678"/>
      <c r="BI39" s="678"/>
      <c r="BJ39" s="678"/>
      <c r="BK39" s="678"/>
      <c r="BL39" s="678"/>
      <c r="BM39" s="678"/>
      <c r="BN39" s="678"/>
      <c r="BO39" s="678"/>
      <c r="BP39" s="678"/>
      <c r="BQ39" s="678"/>
      <c r="BR39" s="678"/>
      <c r="BS39" s="678"/>
      <c r="BT39" s="678"/>
      <c r="BU39" s="678"/>
      <c r="BV39" s="678"/>
      <c r="BW39" s="678"/>
      <c r="BX39" s="678"/>
      <c r="BY39" s="678"/>
      <c r="BZ39" s="678"/>
      <c r="CA39" s="678"/>
      <c r="CB39" s="678"/>
      <c r="CC39" s="678"/>
      <c r="CD39" s="678"/>
      <c r="CE39" s="678"/>
      <c r="CF39" s="678"/>
      <c r="CG39" s="678"/>
      <c r="CH39" s="678"/>
      <c r="CI39" s="678"/>
      <c r="CJ39" s="678"/>
      <c r="CK39" s="678"/>
      <c r="CL39" s="678"/>
      <c r="CM39" s="678"/>
      <c r="CN39" s="678"/>
      <c r="CO39" s="678"/>
      <c r="CP39" s="678"/>
      <c r="CQ39" s="678"/>
      <c r="CR39" s="678"/>
      <c r="CS39" s="678"/>
      <c r="CT39" s="678"/>
      <c r="CU39" s="678"/>
      <c r="CV39" s="678"/>
      <c r="CW39" s="678"/>
      <c r="CX39" s="678"/>
      <c r="CY39" s="678"/>
      <c r="CZ39" s="678"/>
      <c r="DA39" s="678"/>
      <c r="DB39" s="678"/>
      <c r="DC39" s="678"/>
      <c r="DD39" s="678"/>
      <c r="DE39" s="678"/>
      <c r="DF39" s="678"/>
      <c r="DG39" s="678"/>
      <c r="DH39" s="678"/>
      <c r="DI39" s="678"/>
      <c r="DJ39" s="678"/>
      <c r="DK39" s="678"/>
      <c r="DL39" s="678"/>
      <c r="DM39" s="678"/>
      <c r="DN39" s="678"/>
      <c r="DO39" s="678"/>
      <c r="DP39" s="678"/>
      <c r="DQ39" s="678"/>
      <c r="DR39" s="678"/>
      <c r="DS39" s="678"/>
      <c r="DT39" s="678"/>
      <c r="DU39" s="678"/>
      <c r="DV39" s="678"/>
      <c r="DW39" s="678"/>
      <c r="DX39" s="678"/>
      <c r="DY39" s="678"/>
      <c r="DZ39" s="678"/>
      <c r="EA39" s="678"/>
      <c r="EB39" s="678"/>
      <c r="EC39" s="678"/>
      <c r="ED39" s="678"/>
      <c r="EE39" s="678"/>
      <c r="EF39" s="678"/>
      <c r="EG39" s="678"/>
      <c r="EH39" s="678"/>
      <c r="EI39" s="678"/>
      <c r="EJ39" s="678"/>
      <c r="EK39" s="678"/>
      <c r="EL39" s="678"/>
      <c r="EM39" s="678"/>
      <c r="EN39" s="678"/>
      <c r="EO39" s="678"/>
      <c r="EP39" s="678"/>
      <c r="EQ39" s="678"/>
      <c r="ER39" s="678"/>
      <c r="ES39" s="678"/>
      <c r="ET39" s="678"/>
      <c r="EU39" s="678"/>
      <c r="EV39" s="678"/>
      <c r="EW39" s="678"/>
      <c r="EX39" s="678"/>
      <c r="EY39" s="678"/>
      <c r="EZ39" s="678"/>
      <c r="FA39" s="678"/>
      <c r="FB39" s="678"/>
      <c r="FC39" s="678"/>
      <c r="FD39" s="678"/>
      <c r="FE39" s="678"/>
      <c r="FF39" s="678"/>
      <c r="FG39" s="678"/>
      <c r="FH39" s="678"/>
      <c r="FI39" s="678"/>
      <c r="FJ39" s="678"/>
      <c r="FK39" s="678"/>
      <c r="FL39" s="678"/>
      <c r="FM39" s="678"/>
      <c r="FN39" s="678"/>
      <c r="FO39" s="678"/>
      <c r="FP39" s="678"/>
      <c r="FQ39" s="678"/>
      <c r="FR39" s="678"/>
      <c r="FS39" s="678"/>
      <c r="FT39" s="678"/>
      <c r="FU39" s="678"/>
      <c r="FV39" s="678"/>
      <c r="FW39" s="678"/>
      <c r="FX39" s="678"/>
      <c r="FY39" s="678"/>
      <c r="FZ39" s="678"/>
      <c r="GA39" s="678"/>
      <c r="GB39" s="678"/>
      <c r="GC39" s="678"/>
      <c r="GD39" s="678"/>
      <c r="GE39" s="678"/>
      <c r="GF39" s="678"/>
      <c r="GG39" s="678"/>
      <c r="GH39" s="678"/>
      <c r="GI39" s="678"/>
      <c r="GJ39" s="678"/>
      <c r="GK39" s="678"/>
      <c r="GL39" s="678"/>
      <c r="GM39" s="678"/>
      <c r="GN39" s="678"/>
      <c r="GO39" s="678"/>
      <c r="GP39" s="678"/>
      <c r="GQ39" s="678"/>
      <c r="GR39" s="678"/>
      <c r="GS39" s="678"/>
      <c r="GT39" s="678"/>
      <c r="GU39" s="678"/>
      <c r="GV39" s="678"/>
      <c r="GW39" s="678"/>
      <c r="GX39" s="678"/>
      <c r="GY39" s="678"/>
      <c r="GZ39" s="678"/>
      <c r="HA39" s="678"/>
      <c r="HB39" s="678"/>
      <c r="HC39" s="678"/>
      <c r="HD39" s="678"/>
      <c r="HE39" s="678"/>
      <c r="HF39" s="678"/>
      <c r="HG39" s="678"/>
      <c r="HH39" s="678"/>
      <c r="HI39" s="678"/>
      <c r="HJ39" s="678"/>
      <c r="HK39" s="678"/>
      <c r="HL39" s="678"/>
      <c r="HM39" s="678"/>
      <c r="HN39" s="678"/>
      <c r="HO39" s="678"/>
      <c r="HP39" s="678"/>
      <c r="HQ39" s="678"/>
      <c r="HR39" s="678"/>
      <c r="HS39" s="678"/>
      <c r="HT39" s="678"/>
      <c r="HU39" s="678"/>
      <c r="HV39" s="678"/>
      <c r="HW39" s="678"/>
      <c r="HX39" s="678"/>
      <c r="HY39" s="678"/>
      <c r="HZ39" s="678"/>
      <c r="IA39" s="678"/>
      <c r="IB39" s="678"/>
      <c r="IC39" s="678"/>
      <c r="ID39" s="678"/>
      <c r="IE39" s="678"/>
      <c r="IF39" s="678"/>
      <c r="IG39" s="678"/>
      <c r="IH39" s="678"/>
      <c r="II39" s="678"/>
      <c r="IJ39" s="678"/>
      <c r="IK39" s="678"/>
      <c r="IL39" s="678"/>
      <c r="IM39" s="678"/>
      <c r="IN39" s="678"/>
      <c r="IO39" s="678"/>
      <c r="IP39" s="678"/>
      <c r="IQ39" s="678"/>
      <c r="IR39" s="678"/>
      <c r="IS39" s="678"/>
      <c r="IT39" s="678"/>
      <c r="IU39" s="678"/>
      <c r="IV39" s="678"/>
      <c r="IW39" s="678"/>
      <c r="IX39" s="678"/>
      <c r="IY39" s="678"/>
      <c r="IZ39" s="678"/>
      <c r="JA39" s="678"/>
      <c r="JB39" s="678"/>
      <c r="JC39" s="678"/>
      <c r="JD39" s="678"/>
      <c r="JE39" s="678"/>
      <c r="JF39" s="678"/>
      <c r="JG39" s="678"/>
      <c r="JH39" s="678"/>
      <c r="JI39" s="678"/>
      <c r="JJ39" s="678"/>
      <c r="JK39" s="678"/>
      <c r="JL39" s="678"/>
      <c r="JM39" s="678"/>
      <c r="JN39" s="678"/>
      <c r="JO39" s="678"/>
      <c r="JP39" s="678"/>
      <c r="JQ39" s="678"/>
      <c r="JR39" s="678"/>
      <c r="JS39" s="678"/>
      <c r="JT39" s="678"/>
      <c r="JU39" s="678"/>
      <c r="JV39" s="678"/>
      <c r="JW39" s="678"/>
      <c r="JX39" s="678"/>
      <c r="JY39" s="678"/>
      <c r="JZ39" s="678"/>
      <c r="KA39" s="678"/>
      <c r="KB39" s="678"/>
      <c r="KC39" s="678"/>
      <c r="KD39" s="678"/>
      <c r="KE39" s="678"/>
      <c r="KF39" s="678"/>
      <c r="KG39" s="678"/>
      <c r="KH39" s="678"/>
      <c r="KI39" s="678"/>
      <c r="KJ39" s="678"/>
      <c r="KK39" s="678"/>
      <c r="KL39" s="678"/>
      <c r="KM39" s="678"/>
      <c r="KN39" s="678"/>
      <c r="KO39" s="678"/>
      <c r="KP39" s="678"/>
      <c r="KQ39" s="678"/>
      <c r="KR39" s="678"/>
      <c r="KS39" s="678"/>
      <c r="KT39" s="678"/>
      <c r="KU39" s="678"/>
      <c r="KV39" s="678"/>
      <c r="KW39" s="678"/>
      <c r="KX39" s="678"/>
      <c r="KY39" s="678"/>
      <c r="KZ39" s="678"/>
      <c r="LA39" s="678"/>
      <c r="LB39" s="678"/>
      <c r="LC39" s="678"/>
      <c r="LD39" s="678"/>
      <c r="LE39" s="678"/>
      <c r="LF39" s="678"/>
      <c r="LG39" s="678"/>
      <c r="LH39" s="678"/>
      <c r="LI39" s="678"/>
      <c r="LJ39" s="678"/>
      <c r="LK39" s="678"/>
      <c r="LL39" s="678"/>
      <c r="LM39" s="678"/>
      <c r="LN39" s="678"/>
      <c r="LO39" s="678"/>
      <c r="LP39" s="678"/>
      <c r="LQ39" s="678"/>
      <c r="LR39" s="678"/>
      <c r="LS39" s="678"/>
      <c r="LT39" s="678"/>
      <c r="LU39" s="678"/>
      <c r="LV39" s="678"/>
      <c r="LW39" s="678"/>
      <c r="LX39" s="678"/>
      <c r="LY39" s="678"/>
      <c r="LZ39" s="678"/>
      <c r="MA39" s="678"/>
      <c r="MB39" s="678"/>
    </row>
    <row r="40" spans="1:340" s="671" customFormat="1" x14ac:dyDescent="0.55000000000000004">
      <c r="A40" s="577">
        <v>2053</v>
      </c>
      <c r="B40" s="578">
        <v>265300.021543807</v>
      </c>
      <c r="C40" s="629">
        <f t="shared" si="14"/>
        <v>319066.76586178911</v>
      </c>
      <c r="D40" s="579">
        <v>960084.19881138415</v>
      </c>
      <c r="E40" s="629">
        <f t="shared" si="15"/>
        <v>1154658.633222814</v>
      </c>
      <c r="F40" s="578">
        <v>0</v>
      </c>
      <c r="G40" s="629">
        <f t="shared" si="16"/>
        <v>0</v>
      </c>
      <c r="H40" s="579">
        <v>517507.41164403991</v>
      </c>
      <c r="I40" s="629">
        <f t="shared" si="17"/>
        <v>429903.08500831662</v>
      </c>
      <c r="J40" s="717">
        <f t="shared" si="18"/>
        <v>0.265300021543807</v>
      </c>
      <c r="K40" s="588">
        <f t="shared" si="19"/>
        <v>0.31906676586178911</v>
      </c>
      <c r="L40" s="588">
        <f t="shared" si="20"/>
        <v>0.44257678716734422</v>
      </c>
      <c r="M40" s="718">
        <f t="shared" si="21"/>
        <v>0.72475554821449728</v>
      </c>
      <c r="N40" s="578">
        <v>0</v>
      </c>
      <c r="O40" s="629">
        <f t="shared" si="22"/>
        <v>0</v>
      </c>
      <c r="P40" s="579">
        <v>546479.40714630485</v>
      </c>
      <c r="Q40" s="629">
        <f t="shared" si="23"/>
        <v>453970.66349130438</v>
      </c>
      <c r="R40" s="715">
        <f t="shared" si="24"/>
        <v>0.265300021543807</v>
      </c>
      <c r="S40" s="711">
        <f t="shared" si="25"/>
        <v>0.31906676586178911</v>
      </c>
      <c r="T40" s="711">
        <f t="shared" si="26"/>
        <v>0.4136047916650793</v>
      </c>
      <c r="U40" s="712">
        <f t="shared" si="27"/>
        <v>0.7006879697315096</v>
      </c>
      <c r="V40" s="678"/>
      <c r="W40" s="673" t="s">
        <v>131</v>
      </c>
      <c r="X40" s="673" t="s">
        <v>131</v>
      </c>
      <c r="Y40" s="677">
        <f>Y36+Y38</f>
        <v>1154073.0194156244</v>
      </c>
      <c r="Z40" s="677">
        <f>Z36+Z38</f>
        <v>1300769.1782258737</v>
      </c>
      <c r="AA40" s="677">
        <f>AA36+AA38</f>
        <v>1407482.9741179266</v>
      </c>
      <c r="AB40" s="677">
        <f>AB36+AB38</f>
        <v>3863263.5194288911</v>
      </c>
      <c r="AC40" s="677">
        <f>AC36+AC38</f>
        <v>13585252.082253356</v>
      </c>
      <c r="AD40" s="677"/>
      <c r="AE40" s="677">
        <f>AE36+AE38</f>
        <v>1681069.5154482985</v>
      </c>
      <c r="AF40" s="678"/>
      <c r="AG40" s="678"/>
      <c r="AH40" s="678"/>
      <c r="AI40" s="678"/>
      <c r="AJ40" s="678"/>
      <c r="AK40" s="678"/>
      <c r="AL40" s="678"/>
      <c r="AM40" s="678"/>
      <c r="AN40" s="678"/>
      <c r="AO40" s="678"/>
      <c r="AP40" s="678"/>
      <c r="AQ40" s="678"/>
      <c r="AR40" s="678"/>
      <c r="AS40" s="678"/>
      <c r="AT40" s="678"/>
      <c r="AU40" s="678"/>
      <c r="AV40" s="678"/>
      <c r="AW40" s="678"/>
      <c r="AX40" s="678"/>
      <c r="AY40" s="678"/>
      <c r="AZ40" s="678"/>
      <c r="BA40" s="678"/>
      <c r="BB40" s="678"/>
      <c r="BC40" s="678"/>
      <c r="BD40" s="678"/>
      <c r="BE40" s="678"/>
      <c r="BF40" s="678"/>
      <c r="BG40" s="678"/>
      <c r="BH40" s="678"/>
      <c r="BI40" s="678"/>
      <c r="BJ40" s="678"/>
      <c r="BK40" s="678"/>
      <c r="BL40" s="678"/>
      <c r="BM40" s="678"/>
      <c r="BN40" s="678"/>
      <c r="BO40" s="678"/>
      <c r="BP40" s="678"/>
      <c r="BQ40" s="678"/>
      <c r="BR40" s="678"/>
      <c r="BS40" s="678"/>
      <c r="BT40" s="678"/>
      <c r="BU40" s="678"/>
      <c r="BV40" s="678"/>
      <c r="BW40" s="678"/>
      <c r="BX40" s="678"/>
      <c r="BY40" s="678"/>
      <c r="BZ40" s="678"/>
      <c r="CA40" s="678"/>
      <c r="CB40" s="678"/>
      <c r="CC40" s="678"/>
      <c r="CD40" s="678"/>
      <c r="CE40" s="678"/>
      <c r="CF40" s="678"/>
      <c r="CG40" s="678"/>
      <c r="CH40" s="678"/>
      <c r="CI40" s="678"/>
      <c r="CJ40" s="678"/>
      <c r="CK40" s="678"/>
      <c r="CL40" s="678"/>
      <c r="CM40" s="678"/>
      <c r="CN40" s="678"/>
      <c r="CO40" s="678"/>
      <c r="CP40" s="678"/>
      <c r="CQ40" s="678"/>
      <c r="CR40" s="678"/>
      <c r="CS40" s="678"/>
      <c r="CT40" s="678"/>
      <c r="CU40" s="678"/>
      <c r="CV40" s="678"/>
      <c r="CW40" s="678"/>
      <c r="CX40" s="678"/>
      <c r="CY40" s="678"/>
      <c r="CZ40" s="678"/>
      <c r="DA40" s="678"/>
      <c r="DB40" s="678"/>
      <c r="DC40" s="678"/>
      <c r="DD40" s="678"/>
      <c r="DE40" s="678"/>
      <c r="DF40" s="678"/>
      <c r="DG40" s="678"/>
      <c r="DH40" s="678"/>
      <c r="DI40" s="678"/>
      <c r="DJ40" s="678"/>
      <c r="DK40" s="678"/>
      <c r="DL40" s="678"/>
      <c r="DM40" s="678"/>
      <c r="DN40" s="678"/>
      <c r="DO40" s="678"/>
      <c r="DP40" s="678"/>
      <c r="DQ40" s="678"/>
      <c r="DR40" s="678"/>
      <c r="DS40" s="678"/>
      <c r="DT40" s="678"/>
      <c r="DU40" s="678"/>
      <c r="DV40" s="678"/>
      <c r="DW40" s="678"/>
      <c r="DX40" s="678"/>
      <c r="DY40" s="678"/>
      <c r="DZ40" s="678"/>
      <c r="EA40" s="678"/>
      <c r="EB40" s="678"/>
      <c r="EC40" s="678"/>
      <c r="ED40" s="678"/>
      <c r="EE40" s="678"/>
      <c r="EF40" s="678"/>
      <c r="EG40" s="678"/>
      <c r="EH40" s="678"/>
      <c r="EI40" s="678"/>
      <c r="EJ40" s="678"/>
      <c r="EK40" s="678"/>
      <c r="EL40" s="678"/>
      <c r="EM40" s="678"/>
      <c r="EN40" s="678"/>
      <c r="EO40" s="678"/>
      <c r="EP40" s="678"/>
      <c r="EQ40" s="678"/>
      <c r="ER40" s="678"/>
      <c r="ES40" s="678"/>
      <c r="ET40" s="678"/>
      <c r="EU40" s="678"/>
      <c r="EV40" s="678"/>
      <c r="EW40" s="678"/>
      <c r="EX40" s="678"/>
      <c r="EY40" s="678"/>
      <c r="EZ40" s="678"/>
      <c r="FA40" s="678"/>
      <c r="FB40" s="678"/>
      <c r="FC40" s="678"/>
      <c r="FD40" s="678"/>
      <c r="FE40" s="678"/>
      <c r="FF40" s="678"/>
      <c r="FG40" s="678"/>
      <c r="FH40" s="678"/>
      <c r="FI40" s="678"/>
      <c r="FJ40" s="678"/>
      <c r="FK40" s="678"/>
      <c r="FL40" s="678"/>
      <c r="FM40" s="678"/>
      <c r="FN40" s="678"/>
      <c r="FO40" s="678"/>
      <c r="FP40" s="678"/>
      <c r="FQ40" s="678"/>
      <c r="FR40" s="678"/>
      <c r="FS40" s="678"/>
      <c r="FT40" s="678"/>
      <c r="FU40" s="678"/>
      <c r="FV40" s="678"/>
      <c r="FW40" s="678"/>
      <c r="FX40" s="678"/>
      <c r="FY40" s="678"/>
      <c r="FZ40" s="678"/>
      <c r="GA40" s="678"/>
      <c r="GB40" s="678"/>
      <c r="GC40" s="678"/>
      <c r="GD40" s="678"/>
      <c r="GE40" s="678"/>
      <c r="GF40" s="678"/>
      <c r="GG40" s="678"/>
      <c r="GH40" s="678"/>
      <c r="GI40" s="678"/>
      <c r="GJ40" s="678"/>
      <c r="GK40" s="678"/>
      <c r="GL40" s="678"/>
      <c r="GM40" s="678"/>
      <c r="GN40" s="678"/>
      <c r="GO40" s="678"/>
      <c r="GP40" s="678"/>
      <c r="GQ40" s="678"/>
      <c r="GR40" s="678"/>
      <c r="GS40" s="678"/>
      <c r="GT40" s="678"/>
      <c r="GU40" s="678"/>
      <c r="GV40" s="678"/>
      <c r="GW40" s="678"/>
      <c r="GX40" s="678"/>
      <c r="GY40" s="678"/>
      <c r="GZ40" s="678"/>
      <c r="HA40" s="678"/>
      <c r="HB40" s="678"/>
      <c r="HC40" s="678"/>
      <c r="HD40" s="678"/>
      <c r="HE40" s="678"/>
      <c r="HF40" s="678"/>
      <c r="HG40" s="678"/>
      <c r="HH40" s="678"/>
      <c r="HI40" s="678"/>
      <c r="HJ40" s="678"/>
      <c r="HK40" s="678"/>
      <c r="HL40" s="678"/>
      <c r="HM40" s="678"/>
      <c r="HN40" s="678"/>
      <c r="HO40" s="678"/>
      <c r="HP40" s="678"/>
      <c r="HQ40" s="678"/>
      <c r="HR40" s="678"/>
      <c r="HS40" s="678"/>
      <c r="HT40" s="678"/>
      <c r="HU40" s="678"/>
      <c r="HV40" s="678"/>
      <c r="HW40" s="678"/>
      <c r="HX40" s="678"/>
      <c r="HY40" s="678"/>
      <c r="HZ40" s="678"/>
      <c r="IA40" s="678"/>
      <c r="IB40" s="678"/>
      <c r="IC40" s="678"/>
      <c r="ID40" s="678"/>
      <c r="IE40" s="678"/>
      <c r="IF40" s="678"/>
      <c r="IG40" s="678"/>
      <c r="IH40" s="678"/>
      <c r="II40" s="678"/>
      <c r="IJ40" s="678"/>
      <c r="IK40" s="678"/>
      <c r="IL40" s="678"/>
      <c r="IM40" s="678"/>
      <c r="IN40" s="678"/>
      <c r="IO40" s="678"/>
      <c r="IP40" s="678"/>
      <c r="IQ40" s="678"/>
      <c r="IR40" s="678"/>
      <c r="IS40" s="678"/>
      <c r="IT40" s="678"/>
      <c r="IU40" s="678"/>
      <c r="IV40" s="678"/>
      <c r="IW40" s="678"/>
      <c r="IX40" s="678"/>
      <c r="IY40" s="678"/>
      <c r="IZ40" s="678"/>
      <c r="JA40" s="678"/>
      <c r="JB40" s="678"/>
      <c r="JC40" s="678"/>
      <c r="JD40" s="678"/>
      <c r="JE40" s="678"/>
      <c r="JF40" s="678"/>
      <c r="JG40" s="678"/>
      <c r="JH40" s="678"/>
      <c r="JI40" s="678"/>
      <c r="JJ40" s="678"/>
      <c r="JK40" s="678"/>
      <c r="JL40" s="678"/>
      <c r="JM40" s="678"/>
      <c r="JN40" s="678"/>
      <c r="JO40" s="678"/>
      <c r="JP40" s="678"/>
      <c r="JQ40" s="678"/>
      <c r="JR40" s="678"/>
      <c r="JS40" s="678"/>
      <c r="JT40" s="678"/>
      <c r="JU40" s="678"/>
      <c r="JV40" s="678"/>
      <c r="JW40" s="678"/>
      <c r="JX40" s="678"/>
      <c r="JY40" s="678"/>
      <c r="JZ40" s="678"/>
      <c r="KA40" s="678"/>
      <c r="KB40" s="678"/>
      <c r="KC40" s="678"/>
      <c r="KD40" s="678"/>
      <c r="KE40" s="678"/>
      <c r="KF40" s="678"/>
      <c r="KG40" s="678"/>
      <c r="KH40" s="678"/>
      <c r="KI40" s="678"/>
      <c r="KJ40" s="678"/>
      <c r="KK40" s="678"/>
      <c r="KL40" s="678"/>
      <c r="KM40" s="678"/>
      <c r="KN40" s="678"/>
      <c r="KO40" s="678"/>
      <c r="KP40" s="678"/>
      <c r="KQ40" s="678"/>
      <c r="KR40" s="678"/>
      <c r="KS40" s="678"/>
      <c r="KT40" s="678"/>
      <c r="KU40" s="678"/>
      <c r="KV40" s="678"/>
      <c r="KW40" s="678"/>
      <c r="KX40" s="678"/>
      <c r="KY40" s="678"/>
      <c r="KZ40" s="678"/>
      <c r="LA40" s="678"/>
      <c r="LB40" s="678"/>
      <c r="LC40" s="678"/>
      <c r="LD40" s="678"/>
      <c r="LE40" s="678"/>
      <c r="LF40" s="678"/>
      <c r="LG40" s="678"/>
      <c r="LH40" s="678"/>
      <c r="LI40" s="678"/>
      <c r="LJ40" s="678"/>
      <c r="LK40" s="678"/>
      <c r="LL40" s="678"/>
      <c r="LM40" s="678"/>
      <c r="LN40" s="678"/>
      <c r="LO40" s="678"/>
      <c r="LP40" s="678"/>
      <c r="LQ40" s="678"/>
      <c r="LR40" s="678"/>
      <c r="LS40" s="678"/>
      <c r="LT40" s="678"/>
      <c r="LU40" s="678"/>
      <c r="LV40" s="678"/>
      <c r="LW40" s="678"/>
      <c r="LX40" s="678"/>
      <c r="LY40" s="678"/>
      <c r="LZ40" s="678"/>
      <c r="MA40" s="678"/>
      <c r="MB40" s="678"/>
    </row>
    <row r="41" spans="1:340" x14ac:dyDescent="0.55000000000000004">
      <c r="A41" s="577">
        <v>2054</v>
      </c>
      <c r="B41" s="578">
        <v>265300.021543807</v>
      </c>
      <c r="C41" s="629">
        <f t="shared" si="14"/>
        <v>320662.09969109803</v>
      </c>
      <c r="D41" s="579">
        <v>960084.19881138415</v>
      </c>
      <c r="E41" s="629">
        <f t="shared" si="15"/>
        <v>1160431.926388928</v>
      </c>
      <c r="F41" s="578">
        <v>0</v>
      </c>
      <c r="G41" s="629">
        <f t="shared" si="16"/>
        <v>0</v>
      </c>
      <c r="H41" s="579">
        <v>517507.41164403991</v>
      </c>
      <c r="I41" s="629">
        <f t="shared" si="17"/>
        <v>427753.56958327501</v>
      </c>
      <c r="J41" s="717">
        <f t="shared" si="18"/>
        <v>0.265300021543807</v>
      </c>
      <c r="K41" s="588">
        <f t="shared" si="19"/>
        <v>0.32066209969109805</v>
      </c>
      <c r="L41" s="588">
        <f t="shared" si="20"/>
        <v>0.44257678716734422</v>
      </c>
      <c r="M41" s="718">
        <f t="shared" si="21"/>
        <v>0.73267835680565296</v>
      </c>
      <c r="N41" s="578">
        <v>0</v>
      </c>
      <c r="O41" s="629">
        <f t="shared" si="22"/>
        <v>0</v>
      </c>
      <c r="P41" s="579">
        <v>546479.40714630485</v>
      </c>
      <c r="Q41" s="629">
        <f t="shared" si="23"/>
        <v>451700.81017384777</v>
      </c>
      <c r="R41" s="715">
        <f t="shared" si="24"/>
        <v>0.265300021543807</v>
      </c>
      <c r="S41" s="711">
        <f t="shared" si="25"/>
        <v>0.32066209969109805</v>
      </c>
      <c r="T41" s="711">
        <f t="shared" si="26"/>
        <v>0.4136047916650793</v>
      </c>
      <c r="U41" s="712">
        <f t="shared" si="27"/>
        <v>0.70873111621508023</v>
      </c>
    </row>
    <row r="42" spans="1:340" x14ac:dyDescent="0.55000000000000004">
      <c r="A42" s="577">
        <v>2055</v>
      </c>
      <c r="B42" s="578">
        <v>265300.021543807</v>
      </c>
      <c r="C42" s="629">
        <f t="shared" si="14"/>
        <v>322265.41018955351</v>
      </c>
      <c r="D42" s="579">
        <v>960084.19881138415</v>
      </c>
      <c r="E42" s="629">
        <f t="shared" si="15"/>
        <v>1166234.0860208725</v>
      </c>
      <c r="F42" s="578">
        <v>0</v>
      </c>
      <c r="G42" s="629">
        <f t="shared" si="16"/>
        <v>0</v>
      </c>
      <c r="H42" s="579">
        <v>517507.41164403991</v>
      </c>
      <c r="I42" s="629">
        <f t="shared" si="17"/>
        <v>425614.80173535866</v>
      </c>
      <c r="J42" s="717">
        <f t="shared" si="18"/>
        <v>0.265300021543807</v>
      </c>
      <c r="K42" s="588">
        <f t="shared" si="19"/>
        <v>0.32226541018955351</v>
      </c>
      <c r="L42" s="588">
        <f t="shared" si="20"/>
        <v>0.44257678716734422</v>
      </c>
      <c r="M42" s="718">
        <f t="shared" si="21"/>
        <v>0.74061928428551382</v>
      </c>
      <c r="N42" s="578">
        <v>0</v>
      </c>
      <c r="O42" s="629">
        <f t="shared" si="22"/>
        <v>0</v>
      </c>
      <c r="P42" s="579">
        <v>546479.40714630485</v>
      </c>
      <c r="Q42" s="629">
        <f t="shared" si="23"/>
        <v>449442.30612297857</v>
      </c>
      <c r="R42" s="715">
        <f t="shared" si="24"/>
        <v>0.265300021543807</v>
      </c>
      <c r="S42" s="711">
        <f t="shared" si="25"/>
        <v>0.32226541018955351</v>
      </c>
      <c r="T42" s="711">
        <f t="shared" si="26"/>
        <v>0.4136047916650793</v>
      </c>
      <c r="U42" s="712">
        <f t="shared" si="27"/>
        <v>0.71679177989789389</v>
      </c>
    </row>
    <row r="43" spans="1:340" x14ac:dyDescent="0.55000000000000004">
      <c r="A43" s="577">
        <v>2056</v>
      </c>
      <c r="B43" s="578">
        <v>265300.021543807</v>
      </c>
      <c r="C43" s="629">
        <f t="shared" si="14"/>
        <v>323876.73724050121</v>
      </c>
      <c r="D43" s="579">
        <v>960084.19881138415</v>
      </c>
      <c r="E43" s="629">
        <f t="shared" si="15"/>
        <v>1172065.2564509767</v>
      </c>
      <c r="F43" s="578">
        <v>0</v>
      </c>
      <c r="G43" s="629">
        <f t="shared" si="16"/>
        <v>0</v>
      </c>
      <c r="H43" s="579">
        <v>517507.41164403991</v>
      </c>
      <c r="I43" s="629">
        <f t="shared" si="17"/>
        <v>423486.7277266818</v>
      </c>
      <c r="J43" s="717">
        <f t="shared" si="18"/>
        <v>0.265300021543807</v>
      </c>
      <c r="K43" s="588">
        <f t="shared" si="19"/>
        <v>0.3238767372405012</v>
      </c>
      <c r="L43" s="588">
        <f t="shared" si="20"/>
        <v>0.44257678716734422</v>
      </c>
      <c r="M43" s="718">
        <f t="shared" si="21"/>
        <v>0.74857852872429487</v>
      </c>
      <c r="N43" s="578">
        <v>0</v>
      </c>
      <c r="O43" s="629">
        <f t="shared" si="22"/>
        <v>0</v>
      </c>
      <c r="P43" s="579">
        <v>546479.40714630485</v>
      </c>
      <c r="Q43" s="629">
        <f t="shared" si="23"/>
        <v>447195.09459236363</v>
      </c>
      <c r="R43" s="715">
        <f t="shared" si="24"/>
        <v>0.265300021543807</v>
      </c>
      <c r="S43" s="711">
        <f t="shared" si="25"/>
        <v>0.3238767372405012</v>
      </c>
      <c r="T43" s="711">
        <f t="shared" si="26"/>
        <v>0.4136047916650793</v>
      </c>
      <c r="U43" s="712">
        <f t="shared" si="27"/>
        <v>0.72487016185861308</v>
      </c>
    </row>
    <row r="44" spans="1:340" x14ac:dyDescent="0.55000000000000004">
      <c r="A44" s="577">
        <v>2057</v>
      </c>
      <c r="B44" s="578">
        <v>265300.021543807</v>
      </c>
      <c r="C44" s="629">
        <f t="shared" si="14"/>
        <v>325496.12092670368</v>
      </c>
      <c r="D44" s="579">
        <v>960084.19881138415</v>
      </c>
      <c r="E44" s="629">
        <f t="shared" si="15"/>
        <v>1177925.5827332316</v>
      </c>
      <c r="F44" s="578">
        <v>0</v>
      </c>
      <c r="G44" s="629">
        <f t="shared" si="16"/>
        <v>0</v>
      </c>
      <c r="H44" s="579">
        <v>517507.41164403991</v>
      </c>
      <c r="I44" s="629">
        <f t="shared" si="17"/>
        <v>421369.29408804839</v>
      </c>
      <c r="J44" s="717">
        <f t="shared" si="18"/>
        <v>0.265300021543807</v>
      </c>
      <c r="K44" s="588">
        <f t="shared" si="19"/>
        <v>0.32549612092670366</v>
      </c>
      <c r="L44" s="588">
        <f t="shared" si="20"/>
        <v>0.44257678716734422</v>
      </c>
      <c r="M44" s="718">
        <f t="shared" si="21"/>
        <v>0.75655628864518321</v>
      </c>
      <c r="N44" s="578">
        <v>0</v>
      </c>
      <c r="O44" s="629">
        <f t="shared" si="22"/>
        <v>0</v>
      </c>
      <c r="P44" s="579">
        <v>546479.40714630485</v>
      </c>
      <c r="Q44" s="629">
        <f t="shared" si="23"/>
        <v>444959.11911940185</v>
      </c>
      <c r="R44" s="715">
        <f t="shared" si="24"/>
        <v>0.265300021543807</v>
      </c>
      <c r="S44" s="711">
        <f t="shared" si="25"/>
        <v>0.32549612092670366</v>
      </c>
      <c r="T44" s="711">
        <f t="shared" si="26"/>
        <v>0.4136047916650793</v>
      </c>
      <c r="U44" s="712">
        <f t="shared" si="27"/>
        <v>0.73296646361382978</v>
      </c>
    </row>
    <row r="45" spans="1:340" x14ac:dyDescent="0.55000000000000004">
      <c r="A45" s="577">
        <v>2058</v>
      </c>
      <c r="B45" s="578">
        <v>265300.021543807</v>
      </c>
      <c r="C45" s="629">
        <f t="shared" si="14"/>
        <v>327123.60153133713</v>
      </c>
      <c r="D45" s="579">
        <v>960084.19881138415</v>
      </c>
      <c r="E45" s="629">
        <f t="shared" si="15"/>
        <v>1183815.2106468973</v>
      </c>
      <c r="F45" s="578">
        <v>0</v>
      </c>
      <c r="G45" s="629">
        <f t="shared" si="16"/>
        <v>0</v>
      </c>
      <c r="H45" s="579">
        <v>517507.41164403991</v>
      </c>
      <c r="I45" s="629">
        <f t="shared" si="17"/>
        <v>419262.44761760818</v>
      </c>
      <c r="J45" s="717">
        <f t="shared" si="18"/>
        <v>0.265300021543807</v>
      </c>
      <c r="K45" s="588">
        <f t="shared" si="19"/>
        <v>0.32712360153133713</v>
      </c>
      <c r="L45" s="588">
        <f t="shared" si="20"/>
        <v>0.44257678716734422</v>
      </c>
      <c r="M45" s="718">
        <f t="shared" si="21"/>
        <v>0.76455276302928921</v>
      </c>
      <c r="N45" s="578">
        <v>0</v>
      </c>
      <c r="O45" s="629">
        <f t="shared" si="22"/>
        <v>0</v>
      </c>
      <c r="P45" s="579">
        <v>546479.40714630485</v>
      </c>
      <c r="Q45" s="629">
        <f t="shared" si="23"/>
        <v>442734.32352380484</v>
      </c>
      <c r="R45" s="715">
        <f t="shared" si="24"/>
        <v>0.265300021543807</v>
      </c>
      <c r="S45" s="711">
        <f t="shared" si="25"/>
        <v>0.32712360153133713</v>
      </c>
      <c r="T45" s="711">
        <f t="shared" si="26"/>
        <v>0.4136047916650793</v>
      </c>
      <c r="U45" s="712">
        <f t="shared" si="27"/>
        <v>0.7410808871230925</v>
      </c>
    </row>
    <row r="46" spans="1:340" x14ac:dyDescent="0.55000000000000004">
      <c r="A46" s="577">
        <v>2059</v>
      </c>
      <c r="B46" s="578">
        <v>265300.021543807</v>
      </c>
      <c r="C46" s="629">
        <f t="shared" si="14"/>
        <v>328759.21953899378</v>
      </c>
      <c r="D46" s="579">
        <v>960084.19881138415</v>
      </c>
      <c r="E46" s="629">
        <f t="shared" si="15"/>
        <v>1189734.2867001318</v>
      </c>
      <c r="F46" s="578">
        <v>0</v>
      </c>
      <c r="G46" s="629">
        <f t="shared" si="16"/>
        <v>0</v>
      </c>
      <c r="H46" s="579">
        <v>517507.41164403991</v>
      </c>
      <c r="I46" s="629">
        <f t="shared" si="17"/>
        <v>417166.13537952013</v>
      </c>
      <c r="J46" s="717">
        <f t="shared" si="18"/>
        <v>0.265300021543807</v>
      </c>
      <c r="K46" s="588">
        <f t="shared" si="19"/>
        <v>0.32875921953899379</v>
      </c>
      <c r="L46" s="588">
        <f t="shared" si="20"/>
        <v>0.44257678716734422</v>
      </c>
      <c r="M46" s="718">
        <f t="shared" si="21"/>
        <v>0.77256815132061174</v>
      </c>
      <c r="N46" s="578">
        <v>0</v>
      </c>
      <c r="O46" s="629">
        <f t="shared" si="22"/>
        <v>0</v>
      </c>
      <c r="P46" s="579">
        <v>546479.40714630485</v>
      </c>
      <c r="Q46" s="629">
        <f t="shared" si="23"/>
        <v>440520.65190618578</v>
      </c>
      <c r="R46" s="715">
        <f t="shared" si="24"/>
        <v>0.265300021543807</v>
      </c>
      <c r="S46" s="711">
        <f t="shared" si="25"/>
        <v>0.32875921953899379</v>
      </c>
      <c r="T46" s="711">
        <f t="shared" si="26"/>
        <v>0.4136047916650793</v>
      </c>
      <c r="U46" s="712">
        <f t="shared" si="27"/>
        <v>0.74921363479394609</v>
      </c>
    </row>
    <row r="47" spans="1:340" x14ac:dyDescent="0.55000000000000004">
      <c r="A47" s="577">
        <v>2060</v>
      </c>
      <c r="B47" s="578">
        <v>265300.021543807</v>
      </c>
      <c r="C47" s="629">
        <f t="shared" si="14"/>
        <v>330403.01563668874</v>
      </c>
      <c r="D47" s="579">
        <v>960084.19881138415</v>
      </c>
      <c r="E47" s="629">
        <f t="shared" si="15"/>
        <v>1195682.9581336323</v>
      </c>
      <c r="F47" s="578">
        <v>0</v>
      </c>
      <c r="G47" s="629">
        <f t="shared" si="16"/>
        <v>0</v>
      </c>
      <c r="H47" s="579">
        <v>517507.41164403991</v>
      </c>
      <c r="I47" s="629">
        <f t="shared" si="17"/>
        <v>415080.30470262258</v>
      </c>
      <c r="J47" s="717">
        <f t="shared" si="18"/>
        <v>0.265300021543807</v>
      </c>
      <c r="K47" s="588">
        <f t="shared" si="19"/>
        <v>0.33040301563668872</v>
      </c>
      <c r="L47" s="588">
        <f t="shared" si="20"/>
        <v>0.44257678716734422</v>
      </c>
      <c r="M47" s="718">
        <f t="shared" si="21"/>
        <v>0.78060265343100976</v>
      </c>
      <c r="N47" s="578">
        <v>0</v>
      </c>
      <c r="O47" s="629">
        <f t="shared" si="22"/>
        <v>0</v>
      </c>
      <c r="P47" s="579">
        <v>546479.40714630485</v>
      </c>
      <c r="Q47" s="629">
        <f t="shared" si="23"/>
        <v>438318.04864665493</v>
      </c>
      <c r="R47" s="715">
        <f t="shared" si="24"/>
        <v>0.265300021543807</v>
      </c>
      <c r="S47" s="711">
        <f t="shared" si="25"/>
        <v>0.33040301563668872</v>
      </c>
      <c r="T47" s="711">
        <f t="shared" si="26"/>
        <v>0.4136047916650793</v>
      </c>
      <c r="U47" s="712">
        <f t="shared" si="27"/>
        <v>0.75736490948697743</v>
      </c>
    </row>
    <row r="48" spans="1:340" x14ac:dyDescent="0.55000000000000004">
      <c r="A48" s="577">
        <v>2061</v>
      </c>
      <c r="B48" s="578">
        <v>265300.021543807</v>
      </c>
      <c r="C48" s="629">
        <f t="shared" si="14"/>
        <v>332055.03071487206</v>
      </c>
      <c r="D48" s="579">
        <v>960084.19881138415</v>
      </c>
      <c r="E48" s="629">
        <f t="shared" si="15"/>
        <v>1201661.3729243001</v>
      </c>
      <c r="F48" s="578">
        <v>0</v>
      </c>
      <c r="G48" s="629">
        <f t="shared" si="16"/>
        <v>0</v>
      </c>
      <c r="H48" s="579">
        <v>517507.41164403991</v>
      </c>
      <c r="I48" s="629">
        <f t="shared" si="17"/>
        <v>413004.9031791095</v>
      </c>
      <c r="J48" s="717">
        <f t="shared" si="18"/>
        <v>0.265300021543807</v>
      </c>
      <c r="K48" s="588">
        <f t="shared" si="19"/>
        <v>0.33205503071487208</v>
      </c>
      <c r="L48" s="588">
        <f t="shared" si="20"/>
        <v>0.44257678716734422</v>
      </c>
      <c r="M48" s="718">
        <f t="shared" si="21"/>
        <v>0.78865646974519055</v>
      </c>
      <c r="N48" s="578">
        <v>0</v>
      </c>
      <c r="O48" s="629">
        <f t="shared" si="22"/>
        <v>0</v>
      </c>
      <c r="P48" s="579">
        <v>546479.40714630485</v>
      </c>
      <c r="Q48" s="629">
        <f t="shared" si="23"/>
        <v>436126.45840342168</v>
      </c>
      <c r="R48" s="715">
        <f t="shared" si="24"/>
        <v>0.265300021543807</v>
      </c>
      <c r="S48" s="711">
        <f t="shared" si="25"/>
        <v>0.33205503071487208</v>
      </c>
      <c r="T48" s="711">
        <f t="shared" si="26"/>
        <v>0.4136047916650793</v>
      </c>
      <c r="U48" s="712">
        <f t="shared" si="27"/>
        <v>0.76553491452087841</v>
      </c>
    </row>
    <row r="49" spans="1:21" x14ac:dyDescent="0.55000000000000004">
      <c r="A49" s="577">
        <v>2062</v>
      </c>
      <c r="B49" s="578">
        <v>265300.021543807</v>
      </c>
      <c r="C49" s="629">
        <f t="shared" si="14"/>
        <v>333715.30586844642</v>
      </c>
      <c r="D49" s="579">
        <v>960084.19881138415</v>
      </c>
      <c r="E49" s="629">
        <f t="shared" si="15"/>
        <v>1207669.6797889215</v>
      </c>
      <c r="F49" s="578">
        <v>0</v>
      </c>
      <c r="G49" s="629">
        <f t="shared" si="16"/>
        <v>0</v>
      </c>
      <c r="H49" s="579">
        <v>517507.41164403991</v>
      </c>
      <c r="I49" s="629">
        <f t="shared" si="17"/>
        <v>410939.87866321392</v>
      </c>
      <c r="J49" s="717">
        <f t="shared" si="18"/>
        <v>0.265300021543807</v>
      </c>
      <c r="K49" s="588">
        <f t="shared" si="19"/>
        <v>0.33371530586844644</v>
      </c>
      <c r="L49" s="588">
        <f t="shared" si="20"/>
        <v>0.44257678716734422</v>
      </c>
      <c r="M49" s="718">
        <f t="shared" si="21"/>
        <v>0.79672980112570757</v>
      </c>
      <c r="N49" s="578">
        <v>0</v>
      </c>
      <c r="O49" s="629">
        <f t="shared" si="22"/>
        <v>0</v>
      </c>
      <c r="P49" s="579">
        <v>546479.40714630485</v>
      </c>
      <c r="Q49" s="629">
        <f t="shared" si="23"/>
        <v>433945.82611140457</v>
      </c>
      <c r="R49" s="715">
        <f t="shared" si="24"/>
        <v>0.265300021543807</v>
      </c>
      <c r="S49" s="711">
        <f t="shared" si="25"/>
        <v>0.33371530586844644</v>
      </c>
      <c r="T49" s="711">
        <f t="shared" si="26"/>
        <v>0.4136047916650793</v>
      </c>
      <c r="U49" s="712">
        <f t="shared" si="27"/>
        <v>0.77372385367751695</v>
      </c>
    </row>
    <row r="50" spans="1:21" x14ac:dyDescent="0.55000000000000004">
      <c r="A50" s="577">
        <v>2063</v>
      </c>
      <c r="B50" s="578">
        <v>265300.021543807</v>
      </c>
      <c r="C50" s="629">
        <f t="shared" si="14"/>
        <v>335383.88239778852</v>
      </c>
      <c r="D50" s="579">
        <v>960084.19881138415</v>
      </c>
      <c r="E50" s="629">
        <f t="shared" si="15"/>
        <v>1213708.0281878656</v>
      </c>
      <c r="F50" s="578">
        <v>0</v>
      </c>
      <c r="G50" s="629">
        <f t="shared" si="16"/>
        <v>0</v>
      </c>
      <c r="H50" s="579">
        <v>517507.41164403991</v>
      </c>
      <c r="I50" s="629">
        <f t="shared" si="17"/>
        <v>408885.17926989787</v>
      </c>
      <c r="J50" s="717">
        <f t="shared" si="18"/>
        <v>0.265300021543807</v>
      </c>
      <c r="K50" s="588">
        <f t="shared" si="19"/>
        <v>0.33538388239778849</v>
      </c>
      <c r="L50" s="588">
        <f t="shared" si="20"/>
        <v>0.44257678716734422</v>
      </c>
      <c r="M50" s="718">
        <f t="shared" si="21"/>
        <v>0.80482284891796774</v>
      </c>
      <c r="N50" s="578">
        <v>0</v>
      </c>
      <c r="O50" s="629">
        <f t="shared" si="22"/>
        <v>0</v>
      </c>
      <c r="P50" s="579">
        <v>546479.40714630485</v>
      </c>
      <c r="Q50" s="629">
        <f t="shared" si="23"/>
        <v>431776.09698084753</v>
      </c>
      <c r="R50" s="715">
        <f t="shared" si="24"/>
        <v>0.265300021543807</v>
      </c>
      <c r="S50" s="711">
        <f t="shared" si="25"/>
        <v>0.33538388239778849</v>
      </c>
      <c r="T50" s="711">
        <f t="shared" si="26"/>
        <v>0.4136047916650793</v>
      </c>
      <c r="U50" s="712">
        <f t="shared" si="27"/>
        <v>0.78193193120701809</v>
      </c>
    </row>
    <row r="51" spans="1:21" x14ac:dyDescent="0.55000000000000004">
      <c r="A51" s="577">
        <v>2064</v>
      </c>
      <c r="B51" s="578">
        <v>265300.021543807</v>
      </c>
      <c r="C51" s="629">
        <f t="shared" si="14"/>
        <v>337060.80180977745</v>
      </c>
      <c r="D51" s="579">
        <v>960084.19881138415</v>
      </c>
      <c r="E51" s="629">
        <f t="shared" si="15"/>
        <v>1219776.568328805</v>
      </c>
      <c r="F51" s="578">
        <v>0</v>
      </c>
      <c r="G51" s="629">
        <f t="shared" si="16"/>
        <v>0</v>
      </c>
      <c r="H51" s="579">
        <v>517507.41164403991</v>
      </c>
      <c r="I51" s="629">
        <f t="shared" si="17"/>
        <v>406840.75337354839</v>
      </c>
      <c r="J51" s="717">
        <f t="shared" si="18"/>
        <v>0.265300021543807</v>
      </c>
      <c r="K51" s="588">
        <f t="shared" si="19"/>
        <v>0.33706080180977743</v>
      </c>
      <c r="L51" s="588">
        <f t="shared" si="20"/>
        <v>0.44257678716734422</v>
      </c>
      <c r="M51" s="718">
        <f t="shared" si="21"/>
        <v>0.81293581495525669</v>
      </c>
      <c r="N51" s="578">
        <v>0</v>
      </c>
      <c r="O51" s="629">
        <f t="shared" si="22"/>
        <v>0</v>
      </c>
      <c r="P51" s="579">
        <v>546479.40714630485</v>
      </c>
      <c r="Q51" s="629">
        <f t="shared" si="23"/>
        <v>429617.21649594326</v>
      </c>
      <c r="R51" s="715">
        <f t="shared" si="24"/>
        <v>0.265300021543807</v>
      </c>
      <c r="S51" s="711">
        <f t="shared" si="25"/>
        <v>0.33706080180977743</v>
      </c>
      <c r="T51" s="711">
        <f t="shared" si="26"/>
        <v>0.4136047916650793</v>
      </c>
      <c r="U51" s="712">
        <f t="shared" si="27"/>
        <v>0.79015935183286179</v>
      </c>
    </row>
    <row r="52" spans="1:21" x14ac:dyDescent="0.55000000000000004">
      <c r="A52" s="577">
        <v>2065</v>
      </c>
      <c r="B52" s="578">
        <v>265300.021543807</v>
      </c>
      <c r="C52" s="629">
        <f t="shared" si="14"/>
        <v>338746.10581882636</v>
      </c>
      <c r="D52" s="579">
        <v>960084.19881138415</v>
      </c>
      <c r="E52" s="629">
        <f t="shared" si="15"/>
        <v>1225875.4511704489</v>
      </c>
      <c r="F52" s="578">
        <v>0</v>
      </c>
      <c r="G52" s="629">
        <f t="shared" si="16"/>
        <v>0</v>
      </c>
      <c r="H52" s="579">
        <v>517507.41164403991</v>
      </c>
      <c r="I52" s="629">
        <f t="shared" si="17"/>
        <v>404806.54960668058</v>
      </c>
      <c r="J52" s="717">
        <f t="shared" si="18"/>
        <v>0.265300021543807</v>
      </c>
      <c r="K52" s="588">
        <f t="shared" si="19"/>
        <v>0.33874610581882636</v>
      </c>
      <c r="L52" s="588">
        <f t="shared" si="20"/>
        <v>0.44257678716734422</v>
      </c>
      <c r="M52" s="718">
        <f t="shared" si="21"/>
        <v>0.82106890156376833</v>
      </c>
      <c r="N52" s="578">
        <v>0</v>
      </c>
      <c r="O52" s="629">
        <f t="shared" si="22"/>
        <v>0</v>
      </c>
      <c r="P52" s="579">
        <v>546479.40714630485</v>
      </c>
      <c r="Q52" s="629">
        <f t="shared" si="23"/>
        <v>427469.13041346351</v>
      </c>
      <c r="R52" s="715">
        <f t="shared" si="24"/>
        <v>0.265300021543807</v>
      </c>
      <c r="S52" s="711">
        <f t="shared" si="25"/>
        <v>0.33874610581882636</v>
      </c>
      <c r="T52" s="711">
        <f t="shared" si="26"/>
        <v>0.4136047916650793</v>
      </c>
      <c r="U52" s="712">
        <f t="shared" si="27"/>
        <v>0.79840632075698537</v>
      </c>
    </row>
    <row r="53" spans="1:21" x14ac:dyDescent="0.55000000000000004">
      <c r="A53" s="577">
        <v>2066</v>
      </c>
      <c r="B53" s="578">
        <v>265300.021543807</v>
      </c>
      <c r="C53" s="629">
        <f t="shared" si="14"/>
        <v>340439.83634792035</v>
      </c>
      <c r="D53" s="579">
        <v>960084.19881138415</v>
      </c>
      <c r="E53" s="629">
        <f t="shared" si="15"/>
        <v>1232004.8284263008</v>
      </c>
      <c r="F53" s="578">
        <v>0</v>
      </c>
      <c r="G53" s="629">
        <f t="shared" si="16"/>
        <v>0</v>
      </c>
      <c r="H53" s="579">
        <v>517507.41164403991</v>
      </c>
      <c r="I53" s="629">
        <f t="shared" si="17"/>
        <v>402782.51685864717</v>
      </c>
      <c r="J53" s="717">
        <f t="shared" si="18"/>
        <v>0.265300021543807</v>
      </c>
      <c r="K53" s="588">
        <f t="shared" si="19"/>
        <v>0.34043983634792035</v>
      </c>
      <c r="L53" s="588">
        <f t="shared" si="20"/>
        <v>0.44257678716734422</v>
      </c>
      <c r="M53" s="718">
        <f t="shared" si="21"/>
        <v>0.82922231156765369</v>
      </c>
      <c r="N53" s="578">
        <v>0</v>
      </c>
      <c r="O53" s="629">
        <f t="shared" si="22"/>
        <v>0</v>
      </c>
      <c r="P53" s="579">
        <v>546479.40714630485</v>
      </c>
      <c r="Q53" s="629">
        <f t="shared" si="23"/>
        <v>425331.78476139624</v>
      </c>
      <c r="R53" s="715">
        <f t="shared" si="24"/>
        <v>0.265300021543807</v>
      </c>
      <c r="S53" s="711">
        <f t="shared" si="25"/>
        <v>0.34043983634792035</v>
      </c>
      <c r="T53" s="711">
        <f t="shared" si="26"/>
        <v>0.4136047916650793</v>
      </c>
      <c r="U53" s="712">
        <f t="shared" si="27"/>
        <v>0.80667304366490455</v>
      </c>
    </row>
    <row r="54" spans="1:21" x14ac:dyDescent="0.55000000000000004">
      <c r="A54" s="577">
        <v>2067</v>
      </c>
      <c r="B54" s="578">
        <v>265300.021543807</v>
      </c>
      <c r="C54" s="629">
        <f t="shared" si="14"/>
        <v>342142.03552965994</v>
      </c>
      <c r="D54" s="579">
        <v>960084.19881138415</v>
      </c>
      <c r="E54" s="629">
        <f t="shared" si="15"/>
        <v>1238164.8525684322</v>
      </c>
      <c r="F54" s="578">
        <v>0</v>
      </c>
      <c r="G54" s="629">
        <f t="shared" si="16"/>
        <v>0</v>
      </c>
      <c r="H54" s="579">
        <v>517507.41164403991</v>
      </c>
      <c r="I54" s="629">
        <f t="shared" si="17"/>
        <v>400768.60427435394</v>
      </c>
      <c r="J54" s="717">
        <f t="shared" si="18"/>
        <v>0.265300021543807</v>
      </c>
      <c r="K54" s="588">
        <f t="shared" si="19"/>
        <v>0.34214203552965994</v>
      </c>
      <c r="L54" s="588">
        <f t="shared" si="20"/>
        <v>0.44257678716734422</v>
      </c>
      <c r="M54" s="718">
        <f t="shared" si="21"/>
        <v>0.83739624829407833</v>
      </c>
      <c r="N54" s="578">
        <v>0</v>
      </c>
      <c r="O54" s="629">
        <f t="shared" si="22"/>
        <v>0</v>
      </c>
      <c r="P54" s="579">
        <v>546479.40714630485</v>
      </c>
      <c r="Q54" s="629">
        <f t="shared" si="23"/>
        <v>423205.12583758926</v>
      </c>
      <c r="R54" s="715">
        <f t="shared" si="24"/>
        <v>0.265300021543807</v>
      </c>
      <c r="S54" s="711">
        <f t="shared" si="25"/>
        <v>0.34214203552965994</v>
      </c>
      <c r="T54" s="711">
        <f t="shared" si="26"/>
        <v>0.4136047916650793</v>
      </c>
      <c r="U54" s="712">
        <f t="shared" si="27"/>
        <v>0.81495972673084294</v>
      </c>
    </row>
    <row r="55" spans="1:21" x14ac:dyDescent="0.55000000000000004">
      <c r="A55" s="577">
        <v>2068</v>
      </c>
      <c r="B55" s="578">
        <v>265300.021543807</v>
      </c>
      <c r="C55" s="629">
        <f t="shared" si="14"/>
        <v>343852.74570730818</v>
      </c>
      <c r="D55" s="579">
        <v>960084.19881138415</v>
      </c>
      <c r="E55" s="629">
        <f t="shared" si="15"/>
        <v>1244355.6768312741</v>
      </c>
      <c r="F55" s="578">
        <v>0</v>
      </c>
      <c r="G55" s="629">
        <f t="shared" si="16"/>
        <v>0</v>
      </c>
      <c r="H55" s="579">
        <v>517507.41164403991</v>
      </c>
      <c r="I55" s="629">
        <f t="shared" si="17"/>
        <v>398764.76125298225</v>
      </c>
      <c r="J55" s="717">
        <f t="shared" si="18"/>
        <v>0.265300021543807</v>
      </c>
      <c r="K55" s="588">
        <f t="shared" si="19"/>
        <v>0.34385274570730817</v>
      </c>
      <c r="L55" s="588">
        <f t="shared" si="20"/>
        <v>0.44257678716734422</v>
      </c>
      <c r="M55" s="718">
        <f t="shared" si="21"/>
        <v>0.8455909155782918</v>
      </c>
      <c r="N55" s="578">
        <v>0</v>
      </c>
      <c r="O55" s="629">
        <f t="shared" si="22"/>
        <v>0</v>
      </c>
      <c r="P55" s="579">
        <v>546479.40714630485</v>
      </c>
      <c r="Q55" s="629">
        <f t="shared" si="23"/>
        <v>421089.10020840133</v>
      </c>
      <c r="R55" s="715">
        <f t="shared" si="24"/>
        <v>0.265300021543807</v>
      </c>
      <c r="S55" s="711">
        <f t="shared" si="25"/>
        <v>0.34385274570730817</v>
      </c>
      <c r="T55" s="711">
        <f t="shared" si="26"/>
        <v>0.4136047916650793</v>
      </c>
      <c r="U55" s="712">
        <f t="shared" si="27"/>
        <v>0.82326657662287273</v>
      </c>
    </row>
    <row r="56" spans="1:21" x14ac:dyDescent="0.55000000000000004">
      <c r="A56" s="577">
        <v>2069</v>
      </c>
      <c r="B56" s="578">
        <v>265300.021543807</v>
      </c>
      <c r="C56" s="629">
        <f t="shared" si="14"/>
        <v>345572.00943584467</v>
      </c>
      <c r="D56" s="579">
        <v>960084.19881138415</v>
      </c>
      <c r="E56" s="629">
        <f t="shared" si="15"/>
        <v>1250577.4552154304</v>
      </c>
      <c r="F56" s="578">
        <v>0</v>
      </c>
      <c r="G56" s="629">
        <f t="shared" si="16"/>
        <v>0</v>
      </c>
      <c r="H56" s="579">
        <v>517507.41164403991</v>
      </c>
      <c r="I56" s="629">
        <f t="shared" si="17"/>
        <v>396770.93744671729</v>
      </c>
      <c r="J56" s="717">
        <f t="shared" si="18"/>
        <v>0.265300021543807</v>
      </c>
      <c r="K56" s="588">
        <f t="shared" si="19"/>
        <v>0.34557200943584465</v>
      </c>
      <c r="L56" s="588">
        <f t="shared" si="20"/>
        <v>0.44257678716734422</v>
      </c>
      <c r="M56" s="718">
        <f t="shared" si="21"/>
        <v>0.85380651776871308</v>
      </c>
      <c r="N56" s="578">
        <v>0</v>
      </c>
      <c r="O56" s="629">
        <f t="shared" si="22"/>
        <v>0</v>
      </c>
      <c r="P56" s="579">
        <v>546479.40714630485</v>
      </c>
      <c r="Q56" s="629">
        <f t="shared" si="23"/>
        <v>418983.65470735927</v>
      </c>
      <c r="R56" s="715">
        <f t="shared" si="24"/>
        <v>0.265300021543807</v>
      </c>
      <c r="S56" s="711">
        <f t="shared" si="25"/>
        <v>0.34557200943584465</v>
      </c>
      <c r="T56" s="711">
        <f t="shared" si="26"/>
        <v>0.4136047916650793</v>
      </c>
      <c r="U56" s="712">
        <f t="shared" si="27"/>
        <v>0.83159380050807108</v>
      </c>
    </row>
    <row r="57" spans="1:21" x14ac:dyDescent="0.55000000000000004">
      <c r="A57" s="577">
        <v>2070</v>
      </c>
      <c r="B57" s="578">
        <v>265300.021543807</v>
      </c>
      <c r="C57" s="629">
        <f t="shared" si="14"/>
        <v>347299.86948302382</v>
      </c>
      <c r="D57" s="579">
        <v>960084.19881138415</v>
      </c>
      <c r="E57" s="629">
        <f t="shared" si="15"/>
        <v>1256830.3424915071</v>
      </c>
      <c r="F57" s="578">
        <v>0</v>
      </c>
      <c r="G57" s="629">
        <f t="shared" si="16"/>
        <v>0</v>
      </c>
      <c r="H57" s="579">
        <v>517507.41164403991</v>
      </c>
      <c r="I57" s="629">
        <f t="shared" si="17"/>
        <v>394787.08275948372</v>
      </c>
      <c r="J57" s="717">
        <f t="shared" si="18"/>
        <v>0.265300021543807</v>
      </c>
      <c r="K57" s="588">
        <f t="shared" si="19"/>
        <v>0.34729986948302383</v>
      </c>
      <c r="L57" s="588">
        <f t="shared" si="20"/>
        <v>0.44257678716734422</v>
      </c>
      <c r="M57" s="718">
        <f t="shared" si="21"/>
        <v>0.86204325973202334</v>
      </c>
      <c r="N57" s="578">
        <v>0</v>
      </c>
      <c r="O57" s="629">
        <f t="shared" si="22"/>
        <v>0</v>
      </c>
      <c r="P57" s="579">
        <v>546479.40714630485</v>
      </c>
      <c r="Q57" s="629">
        <f t="shared" si="23"/>
        <v>416888.73643382255</v>
      </c>
      <c r="R57" s="715">
        <f t="shared" si="24"/>
        <v>0.265300021543807</v>
      </c>
      <c r="S57" s="711">
        <f t="shared" si="25"/>
        <v>0.34729986948302383</v>
      </c>
      <c r="T57" s="711">
        <f t="shared" si="26"/>
        <v>0.4136047916650793</v>
      </c>
      <c r="U57" s="712">
        <f t="shared" si="27"/>
        <v>0.83994160605768453</v>
      </c>
    </row>
    <row r="58" spans="1:21" x14ac:dyDescent="0.55000000000000004">
      <c r="A58" s="577">
        <v>2071</v>
      </c>
      <c r="B58" s="578">
        <v>265300.021543807</v>
      </c>
      <c r="C58" s="629">
        <f t="shared" si="14"/>
        <v>349036.36883043888</v>
      </c>
      <c r="D58" s="579">
        <v>960084.19881138415</v>
      </c>
      <c r="E58" s="629">
        <f t="shared" si="15"/>
        <v>1263114.4942039647</v>
      </c>
      <c r="F58" s="578">
        <v>0</v>
      </c>
      <c r="G58" s="629">
        <f t="shared" si="16"/>
        <v>0</v>
      </c>
      <c r="H58" s="579">
        <v>517507.41164403991</v>
      </c>
      <c r="I58" s="629">
        <f t="shared" si="17"/>
        <v>392813.14734568627</v>
      </c>
      <c r="J58" s="717">
        <f t="shared" si="18"/>
        <v>0.265300021543807</v>
      </c>
      <c r="K58" s="588">
        <f t="shared" si="19"/>
        <v>0.34903636883043887</v>
      </c>
      <c r="L58" s="588">
        <f t="shared" si="20"/>
        <v>0.44257678716734422</v>
      </c>
      <c r="M58" s="718">
        <f t="shared" si="21"/>
        <v>0.87030134685827842</v>
      </c>
      <c r="N58" s="578">
        <v>0</v>
      </c>
      <c r="O58" s="629">
        <f t="shared" si="22"/>
        <v>0</v>
      </c>
      <c r="P58" s="579">
        <v>546479.40714630485</v>
      </c>
      <c r="Q58" s="629">
        <f t="shared" si="23"/>
        <v>414804.29275165341</v>
      </c>
      <c r="R58" s="715">
        <f t="shared" si="24"/>
        <v>0.265300021543807</v>
      </c>
      <c r="S58" s="711">
        <f t="shared" si="25"/>
        <v>0.34903636883043887</v>
      </c>
      <c r="T58" s="711">
        <f t="shared" si="26"/>
        <v>0.4136047916650793</v>
      </c>
      <c r="U58" s="712">
        <f t="shared" si="27"/>
        <v>0.8483102014523114</v>
      </c>
    </row>
    <row r="59" spans="1:21" x14ac:dyDescent="0.55000000000000004">
      <c r="A59" s="577">
        <v>2072</v>
      </c>
      <c r="B59" s="578">
        <v>265300.021543807</v>
      </c>
      <c r="C59" s="629">
        <f t="shared" si="14"/>
        <v>350781.5506745911</v>
      </c>
      <c r="D59" s="579">
        <v>960084.19881138415</v>
      </c>
      <c r="E59" s="629">
        <f t="shared" si="15"/>
        <v>1269430.0666749845</v>
      </c>
      <c r="F59" s="578">
        <v>0</v>
      </c>
      <c r="G59" s="629">
        <f t="shared" si="16"/>
        <v>0</v>
      </c>
      <c r="H59" s="579">
        <v>517507.41164403991</v>
      </c>
      <c r="I59" s="629">
        <f t="shared" si="17"/>
        <v>390849.0816089579</v>
      </c>
      <c r="J59" s="717">
        <f t="shared" si="18"/>
        <v>0.265300021543807</v>
      </c>
      <c r="K59" s="588">
        <f t="shared" si="19"/>
        <v>0.3507815506745911</v>
      </c>
      <c r="L59" s="588">
        <f t="shared" si="20"/>
        <v>0.44257678716734422</v>
      </c>
      <c r="M59" s="718">
        <f t="shared" si="21"/>
        <v>0.87858098506602667</v>
      </c>
      <c r="N59" s="578">
        <v>0</v>
      </c>
      <c r="O59" s="629">
        <f t="shared" si="22"/>
        <v>0</v>
      </c>
      <c r="P59" s="579">
        <v>546479.40714630485</v>
      </c>
      <c r="Q59" s="629">
        <f t="shared" si="23"/>
        <v>412730.27128789516</v>
      </c>
      <c r="R59" s="715">
        <f t="shared" si="24"/>
        <v>0.265300021543807</v>
      </c>
      <c r="S59" s="711">
        <f t="shared" si="25"/>
        <v>0.3507815506745911</v>
      </c>
      <c r="T59" s="711">
        <f t="shared" si="26"/>
        <v>0.4136047916650793</v>
      </c>
      <c r="U59" s="712">
        <f t="shared" si="27"/>
        <v>0.8566997953870894</v>
      </c>
    </row>
    <row r="60" spans="1:21" x14ac:dyDescent="0.55000000000000004">
      <c r="A60" s="577">
        <v>2073</v>
      </c>
      <c r="B60" s="578">
        <v>265300.021543807</v>
      </c>
      <c r="C60" s="629">
        <f t="shared" si="14"/>
        <v>352535.45842796395</v>
      </c>
      <c r="D60" s="579">
        <v>960084.19881138415</v>
      </c>
      <c r="E60" s="629">
        <f t="shared" si="15"/>
        <v>1275777.217008359</v>
      </c>
      <c r="F60" s="578">
        <v>0</v>
      </c>
      <c r="G60" s="629">
        <f t="shared" si="16"/>
        <v>0</v>
      </c>
      <c r="H60" s="579">
        <v>517507.41164403991</v>
      </c>
      <c r="I60" s="629">
        <f t="shared" si="17"/>
        <v>388894.83620091312</v>
      </c>
      <c r="J60" s="717">
        <f t="shared" si="18"/>
        <v>0.265300021543807</v>
      </c>
      <c r="K60" s="588">
        <f t="shared" si="19"/>
        <v>0.35253545842796397</v>
      </c>
      <c r="L60" s="588">
        <f t="shared" si="20"/>
        <v>0.44257678716734422</v>
      </c>
      <c r="M60" s="718">
        <f t="shared" si="21"/>
        <v>0.88688238080744586</v>
      </c>
      <c r="N60" s="578">
        <v>0</v>
      </c>
      <c r="O60" s="629">
        <f t="shared" si="22"/>
        <v>0</v>
      </c>
      <c r="P60" s="579">
        <v>546479.40714630485</v>
      </c>
      <c r="Q60" s="629">
        <f t="shared" si="23"/>
        <v>410666.6199314557</v>
      </c>
      <c r="R60" s="715">
        <f t="shared" si="24"/>
        <v>0.265300021543807</v>
      </c>
      <c r="S60" s="711">
        <f t="shared" si="25"/>
        <v>0.35253545842796397</v>
      </c>
      <c r="T60" s="711">
        <f t="shared" si="26"/>
        <v>0.4136047916650793</v>
      </c>
      <c r="U60" s="712">
        <f t="shared" si="27"/>
        <v>0.8651105970769033</v>
      </c>
    </row>
    <row r="61" spans="1:21" x14ac:dyDescent="0.55000000000000004">
      <c r="A61" s="577">
        <v>2074</v>
      </c>
      <c r="B61" s="578">
        <v>265300.021543807</v>
      </c>
      <c r="C61" s="629">
        <f t="shared" si="14"/>
        <v>354298.13572010375</v>
      </c>
      <c r="D61" s="579">
        <v>960084.19881138415</v>
      </c>
      <c r="E61" s="629">
        <f t="shared" si="15"/>
        <v>1282156.1030934008</v>
      </c>
      <c r="F61" s="578">
        <v>0</v>
      </c>
      <c r="G61" s="629">
        <f t="shared" si="16"/>
        <v>0</v>
      </c>
      <c r="H61" s="579">
        <v>517507.41164403991</v>
      </c>
      <c r="I61" s="629">
        <f t="shared" si="17"/>
        <v>386950.36201990856</v>
      </c>
      <c r="J61" s="717">
        <f t="shared" si="18"/>
        <v>0.265300021543807</v>
      </c>
      <c r="K61" s="588">
        <f t="shared" si="19"/>
        <v>0.35429813572010377</v>
      </c>
      <c r="L61" s="588">
        <f t="shared" si="20"/>
        <v>0.44257678716734422</v>
      </c>
      <c r="M61" s="718">
        <f t="shared" si="21"/>
        <v>0.89520574107349227</v>
      </c>
      <c r="N61" s="578">
        <v>0</v>
      </c>
      <c r="O61" s="629">
        <f t="shared" si="22"/>
        <v>0</v>
      </c>
      <c r="P61" s="579">
        <v>546479.40714630485</v>
      </c>
      <c r="Q61" s="629">
        <f t="shared" si="23"/>
        <v>408613.28683179838</v>
      </c>
      <c r="R61" s="715">
        <f t="shared" si="24"/>
        <v>0.265300021543807</v>
      </c>
      <c r="S61" s="711">
        <f t="shared" si="25"/>
        <v>0.35429813572010377</v>
      </c>
      <c r="T61" s="711">
        <f t="shared" si="26"/>
        <v>0.4136047916650793</v>
      </c>
      <c r="U61" s="712">
        <f t="shared" si="27"/>
        <v>0.87354281626160246</v>
      </c>
    </row>
    <row r="62" spans="1:21" x14ac:dyDescent="0.55000000000000004">
      <c r="A62" s="577">
        <v>2075</v>
      </c>
      <c r="B62" s="578">
        <v>265300.021543807</v>
      </c>
      <c r="C62" s="629">
        <f t="shared" si="14"/>
        <v>356069.62639870419</v>
      </c>
      <c r="D62" s="579">
        <v>960084.19881138415</v>
      </c>
      <c r="E62" s="629">
        <f t="shared" si="15"/>
        <v>1288566.8836088674</v>
      </c>
      <c r="F62" s="578">
        <v>0</v>
      </c>
      <c r="G62" s="629">
        <f t="shared" si="16"/>
        <v>0</v>
      </c>
      <c r="H62" s="579">
        <v>517507.41164403991</v>
      </c>
      <c r="I62" s="629">
        <f t="shared" si="17"/>
        <v>385015.61020980892</v>
      </c>
      <c r="J62" s="717">
        <f t="shared" si="18"/>
        <v>0.265300021543807</v>
      </c>
      <c r="K62" s="588">
        <f t="shared" si="19"/>
        <v>0.35606962639870421</v>
      </c>
      <c r="L62" s="588">
        <f t="shared" si="20"/>
        <v>0.44257678716734422</v>
      </c>
      <c r="M62" s="718">
        <f t="shared" si="21"/>
        <v>0.9035512733990585</v>
      </c>
      <c r="N62" s="578">
        <v>0</v>
      </c>
      <c r="O62" s="629">
        <f t="shared" si="22"/>
        <v>0</v>
      </c>
      <c r="P62" s="579">
        <v>546479.40714630485</v>
      </c>
      <c r="Q62" s="629">
        <f t="shared" si="23"/>
        <v>406570.22039763938</v>
      </c>
      <c r="R62" s="715">
        <f t="shared" si="24"/>
        <v>0.265300021543807</v>
      </c>
      <c r="S62" s="711">
        <f t="shared" si="25"/>
        <v>0.35606962639870421</v>
      </c>
      <c r="T62" s="711">
        <f t="shared" si="26"/>
        <v>0.4136047916650793</v>
      </c>
      <c r="U62" s="712">
        <f t="shared" si="27"/>
        <v>0.88199666321122805</v>
      </c>
    </row>
    <row r="63" spans="1:21" x14ac:dyDescent="0.55000000000000004">
      <c r="A63" s="577">
        <v>2076</v>
      </c>
      <c r="B63" s="578">
        <v>265300.021543807</v>
      </c>
      <c r="C63" s="629">
        <f t="shared" si="14"/>
        <v>357849.97453069763</v>
      </c>
      <c r="D63" s="579">
        <v>960084.19881138415</v>
      </c>
      <c r="E63" s="629">
        <f t="shared" si="15"/>
        <v>1295009.7180269116</v>
      </c>
      <c r="F63" s="578">
        <v>0</v>
      </c>
      <c r="G63" s="629">
        <f t="shared" si="16"/>
        <v>0</v>
      </c>
      <c r="H63" s="579">
        <v>517507.41164403991</v>
      </c>
      <c r="I63" s="629">
        <f t="shared" si="17"/>
        <v>383090.53215875995</v>
      </c>
      <c r="J63" s="717">
        <f t="shared" si="18"/>
        <v>0.265300021543807</v>
      </c>
      <c r="K63" s="588">
        <f t="shared" si="19"/>
        <v>0.35784997453069761</v>
      </c>
      <c r="L63" s="588">
        <f t="shared" si="20"/>
        <v>0.44257678716734422</v>
      </c>
      <c r="M63" s="718">
        <f t="shared" si="21"/>
        <v>0.91191918586815168</v>
      </c>
      <c r="N63" s="578">
        <v>0</v>
      </c>
      <c r="O63" s="629">
        <f t="shared" si="22"/>
        <v>0</v>
      </c>
      <c r="P63" s="579">
        <v>546479.40714630485</v>
      </c>
      <c r="Q63" s="629">
        <f t="shared" si="23"/>
        <v>404537.36929565127</v>
      </c>
      <c r="R63" s="715">
        <f t="shared" si="24"/>
        <v>0.265300021543807</v>
      </c>
      <c r="S63" s="711">
        <f t="shared" si="25"/>
        <v>0.35784997453069761</v>
      </c>
      <c r="T63" s="711">
        <f t="shared" si="26"/>
        <v>0.4136047916650793</v>
      </c>
      <c r="U63" s="712">
        <f t="shared" si="27"/>
        <v>0.89047234873126024</v>
      </c>
    </row>
    <row r="64" spans="1:21" x14ac:dyDescent="0.55000000000000004">
      <c r="A64" s="577">
        <v>2077</v>
      </c>
      <c r="B64" s="578">
        <v>265300.021543807</v>
      </c>
      <c r="C64" s="629">
        <f t="shared" si="14"/>
        <v>359639.22440335108</v>
      </c>
      <c r="D64" s="579">
        <v>960084.19881138415</v>
      </c>
      <c r="E64" s="629">
        <f t="shared" si="15"/>
        <v>1301484.766617046</v>
      </c>
      <c r="F64" s="578">
        <v>0</v>
      </c>
      <c r="G64" s="629">
        <f t="shared" si="16"/>
        <v>0</v>
      </c>
      <c r="H64" s="579">
        <v>517507.41164403991</v>
      </c>
      <c r="I64" s="629">
        <f t="shared" si="17"/>
        <v>381175.07949796622</v>
      </c>
      <c r="J64" s="717">
        <f t="shared" si="18"/>
        <v>0.265300021543807</v>
      </c>
      <c r="K64" s="588">
        <f t="shared" si="19"/>
        <v>0.35963922440335105</v>
      </c>
      <c r="L64" s="588">
        <f t="shared" si="20"/>
        <v>0.44257678716734422</v>
      </c>
      <c r="M64" s="718">
        <f t="shared" si="21"/>
        <v>0.92030968711907979</v>
      </c>
      <c r="N64" s="578">
        <v>0</v>
      </c>
      <c r="O64" s="629">
        <f t="shared" si="22"/>
        <v>0</v>
      </c>
      <c r="P64" s="579">
        <v>546479.40714630485</v>
      </c>
      <c r="Q64" s="629">
        <f t="shared" si="23"/>
        <v>402514.68244917307</v>
      </c>
      <c r="R64" s="715">
        <f t="shared" si="24"/>
        <v>0.265300021543807</v>
      </c>
      <c r="S64" s="711">
        <f t="shared" si="25"/>
        <v>0.35963922440335105</v>
      </c>
      <c r="T64" s="711">
        <f t="shared" si="26"/>
        <v>0.4136047916650793</v>
      </c>
      <c r="U64" s="712">
        <f t="shared" si="27"/>
        <v>0.89897008416787294</v>
      </c>
    </row>
    <row r="65" spans="1:21" x14ac:dyDescent="0.55000000000000004">
      <c r="A65" s="577">
        <v>2078</v>
      </c>
      <c r="B65" s="578">
        <v>265300.021543807</v>
      </c>
      <c r="C65" s="629">
        <f t="shared" si="14"/>
        <v>361437.42052536778</v>
      </c>
      <c r="D65" s="579">
        <v>960084.19881138415</v>
      </c>
      <c r="E65" s="629">
        <f t="shared" si="15"/>
        <v>1307992.190450131</v>
      </c>
      <c r="F65" s="578">
        <v>0</v>
      </c>
      <c r="G65" s="629">
        <f t="shared" si="16"/>
        <v>0</v>
      </c>
      <c r="H65" s="579">
        <v>517507.41164403991</v>
      </c>
      <c r="I65" s="629">
        <f t="shared" si="17"/>
        <v>379269.20410047635</v>
      </c>
      <c r="J65" s="717">
        <f t="shared" si="18"/>
        <v>0.265300021543807</v>
      </c>
      <c r="K65" s="588">
        <f t="shared" si="19"/>
        <v>0.36143742052536776</v>
      </c>
      <c r="L65" s="588">
        <f t="shared" si="20"/>
        <v>0.44257678716734422</v>
      </c>
      <c r="M65" s="718">
        <f t="shared" si="21"/>
        <v>0.92872298634965467</v>
      </c>
      <c r="N65" s="578">
        <v>0</v>
      </c>
      <c r="O65" s="629">
        <f t="shared" si="22"/>
        <v>0</v>
      </c>
      <c r="P65" s="579">
        <v>546479.40714630485</v>
      </c>
      <c r="Q65" s="629">
        <f t="shared" si="23"/>
        <v>400502.10903692711</v>
      </c>
      <c r="R65" s="715">
        <f t="shared" si="24"/>
        <v>0.265300021543807</v>
      </c>
      <c r="S65" s="711">
        <f t="shared" si="25"/>
        <v>0.36143742052536776</v>
      </c>
      <c r="T65" s="711">
        <f t="shared" si="26"/>
        <v>0.4136047916650793</v>
      </c>
      <c r="U65" s="712">
        <f t="shared" si="27"/>
        <v>0.90749008141320386</v>
      </c>
    </row>
    <row r="66" spans="1:21" x14ac:dyDescent="0.55000000000000004">
      <c r="A66" s="577">
        <v>2079</v>
      </c>
      <c r="B66" s="578">
        <v>265300.021543807</v>
      </c>
      <c r="C66" s="629">
        <f t="shared" si="14"/>
        <v>363244.60762799456</v>
      </c>
      <c r="D66" s="579">
        <v>960084.19881138415</v>
      </c>
      <c r="E66" s="629">
        <f t="shared" si="15"/>
        <v>1314532.1514023815</v>
      </c>
      <c r="F66" s="578">
        <v>0</v>
      </c>
      <c r="G66" s="629">
        <f t="shared" si="16"/>
        <v>0</v>
      </c>
      <c r="H66" s="579">
        <v>517507.41164403991</v>
      </c>
      <c r="I66" s="629">
        <f t="shared" si="17"/>
        <v>377372.85807997396</v>
      </c>
      <c r="J66" s="717">
        <f t="shared" si="18"/>
        <v>0.265300021543807</v>
      </c>
      <c r="K66" s="588">
        <f t="shared" si="19"/>
        <v>0.36324460762799454</v>
      </c>
      <c r="L66" s="588">
        <f t="shared" si="20"/>
        <v>0.44257678716734422</v>
      </c>
      <c r="M66" s="718">
        <f t="shared" si="21"/>
        <v>0.93715929332240755</v>
      </c>
      <c r="N66" s="578">
        <v>0</v>
      </c>
      <c r="O66" s="629">
        <f t="shared" si="22"/>
        <v>0</v>
      </c>
      <c r="P66" s="579">
        <v>546479.40714630485</v>
      </c>
      <c r="Q66" s="629">
        <f t="shared" si="23"/>
        <v>398499.59849174245</v>
      </c>
      <c r="R66" s="715">
        <f t="shared" si="24"/>
        <v>0.265300021543807</v>
      </c>
      <c r="S66" s="711">
        <f t="shared" si="25"/>
        <v>0.36324460762799454</v>
      </c>
      <c r="T66" s="711">
        <f t="shared" si="26"/>
        <v>0.4136047916650793</v>
      </c>
      <c r="U66" s="712">
        <f t="shared" si="27"/>
        <v>0.91603255291063901</v>
      </c>
    </row>
    <row r="67" spans="1:21" x14ac:dyDescent="0.55000000000000004">
      <c r="A67" s="577">
        <v>2080</v>
      </c>
      <c r="B67" s="578">
        <v>265300.021543807</v>
      </c>
      <c r="C67" s="629">
        <f t="shared" ref="C67:C87" si="28">B67*(1+AVAWO)^(A67-$A$3)</f>
        <v>365060.83066613448</v>
      </c>
      <c r="D67" s="579">
        <v>960084.19881138415</v>
      </c>
      <c r="E67" s="629">
        <f t="shared" ref="E67:E87" si="29">D67*(1+AVAWO)^(A67-$A$3)</f>
        <v>1321104.8121593932</v>
      </c>
      <c r="F67" s="578">
        <v>0</v>
      </c>
      <c r="G67" s="629">
        <f t="shared" ref="G67:G87" si="30">F67*(1+AVA)^(A67-$A$3)</f>
        <v>0</v>
      </c>
      <c r="H67" s="579">
        <v>517507.41164403991</v>
      </c>
      <c r="I67" s="629">
        <f t="shared" ref="I67:I87" si="31">H67*(1+AVA)^(A67-$A$3)</f>
        <v>375485.99378957407</v>
      </c>
      <c r="J67" s="717">
        <f t="shared" ref="J67:J87" si="32">(B67-F67)/1000000</f>
        <v>0.265300021543807</v>
      </c>
      <c r="K67" s="588">
        <f t="shared" ref="K67:K87" si="33">(C67-G67)/1000000</f>
        <v>0.36506083066613448</v>
      </c>
      <c r="L67" s="588">
        <f t="shared" ref="L67:L87" si="34">(D67-H67)/1000000</f>
        <v>0.44257678716734422</v>
      </c>
      <c r="M67" s="718">
        <f t="shared" ref="M67:M87" si="35">(E67-I67)/1000000</f>
        <v>0.94561881836981909</v>
      </c>
      <c r="N67" s="578">
        <v>0</v>
      </c>
      <c r="O67" s="629">
        <f t="shared" ref="O67:O87" si="36">N67*(1+AVA)^(A67-$A$3)</f>
        <v>0</v>
      </c>
      <c r="P67" s="579">
        <v>546479.40714630485</v>
      </c>
      <c r="Q67" s="629">
        <f t="shared" ref="Q67:Q87" si="37">P67*(1+AVA)^(A67-$A$3)</f>
        <v>396507.10049928376</v>
      </c>
      <c r="R67" s="715">
        <f t="shared" ref="R67:R87" si="38">(B67-N67)/1000000</f>
        <v>0.265300021543807</v>
      </c>
      <c r="S67" s="711">
        <f t="shared" ref="S67:S87" si="39">(C67-O67)/1000000</f>
        <v>0.36506083066613448</v>
      </c>
      <c r="T67" s="711">
        <f t="shared" ref="T67:T87" si="40">(D67-P67)/1000000</f>
        <v>0.4136047916650793</v>
      </c>
      <c r="U67" s="712">
        <f t="shared" ref="U67:U87" si="41">(E67-Q67)/1000000</f>
        <v>0.92459771166010951</v>
      </c>
    </row>
    <row r="68" spans="1:21" x14ac:dyDescent="0.55000000000000004">
      <c r="A68" s="577">
        <v>2081</v>
      </c>
      <c r="B68" s="578">
        <v>265300.021543807</v>
      </c>
      <c r="C68" s="629">
        <f t="shared" si="28"/>
        <v>366886.13481946511</v>
      </c>
      <c r="D68" s="579">
        <v>960084.19881138415</v>
      </c>
      <c r="E68" s="629">
        <f t="shared" si="29"/>
        <v>1327710.3362201899</v>
      </c>
      <c r="F68" s="578">
        <v>0</v>
      </c>
      <c r="G68" s="629">
        <f t="shared" si="30"/>
        <v>0</v>
      </c>
      <c r="H68" s="579">
        <v>517507.41164403991</v>
      </c>
      <c r="I68" s="629">
        <f t="shared" si="31"/>
        <v>373608.56382062618</v>
      </c>
      <c r="J68" s="717">
        <f t="shared" si="32"/>
        <v>0.265300021543807</v>
      </c>
      <c r="K68" s="588">
        <f t="shared" si="33"/>
        <v>0.36688613481946508</v>
      </c>
      <c r="L68" s="588">
        <f t="shared" si="34"/>
        <v>0.44257678716734422</v>
      </c>
      <c r="M68" s="718">
        <f t="shared" si="35"/>
        <v>0.95410177239956384</v>
      </c>
      <c r="N68" s="578">
        <v>0</v>
      </c>
      <c r="O68" s="629">
        <f t="shared" si="36"/>
        <v>0</v>
      </c>
      <c r="P68" s="579">
        <v>546479.40714630485</v>
      </c>
      <c r="Q68" s="629">
        <f t="shared" si="37"/>
        <v>394524.56499678735</v>
      </c>
      <c r="R68" s="715">
        <f t="shared" si="38"/>
        <v>0.265300021543807</v>
      </c>
      <c r="S68" s="711">
        <f t="shared" si="39"/>
        <v>0.36688613481946508</v>
      </c>
      <c r="T68" s="711">
        <f t="shared" si="40"/>
        <v>0.4136047916650793</v>
      </c>
      <c r="U68" s="712">
        <f t="shared" si="41"/>
        <v>0.93318577122340263</v>
      </c>
    </row>
    <row r="69" spans="1:21" x14ac:dyDescent="0.55000000000000004">
      <c r="A69" s="577">
        <v>2082</v>
      </c>
      <c r="B69" s="578">
        <v>265300.021543807</v>
      </c>
      <c r="C69" s="629">
        <f t="shared" si="28"/>
        <v>368720.56549356238</v>
      </c>
      <c r="D69" s="579">
        <v>960084.19881138415</v>
      </c>
      <c r="E69" s="629">
        <f t="shared" si="29"/>
        <v>1334348.8879012908</v>
      </c>
      <c r="F69" s="578">
        <v>0</v>
      </c>
      <c r="G69" s="629">
        <f t="shared" si="30"/>
        <v>0</v>
      </c>
      <c r="H69" s="579">
        <v>517507.41164403991</v>
      </c>
      <c r="I69" s="629">
        <f t="shared" si="31"/>
        <v>371740.52100152307</v>
      </c>
      <c r="J69" s="717">
        <f t="shared" si="32"/>
        <v>0.265300021543807</v>
      </c>
      <c r="K69" s="588">
        <f t="shared" si="33"/>
        <v>0.36872056549356236</v>
      </c>
      <c r="L69" s="588">
        <f t="shared" si="34"/>
        <v>0.44257678716734422</v>
      </c>
      <c r="M69" s="718">
        <f t="shared" si="35"/>
        <v>0.9626083668997677</v>
      </c>
      <c r="N69" s="578">
        <v>0</v>
      </c>
      <c r="O69" s="629">
        <f t="shared" si="36"/>
        <v>0</v>
      </c>
      <c r="P69" s="579">
        <v>546479.40714630485</v>
      </c>
      <c r="Q69" s="629">
        <f t="shared" si="37"/>
        <v>392551.94217180338</v>
      </c>
      <c r="R69" s="715">
        <f t="shared" si="38"/>
        <v>0.265300021543807</v>
      </c>
      <c r="S69" s="711">
        <f t="shared" si="39"/>
        <v>0.36872056549356236</v>
      </c>
      <c r="T69" s="711">
        <f t="shared" si="40"/>
        <v>0.4136047916650793</v>
      </c>
      <c r="U69" s="712">
        <f t="shared" si="41"/>
        <v>0.94179694572948736</v>
      </c>
    </row>
    <row r="70" spans="1:21" x14ac:dyDescent="0.55000000000000004">
      <c r="A70" s="577">
        <v>2083</v>
      </c>
      <c r="B70" s="578">
        <v>265300.021543807</v>
      </c>
      <c r="C70" s="629">
        <f t="shared" si="28"/>
        <v>370564.16832103016</v>
      </c>
      <c r="D70" s="579">
        <v>960084.19881138415</v>
      </c>
      <c r="E70" s="629">
        <f t="shared" si="29"/>
        <v>1341020.6323407972</v>
      </c>
      <c r="F70" s="578">
        <v>0</v>
      </c>
      <c r="G70" s="629">
        <f t="shared" si="30"/>
        <v>0</v>
      </c>
      <c r="H70" s="579">
        <v>517507.41164403991</v>
      </c>
      <c r="I70" s="629">
        <f t="shared" si="31"/>
        <v>369881.8183965155</v>
      </c>
      <c r="J70" s="717">
        <f t="shared" si="32"/>
        <v>0.265300021543807</v>
      </c>
      <c r="K70" s="588">
        <f t="shared" si="33"/>
        <v>0.37056416832103017</v>
      </c>
      <c r="L70" s="588">
        <f t="shared" si="34"/>
        <v>0.44257678716734422</v>
      </c>
      <c r="M70" s="718">
        <f t="shared" si="35"/>
        <v>0.97113881394428181</v>
      </c>
      <c r="N70" s="578">
        <v>0</v>
      </c>
      <c r="O70" s="629">
        <f t="shared" si="36"/>
        <v>0</v>
      </c>
      <c r="P70" s="579">
        <v>546479.40714630485</v>
      </c>
      <c r="Q70" s="629">
        <f t="shared" si="37"/>
        <v>390589.1824609444</v>
      </c>
      <c r="R70" s="715">
        <f t="shared" si="38"/>
        <v>0.265300021543807</v>
      </c>
      <c r="S70" s="711">
        <f t="shared" si="39"/>
        <v>0.37056416832103017</v>
      </c>
      <c r="T70" s="711">
        <f t="shared" si="40"/>
        <v>0.4136047916650793</v>
      </c>
      <c r="U70" s="712">
        <f t="shared" si="41"/>
        <v>0.95043144987985284</v>
      </c>
    </row>
    <row r="71" spans="1:21" x14ac:dyDescent="0.55000000000000004">
      <c r="A71" s="577">
        <v>2084</v>
      </c>
      <c r="B71" s="578">
        <v>265300.021543807</v>
      </c>
      <c r="C71" s="629">
        <f t="shared" si="28"/>
        <v>372416.98916263523</v>
      </c>
      <c r="D71" s="579">
        <v>960084.19881138415</v>
      </c>
      <c r="E71" s="629">
        <f t="shared" si="29"/>
        <v>1347725.7355025008</v>
      </c>
      <c r="F71" s="578">
        <v>0</v>
      </c>
      <c r="G71" s="629">
        <f t="shared" si="30"/>
        <v>0</v>
      </c>
      <c r="H71" s="579">
        <v>517507.41164403991</v>
      </c>
      <c r="I71" s="629">
        <f t="shared" si="31"/>
        <v>368032.40930453292</v>
      </c>
      <c r="J71" s="717">
        <f t="shared" si="32"/>
        <v>0.265300021543807</v>
      </c>
      <c r="K71" s="588">
        <f t="shared" si="33"/>
        <v>0.37241698916263521</v>
      </c>
      <c r="L71" s="588">
        <f t="shared" si="34"/>
        <v>0.44257678716734422</v>
      </c>
      <c r="M71" s="718">
        <f t="shared" si="35"/>
        <v>0.9796933261979679</v>
      </c>
      <c r="N71" s="578">
        <v>0</v>
      </c>
      <c r="O71" s="629">
        <f t="shared" si="36"/>
        <v>0</v>
      </c>
      <c r="P71" s="579">
        <v>546479.40714630485</v>
      </c>
      <c r="Q71" s="629">
        <f t="shared" si="37"/>
        <v>388636.23654863972</v>
      </c>
      <c r="R71" s="715">
        <f t="shared" si="38"/>
        <v>0.265300021543807</v>
      </c>
      <c r="S71" s="711">
        <f t="shared" si="39"/>
        <v>0.37241698916263521</v>
      </c>
      <c r="T71" s="711">
        <f t="shared" si="40"/>
        <v>0.4136047916650793</v>
      </c>
      <c r="U71" s="712">
        <f t="shared" si="41"/>
        <v>0.95908949895386109</v>
      </c>
    </row>
    <row r="72" spans="1:21" x14ac:dyDescent="0.55000000000000004">
      <c r="A72" s="577">
        <v>2085</v>
      </c>
      <c r="B72" s="578">
        <v>265300.021543807</v>
      </c>
      <c r="C72" s="629">
        <f t="shared" si="28"/>
        <v>374279.07410844835</v>
      </c>
      <c r="D72" s="579">
        <v>960084.19881138415</v>
      </c>
      <c r="E72" s="629">
        <f t="shared" si="29"/>
        <v>1354464.3641800131</v>
      </c>
      <c r="F72" s="578">
        <v>0</v>
      </c>
      <c r="G72" s="629">
        <f t="shared" si="30"/>
        <v>0</v>
      </c>
      <c r="H72" s="579">
        <v>517507.41164403991</v>
      </c>
      <c r="I72" s="629">
        <f t="shared" si="31"/>
        <v>366192.24725801026</v>
      </c>
      <c r="J72" s="717">
        <f t="shared" si="32"/>
        <v>0.265300021543807</v>
      </c>
      <c r="K72" s="588">
        <f t="shared" si="33"/>
        <v>0.37427907410844835</v>
      </c>
      <c r="L72" s="588">
        <f t="shared" si="34"/>
        <v>0.44257678716734422</v>
      </c>
      <c r="M72" s="718">
        <f t="shared" si="35"/>
        <v>0.98827211692200279</v>
      </c>
      <c r="N72" s="578">
        <v>0</v>
      </c>
      <c r="O72" s="629">
        <f t="shared" si="36"/>
        <v>0</v>
      </c>
      <c r="P72" s="579">
        <v>546479.40714630485</v>
      </c>
      <c r="Q72" s="629">
        <f t="shared" si="37"/>
        <v>386693.05536589649</v>
      </c>
      <c r="R72" s="715">
        <f t="shared" si="38"/>
        <v>0.265300021543807</v>
      </c>
      <c r="S72" s="711">
        <f t="shared" si="39"/>
        <v>0.37427907410844835</v>
      </c>
      <c r="T72" s="711">
        <f t="shared" si="40"/>
        <v>0.4136047916650793</v>
      </c>
      <c r="U72" s="712">
        <f t="shared" si="41"/>
        <v>0.96777130881411655</v>
      </c>
    </row>
    <row r="73" spans="1:21" x14ac:dyDescent="0.55000000000000004">
      <c r="A73" s="577">
        <v>2086</v>
      </c>
      <c r="B73" s="578">
        <v>265300.021543807</v>
      </c>
      <c r="C73" s="629">
        <f t="shared" si="28"/>
        <v>376150.46947899053</v>
      </c>
      <c r="D73" s="579">
        <v>960084.19881138415</v>
      </c>
      <c r="E73" s="629">
        <f t="shared" si="29"/>
        <v>1361236.6860009129</v>
      </c>
      <c r="F73" s="578">
        <v>0</v>
      </c>
      <c r="G73" s="629">
        <f t="shared" si="30"/>
        <v>0</v>
      </c>
      <c r="H73" s="579">
        <v>517507.41164403991</v>
      </c>
      <c r="I73" s="629">
        <f t="shared" si="31"/>
        <v>364361.28602172021</v>
      </c>
      <c r="J73" s="717">
        <f t="shared" si="32"/>
        <v>0.265300021543807</v>
      </c>
      <c r="K73" s="588">
        <f t="shared" si="33"/>
        <v>0.37615046947899056</v>
      </c>
      <c r="L73" s="588">
        <f t="shared" si="34"/>
        <v>0.44257678716734422</v>
      </c>
      <c r="M73" s="718">
        <f t="shared" si="35"/>
        <v>0.99687539997919272</v>
      </c>
      <c r="N73" s="578">
        <v>0</v>
      </c>
      <c r="O73" s="629">
        <f t="shared" si="36"/>
        <v>0</v>
      </c>
      <c r="P73" s="579">
        <v>546479.40714630485</v>
      </c>
      <c r="Q73" s="629">
        <f t="shared" si="37"/>
        <v>384759.590089067</v>
      </c>
      <c r="R73" s="715">
        <f t="shared" si="38"/>
        <v>0.265300021543807</v>
      </c>
      <c r="S73" s="711">
        <f t="shared" si="39"/>
        <v>0.37615046947899056</v>
      </c>
      <c r="T73" s="711">
        <f t="shared" si="40"/>
        <v>0.4136047916650793</v>
      </c>
      <c r="U73" s="712">
        <f t="shared" si="41"/>
        <v>0.97647709591184595</v>
      </c>
    </row>
    <row r="74" spans="1:21" x14ac:dyDescent="0.55000000000000004">
      <c r="A74" s="577">
        <v>2087</v>
      </c>
      <c r="B74" s="578">
        <v>265300.021543807</v>
      </c>
      <c r="C74" s="629">
        <f t="shared" si="28"/>
        <v>378031.22182638542</v>
      </c>
      <c r="D74" s="579">
        <v>960084.19881138415</v>
      </c>
      <c r="E74" s="629">
        <f t="shared" si="29"/>
        <v>1368042.8694309173</v>
      </c>
      <c r="F74" s="578">
        <v>0</v>
      </c>
      <c r="G74" s="629">
        <f t="shared" si="30"/>
        <v>0</v>
      </c>
      <c r="H74" s="579">
        <v>517507.41164403991</v>
      </c>
      <c r="I74" s="629">
        <f t="shared" si="31"/>
        <v>362539.4795916116</v>
      </c>
      <c r="J74" s="717">
        <f t="shared" si="32"/>
        <v>0.265300021543807</v>
      </c>
      <c r="K74" s="588">
        <f t="shared" si="33"/>
        <v>0.37803122182638543</v>
      </c>
      <c r="L74" s="588">
        <f t="shared" si="34"/>
        <v>0.44257678716734422</v>
      </c>
      <c r="M74" s="718">
        <f t="shared" si="35"/>
        <v>1.0055033898393058</v>
      </c>
      <c r="N74" s="578">
        <v>0</v>
      </c>
      <c r="O74" s="629">
        <f t="shared" si="36"/>
        <v>0</v>
      </c>
      <c r="P74" s="579">
        <v>546479.40714630485</v>
      </c>
      <c r="Q74" s="629">
        <f t="shared" si="37"/>
        <v>382835.79213862168</v>
      </c>
      <c r="R74" s="715">
        <f t="shared" si="38"/>
        <v>0.265300021543807</v>
      </c>
      <c r="S74" s="711">
        <f t="shared" si="39"/>
        <v>0.37803122182638543</v>
      </c>
      <c r="T74" s="711">
        <f t="shared" si="40"/>
        <v>0.4136047916650793</v>
      </c>
      <c r="U74" s="712">
        <f t="shared" si="41"/>
        <v>0.98520707729229562</v>
      </c>
    </row>
    <row r="75" spans="1:21" x14ac:dyDescent="0.55000000000000004">
      <c r="A75" s="577">
        <v>2088</v>
      </c>
      <c r="B75" s="578">
        <v>265300.021543807</v>
      </c>
      <c r="C75" s="629">
        <f t="shared" si="28"/>
        <v>379921.37793551729</v>
      </c>
      <c r="D75" s="579">
        <v>960084.19881138415</v>
      </c>
      <c r="E75" s="629">
        <f t="shared" si="29"/>
        <v>1374883.0837780717</v>
      </c>
      <c r="F75" s="578">
        <v>0</v>
      </c>
      <c r="G75" s="629">
        <f t="shared" si="30"/>
        <v>0</v>
      </c>
      <c r="H75" s="579">
        <v>517507.41164403991</v>
      </c>
      <c r="I75" s="629">
        <f t="shared" si="31"/>
        <v>360726.78219365358</v>
      </c>
      <c r="J75" s="717">
        <f t="shared" si="32"/>
        <v>0.265300021543807</v>
      </c>
      <c r="K75" s="588">
        <f t="shared" si="33"/>
        <v>0.37992137793551728</v>
      </c>
      <c r="L75" s="588">
        <f t="shared" si="34"/>
        <v>0.44257678716734422</v>
      </c>
      <c r="M75" s="718">
        <f t="shared" si="35"/>
        <v>1.0141563015844182</v>
      </c>
      <c r="N75" s="578">
        <v>0</v>
      </c>
      <c r="O75" s="629">
        <f t="shared" si="36"/>
        <v>0</v>
      </c>
      <c r="P75" s="579">
        <v>546479.40714630485</v>
      </c>
      <c r="Q75" s="629">
        <f t="shared" si="37"/>
        <v>380921.61317792861</v>
      </c>
      <c r="R75" s="715">
        <f t="shared" si="38"/>
        <v>0.265300021543807</v>
      </c>
      <c r="S75" s="711">
        <f t="shared" si="39"/>
        <v>0.37992137793551728</v>
      </c>
      <c r="T75" s="711">
        <f t="shared" si="40"/>
        <v>0.4136047916650793</v>
      </c>
      <c r="U75" s="712">
        <f t="shared" si="41"/>
        <v>0.99396147060014306</v>
      </c>
    </row>
    <row r="76" spans="1:21" x14ac:dyDescent="0.55000000000000004">
      <c r="A76" s="577">
        <v>2089</v>
      </c>
      <c r="B76" s="578">
        <v>265300.021543807</v>
      </c>
      <c r="C76" s="629">
        <f t="shared" si="28"/>
        <v>381820.98482519487</v>
      </c>
      <c r="D76" s="579">
        <v>960084.19881138415</v>
      </c>
      <c r="E76" s="629">
        <f t="shared" si="29"/>
        <v>1381757.499196962</v>
      </c>
      <c r="F76" s="578">
        <v>0</v>
      </c>
      <c r="G76" s="629">
        <f t="shared" si="30"/>
        <v>0</v>
      </c>
      <c r="H76" s="579">
        <v>517507.41164403991</v>
      </c>
      <c r="I76" s="629">
        <f t="shared" si="31"/>
        <v>358923.14828268526</v>
      </c>
      <c r="J76" s="717">
        <f t="shared" si="32"/>
        <v>0.265300021543807</v>
      </c>
      <c r="K76" s="588">
        <f t="shared" si="33"/>
        <v>0.38182098482519489</v>
      </c>
      <c r="L76" s="588">
        <f t="shared" si="34"/>
        <v>0.44257678716734422</v>
      </c>
      <c r="M76" s="718">
        <f t="shared" si="35"/>
        <v>1.0228343509142768</v>
      </c>
      <c r="N76" s="578">
        <v>0</v>
      </c>
      <c r="O76" s="629">
        <f t="shared" si="36"/>
        <v>0</v>
      </c>
      <c r="P76" s="579">
        <v>546479.40714630485</v>
      </c>
      <c r="Q76" s="629">
        <f t="shared" si="37"/>
        <v>379017.00511203887</v>
      </c>
      <c r="R76" s="715">
        <f t="shared" si="38"/>
        <v>0.265300021543807</v>
      </c>
      <c r="S76" s="711">
        <f t="shared" si="39"/>
        <v>0.38182098482519489</v>
      </c>
      <c r="T76" s="711">
        <f t="shared" si="40"/>
        <v>0.4136047916650793</v>
      </c>
      <c r="U76" s="712">
        <f t="shared" si="41"/>
        <v>1.0027404940849232</v>
      </c>
    </row>
    <row r="77" spans="1:21" x14ac:dyDescent="0.55000000000000004">
      <c r="A77" s="577">
        <v>2090</v>
      </c>
      <c r="B77" s="578">
        <v>265300.021543807</v>
      </c>
      <c r="C77" s="629">
        <f t="shared" si="28"/>
        <v>383730.08974932076</v>
      </c>
      <c r="D77" s="579">
        <v>960084.19881138415</v>
      </c>
      <c r="E77" s="629">
        <f t="shared" si="29"/>
        <v>1388666.2866929465</v>
      </c>
      <c r="F77" s="578">
        <v>0</v>
      </c>
      <c r="G77" s="629">
        <f t="shared" si="30"/>
        <v>0</v>
      </c>
      <c r="H77" s="579">
        <v>517507.41164403991</v>
      </c>
      <c r="I77" s="629">
        <f t="shared" si="31"/>
        <v>357128.53254127188</v>
      </c>
      <c r="J77" s="717">
        <f t="shared" si="32"/>
        <v>0.265300021543807</v>
      </c>
      <c r="K77" s="588">
        <f t="shared" si="33"/>
        <v>0.38373008974932077</v>
      </c>
      <c r="L77" s="588">
        <f t="shared" si="34"/>
        <v>0.44257678716734422</v>
      </c>
      <c r="M77" s="718">
        <f t="shared" si="35"/>
        <v>1.0315377541516746</v>
      </c>
      <c r="N77" s="578">
        <v>0</v>
      </c>
      <c r="O77" s="629">
        <f t="shared" si="36"/>
        <v>0</v>
      </c>
      <c r="P77" s="579">
        <v>546479.40714630485</v>
      </c>
      <c r="Q77" s="629">
        <f t="shared" si="37"/>
        <v>377121.92008647876</v>
      </c>
      <c r="R77" s="715">
        <f t="shared" si="38"/>
        <v>0.265300021543807</v>
      </c>
      <c r="S77" s="711">
        <f t="shared" si="39"/>
        <v>0.38373008974932077</v>
      </c>
      <c r="T77" s="711">
        <f t="shared" si="40"/>
        <v>0.4136047916650793</v>
      </c>
      <c r="U77" s="712">
        <f t="shared" si="41"/>
        <v>1.0115443666064676</v>
      </c>
    </row>
    <row r="78" spans="1:21" x14ac:dyDescent="0.55000000000000004">
      <c r="A78" s="577">
        <v>2091</v>
      </c>
      <c r="B78" s="578">
        <v>265300.021543807</v>
      </c>
      <c r="C78" s="629">
        <f t="shared" si="28"/>
        <v>385648.74019806733</v>
      </c>
      <c r="D78" s="579">
        <v>960084.19881138415</v>
      </c>
      <c r="E78" s="629">
        <f t="shared" si="29"/>
        <v>1395609.618126411</v>
      </c>
      <c r="F78" s="578">
        <v>0</v>
      </c>
      <c r="G78" s="629">
        <f t="shared" si="30"/>
        <v>0</v>
      </c>
      <c r="H78" s="579">
        <v>517507.41164403991</v>
      </c>
      <c r="I78" s="629">
        <f t="shared" si="31"/>
        <v>355342.8898785655</v>
      </c>
      <c r="J78" s="717">
        <f t="shared" si="32"/>
        <v>0.265300021543807</v>
      </c>
      <c r="K78" s="588">
        <f t="shared" si="33"/>
        <v>0.38564874019806733</v>
      </c>
      <c r="L78" s="588">
        <f t="shared" si="34"/>
        <v>0.44257678716734422</v>
      </c>
      <c r="M78" s="718">
        <f t="shared" si="35"/>
        <v>1.0402667282478455</v>
      </c>
      <c r="N78" s="578">
        <v>0</v>
      </c>
      <c r="O78" s="629">
        <f t="shared" si="36"/>
        <v>0</v>
      </c>
      <c r="P78" s="579">
        <v>546479.40714630485</v>
      </c>
      <c r="Q78" s="629">
        <f t="shared" si="37"/>
        <v>375236.31048604636</v>
      </c>
      <c r="R78" s="715">
        <f t="shared" si="38"/>
        <v>0.265300021543807</v>
      </c>
      <c r="S78" s="711">
        <f t="shared" si="39"/>
        <v>0.38564874019806733</v>
      </c>
      <c r="T78" s="711">
        <f t="shared" si="40"/>
        <v>0.4136047916650793</v>
      </c>
      <c r="U78" s="712">
        <f t="shared" si="41"/>
        <v>1.0203733076403647</v>
      </c>
    </row>
    <row r="79" spans="1:21" x14ac:dyDescent="0.55000000000000004">
      <c r="A79" s="577">
        <v>2092</v>
      </c>
      <c r="B79" s="578">
        <v>265300.021543807</v>
      </c>
      <c r="C79" s="629">
        <f t="shared" si="28"/>
        <v>387576.98389905755</v>
      </c>
      <c r="D79" s="579">
        <v>960084.19881138415</v>
      </c>
      <c r="E79" s="629">
        <f t="shared" si="29"/>
        <v>1402587.6662170426</v>
      </c>
      <c r="F79" s="578">
        <v>0</v>
      </c>
      <c r="G79" s="629">
        <f t="shared" si="30"/>
        <v>0</v>
      </c>
      <c r="H79" s="579">
        <v>517507.41164403991</v>
      </c>
      <c r="I79" s="629">
        <f t="shared" si="31"/>
        <v>353566.17542917264</v>
      </c>
      <c r="J79" s="717">
        <f t="shared" si="32"/>
        <v>0.265300021543807</v>
      </c>
      <c r="K79" s="588">
        <f t="shared" si="33"/>
        <v>0.38757698389905754</v>
      </c>
      <c r="L79" s="588">
        <f t="shared" si="34"/>
        <v>0.44257678716734422</v>
      </c>
      <c r="M79" s="718">
        <f t="shared" si="35"/>
        <v>1.0490214907878701</v>
      </c>
      <c r="N79" s="578">
        <v>0</v>
      </c>
      <c r="O79" s="629">
        <f t="shared" si="36"/>
        <v>0</v>
      </c>
      <c r="P79" s="579">
        <v>546479.40714630485</v>
      </c>
      <c r="Q79" s="629">
        <f t="shared" si="37"/>
        <v>373360.1289336161</v>
      </c>
      <c r="R79" s="715">
        <f t="shared" si="38"/>
        <v>0.265300021543807</v>
      </c>
      <c r="S79" s="711">
        <f t="shared" si="39"/>
        <v>0.38757698389905754</v>
      </c>
      <c r="T79" s="711">
        <f t="shared" si="40"/>
        <v>0.4136047916650793</v>
      </c>
      <c r="U79" s="712">
        <f t="shared" si="41"/>
        <v>1.0292275372834265</v>
      </c>
    </row>
    <row r="80" spans="1:21" x14ac:dyDescent="0.55000000000000004">
      <c r="A80" s="577">
        <v>2093</v>
      </c>
      <c r="B80" s="578">
        <v>265300.021543807</v>
      </c>
      <c r="C80" s="629">
        <f t="shared" si="28"/>
        <v>389514.86881855282</v>
      </c>
      <c r="D80" s="579">
        <v>960084.19881138415</v>
      </c>
      <c r="E80" s="629">
        <f t="shared" si="29"/>
        <v>1409600.6045481279</v>
      </c>
      <c r="F80" s="578">
        <v>0</v>
      </c>
      <c r="G80" s="629">
        <f t="shared" si="30"/>
        <v>0</v>
      </c>
      <c r="H80" s="579">
        <v>517507.41164403991</v>
      </c>
      <c r="I80" s="629">
        <f t="shared" si="31"/>
        <v>351798.34455202683</v>
      </c>
      <c r="J80" s="717">
        <f t="shared" si="32"/>
        <v>0.265300021543807</v>
      </c>
      <c r="K80" s="588">
        <f t="shared" si="33"/>
        <v>0.3895148688185528</v>
      </c>
      <c r="L80" s="588">
        <f t="shared" si="34"/>
        <v>0.44257678716734422</v>
      </c>
      <c r="M80" s="718">
        <f t="shared" si="35"/>
        <v>1.057802259996101</v>
      </c>
      <c r="N80" s="578">
        <v>0</v>
      </c>
      <c r="O80" s="629">
        <f t="shared" si="36"/>
        <v>0</v>
      </c>
      <c r="P80" s="579">
        <v>546479.40714630485</v>
      </c>
      <c r="Q80" s="629">
        <f t="shared" si="37"/>
        <v>371493.32828894805</v>
      </c>
      <c r="R80" s="715">
        <f t="shared" si="38"/>
        <v>0.265300021543807</v>
      </c>
      <c r="S80" s="711">
        <f t="shared" si="39"/>
        <v>0.3895148688185528</v>
      </c>
      <c r="T80" s="711">
        <f t="shared" si="40"/>
        <v>0.4136047916650793</v>
      </c>
      <c r="U80" s="712">
        <f t="shared" si="41"/>
        <v>1.0381072762591799</v>
      </c>
    </row>
    <row r="81" spans="1:21" x14ac:dyDescent="0.55000000000000004">
      <c r="A81" s="577">
        <v>2094</v>
      </c>
      <c r="B81" s="578">
        <v>265300.021543807</v>
      </c>
      <c r="C81" s="629">
        <f t="shared" si="28"/>
        <v>391462.4431626455</v>
      </c>
      <c r="D81" s="579">
        <v>960084.19881138415</v>
      </c>
      <c r="E81" s="629">
        <f t="shared" si="29"/>
        <v>1416648.6075708682</v>
      </c>
      <c r="F81" s="578">
        <v>0</v>
      </c>
      <c r="G81" s="629">
        <f t="shared" si="30"/>
        <v>0</v>
      </c>
      <c r="H81" s="579">
        <v>517507.41164403991</v>
      </c>
      <c r="I81" s="629">
        <f t="shared" si="31"/>
        <v>350039.35282926669</v>
      </c>
      <c r="J81" s="717">
        <f t="shared" si="32"/>
        <v>0.265300021543807</v>
      </c>
      <c r="K81" s="588">
        <f t="shared" si="33"/>
        <v>0.3914624431626455</v>
      </c>
      <c r="L81" s="588">
        <f t="shared" si="34"/>
        <v>0.44257678716734422</v>
      </c>
      <c r="M81" s="718">
        <f t="shared" si="35"/>
        <v>1.0666092547416017</v>
      </c>
      <c r="N81" s="578">
        <v>0</v>
      </c>
      <c r="O81" s="629">
        <f t="shared" si="36"/>
        <v>0</v>
      </c>
      <c r="P81" s="579">
        <v>546479.40714630485</v>
      </c>
      <c r="Q81" s="629">
        <f t="shared" si="37"/>
        <v>369635.86164750333</v>
      </c>
      <c r="R81" s="715">
        <f t="shared" si="38"/>
        <v>0.265300021543807</v>
      </c>
      <c r="S81" s="711">
        <f t="shared" si="39"/>
        <v>0.3914624431626455</v>
      </c>
      <c r="T81" s="711">
        <f t="shared" si="40"/>
        <v>0.4136047916650793</v>
      </c>
      <c r="U81" s="712">
        <f t="shared" si="41"/>
        <v>1.0470127459233649</v>
      </c>
    </row>
    <row r="82" spans="1:21" x14ac:dyDescent="0.55000000000000004">
      <c r="A82" s="577">
        <v>2095</v>
      </c>
      <c r="B82" s="578">
        <v>265300.021543807</v>
      </c>
      <c r="C82" s="629">
        <f t="shared" si="28"/>
        <v>393419.75537845865</v>
      </c>
      <c r="D82" s="579">
        <v>960084.19881138415</v>
      </c>
      <c r="E82" s="629">
        <f t="shared" si="29"/>
        <v>1423731.8506087221</v>
      </c>
      <c r="F82" s="578">
        <v>0</v>
      </c>
      <c r="G82" s="629">
        <f t="shared" si="30"/>
        <v>0</v>
      </c>
      <c r="H82" s="579">
        <v>517507.41164403991</v>
      </c>
      <c r="I82" s="629">
        <f t="shared" si="31"/>
        <v>348289.15606512036</v>
      </c>
      <c r="J82" s="717">
        <f t="shared" si="32"/>
        <v>0.265300021543807</v>
      </c>
      <c r="K82" s="588">
        <f t="shared" si="33"/>
        <v>0.39341975537845864</v>
      </c>
      <c r="L82" s="588">
        <f t="shared" si="34"/>
        <v>0.44257678716734422</v>
      </c>
      <c r="M82" s="718">
        <f t="shared" si="35"/>
        <v>1.0754426945436018</v>
      </c>
      <c r="N82" s="578">
        <v>0</v>
      </c>
      <c r="O82" s="629">
        <f t="shared" si="36"/>
        <v>0</v>
      </c>
      <c r="P82" s="579">
        <v>546479.40714630485</v>
      </c>
      <c r="Q82" s="629">
        <f t="shared" si="37"/>
        <v>367787.68233926583</v>
      </c>
      <c r="R82" s="715">
        <f t="shared" si="38"/>
        <v>0.265300021543807</v>
      </c>
      <c r="S82" s="711">
        <f t="shared" si="39"/>
        <v>0.39341975537845864</v>
      </c>
      <c r="T82" s="711">
        <f t="shared" si="40"/>
        <v>0.4136047916650793</v>
      </c>
      <c r="U82" s="712">
        <f t="shared" si="41"/>
        <v>1.0559441682694564</v>
      </c>
    </row>
    <row r="83" spans="1:21" x14ac:dyDescent="0.55000000000000004">
      <c r="A83" s="577">
        <v>2096</v>
      </c>
      <c r="B83" s="578">
        <v>265300.021543807</v>
      </c>
      <c r="C83" s="629">
        <f t="shared" si="28"/>
        <v>395386.85415535088</v>
      </c>
      <c r="D83" s="579">
        <v>960084.19881138415</v>
      </c>
      <c r="E83" s="629">
        <f t="shared" si="29"/>
        <v>1430850.5098617657</v>
      </c>
      <c r="F83" s="578">
        <v>0</v>
      </c>
      <c r="G83" s="629">
        <f t="shared" si="30"/>
        <v>0</v>
      </c>
      <c r="H83" s="579">
        <v>517507.41164403991</v>
      </c>
      <c r="I83" s="629">
        <f t="shared" si="31"/>
        <v>346547.71028479474</v>
      </c>
      <c r="J83" s="717">
        <f t="shared" si="32"/>
        <v>0.265300021543807</v>
      </c>
      <c r="K83" s="588">
        <f t="shared" si="33"/>
        <v>0.39538685415535091</v>
      </c>
      <c r="L83" s="588">
        <f t="shared" si="34"/>
        <v>0.44257678716734422</v>
      </c>
      <c r="M83" s="718">
        <f t="shared" si="35"/>
        <v>1.084302799576971</v>
      </c>
      <c r="N83" s="578">
        <v>0</v>
      </c>
      <c r="O83" s="629">
        <f t="shared" si="36"/>
        <v>0</v>
      </c>
      <c r="P83" s="579">
        <v>546479.40714630485</v>
      </c>
      <c r="Q83" s="629">
        <f t="shared" si="37"/>
        <v>365948.74392756942</v>
      </c>
      <c r="R83" s="715">
        <f t="shared" si="38"/>
        <v>0.265300021543807</v>
      </c>
      <c r="S83" s="711">
        <f t="shared" si="39"/>
        <v>0.39538685415535091</v>
      </c>
      <c r="T83" s="711">
        <f t="shared" si="40"/>
        <v>0.4136047916650793</v>
      </c>
      <c r="U83" s="712">
        <f t="shared" si="41"/>
        <v>1.0649017659341964</v>
      </c>
    </row>
    <row r="84" spans="1:21" x14ac:dyDescent="0.55000000000000004">
      <c r="A84" s="577">
        <v>2097</v>
      </c>
      <c r="B84" s="578">
        <v>265300.021543807</v>
      </c>
      <c r="C84" s="629">
        <f t="shared" si="28"/>
        <v>397363.78842612763</v>
      </c>
      <c r="D84" s="579">
        <v>960084.19881138415</v>
      </c>
      <c r="E84" s="629">
        <f t="shared" si="29"/>
        <v>1438004.7624110745</v>
      </c>
      <c r="F84" s="578">
        <v>0</v>
      </c>
      <c r="G84" s="629">
        <f t="shared" si="30"/>
        <v>0</v>
      </c>
      <c r="H84" s="579">
        <v>517507.41164403991</v>
      </c>
      <c r="I84" s="629">
        <f t="shared" si="31"/>
        <v>344814.97173337074</v>
      </c>
      <c r="J84" s="717">
        <f t="shared" si="32"/>
        <v>0.265300021543807</v>
      </c>
      <c r="K84" s="588">
        <f t="shared" si="33"/>
        <v>0.39736378842612763</v>
      </c>
      <c r="L84" s="588">
        <f t="shared" si="34"/>
        <v>0.44257678716734422</v>
      </c>
      <c r="M84" s="718">
        <f t="shared" si="35"/>
        <v>1.0931897906777037</v>
      </c>
      <c r="N84" s="578">
        <v>0</v>
      </c>
      <c r="O84" s="629">
        <f t="shared" si="36"/>
        <v>0</v>
      </c>
      <c r="P84" s="579">
        <v>546479.40714630485</v>
      </c>
      <c r="Q84" s="629">
        <f t="shared" si="37"/>
        <v>364119.00020793162</v>
      </c>
      <c r="R84" s="715">
        <f t="shared" si="38"/>
        <v>0.265300021543807</v>
      </c>
      <c r="S84" s="711">
        <f t="shared" si="39"/>
        <v>0.39736378842612763</v>
      </c>
      <c r="T84" s="711">
        <f t="shared" si="40"/>
        <v>0.4136047916650793</v>
      </c>
      <c r="U84" s="712">
        <f t="shared" si="41"/>
        <v>1.073885762203143</v>
      </c>
    </row>
    <row r="85" spans="1:21" x14ac:dyDescent="0.55000000000000004">
      <c r="A85" s="577">
        <v>2098</v>
      </c>
      <c r="B85" s="578">
        <v>265300.021543807</v>
      </c>
      <c r="C85" s="629">
        <f t="shared" si="28"/>
        <v>399350.60736825818</v>
      </c>
      <c r="D85" s="579">
        <v>960084.19881138415</v>
      </c>
      <c r="E85" s="629">
        <f t="shared" si="29"/>
        <v>1445194.7862231294</v>
      </c>
      <c r="F85" s="578">
        <v>0</v>
      </c>
      <c r="G85" s="629">
        <f t="shared" si="30"/>
        <v>0</v>
      </c>
      <c r="H85" s="579">
        <v>517507.41164403991</v>
      </c>
      <c r="I85" s="629">
        <f t="shared" si="31"/>
        <v>343090.89687470393</v>
      </c>
      <c r="J85" s="717">
        <f t="shared" si="32"/>
        <v>0.265300021543807</v>
      </c>
      <c r="K85" s="588">
        <f t="shared" si="33"/>
        <v>0.39935060736825817</v>
      </c>
      <c r="L85" s="588">
        <f t="shared" si="34"/>
        <v>0.44257678716734422</v>
      </c>
      <c r="M85" s="718">
        <f t="shared" si="35"/>
        <v>1.1021038893484254</v>
      </c>
      <c r="N85" s="578">
        <v>0</v>
      </c>
      <c r="O85" s="629">
        <f t="shared" si="36"/>
        <v>0</v>
      </c>
      <c r="P85" s="579">
        <v>546479.40714630485</v>
      </c>
      <c r="Q85" s="629">
        <f t="shared" si="37"/>
        <v>362298.405206892</v>
      </c>
      <c r="R85" s="715">
        <f t="shared" si="38"/>
        <v>0.265300021543807</v>
      </c>
      <c r="S85" s="711">
        <f t="shared" si="39"/>
        <v>0.39935060736825817</v>
      </c>
      <c r="T85" s="711">
        <f t="shared" si="40"/>
        <v>0.4136047916650793</v>
      </c>
      <c r="U85" s="712">
        <f t="shared" si="41"/>
        <v>1.0828963810162375</v>
      </c>
    </row>
    <row r="86" spans="1:21" x14ac:dyDescent="0.55000000000000004">
      <c r="A86" s="577">
        <v>2099</v>
      </c>
      <c r="B86" s="578">
        <v>265300.021543807</v>
      </c>
      <c r="C86" s="629">
        <f t="shared" si="28"/>
        <v>401347.3604050994</v>
      </c>
      <c r="D86" s="579">
        <v>960084.19881138415</v>
      </c>
      <c r="E86" s="629">
        <f t="shared" si="29"/>
        <v>1452420.760154245</v>
      </c>
      <c r="F86" s="578">
        <v>0</v>
      </c>
      <c r="G86" s="629">
        <f t="shared" si="30"/>
        <v>0</v>
      </c>
      <c r="H86" s="579">
        <v>517507.41164403991</v>
      </c>
      <c r="I86" s="629">
        <f t="shared" si="31"/>
        <v>341375.44239033043</v>
      </c>
      <c r="J86" s="717">
        <f t="shared" si="32"/>
        <v>0.265300021543807</v>
      </c>
      <c r="K86" s="588">
        <f t="shared" si="33"/>
        <v>0.40134736040509938</v>
      </c>
      <c r="L86" s="588">
        <f t="shared" si="34"/>
        <v>0.44257678716734422</v>
      </c>
      <c r="M86" s="718">
        <f t="shared" si="35"/>
        <v>1.1110453177639146</v>
      </c>
      <c r="N86" s="578">
        <v>0</v>
      </c>
      <c r="O86" s="629">
        <f t="shared" si="36"/>
        <v>0</v>
      </c>
      <c r="P86" s="579">
        <v>546479.40714630485</v>
      </c>
      <c r="Q86" s="629">
        <f t="shared" si="37"/>
        <v>360486.91318085749</v>
      </c>
      <c r="R86" s="715">
        <f t="shared" si="38"/>
        <v>0.265300021543807</v>
      </c>
      <c r="S86" s="711">
        <f t="shared" si="39"/>
        <v>0.40134736040509938</v>
      </c>
      <c r="T86" s="711">
        <f t="shared" si="40"/>
        <v>0.4136047916650793</v>
      </c>
      <c r="U86" s="712">
        <f t="shared" si="41"/>
        <v>1.0919338469733875</v>
      </c>
    </row>
    <row r="87" spans="1:21" x14ac:dyDescent="0.55000000000000004">
      <c r="A87" s="577">
        <v>2100</v>
      </c>
      <c r="B87" s="578">
        <v>265300.021543807</v>
      </c>
      <c r="C87" s="629">
        <f t="shared" si="28"/>
        <v>403354.09720712487</v>
      </c>
      <c r="D87" s="579">
        <v>960084.19881138415</v>
      </c>
      <c r="E87" s="629">
        <f t="shared" si="29"/>
        <v>1459682.863955016</v>
      </c>
      <c r="F87" s="578">
        <v>0</v>
      </c>
      <c r="G87" s="629">
        <f t="shared" si="30"/>
        <v>0</v>
      </c>
      <c r="H87" s="579">
        <v>517507.41164403991</v>
      </c>
      <c r="I87" s="629">
        <f t="shared" si="31"/>
        <v>339668.56517837878</v>
      </c>
      <c r="J87" s="717">
        <f t="shared" si="32"/>
        <v>0.265300021543807</v>
      </c>
      <c r="K87" s="588">
        <f t="shared" si="33"/>
        <v>0.4033540972071249</v>
      </c>
      <c r="L87" s="588">
        <f t="shared" si="34"/>
        <v>0.44257678716734422</v>
      </c>
      <c r="M87" s="718">
        <f t="shared" si="35"/>
        <v>1.1200142987766373</v>
      </c>
      <c r="N87" s="578">
        <v>0</v>
      </c>
      <c r="O87" s="629">
        <f t="shared" si="36"/>
        <v>0</v>
      </c>
      <c r="P87" s="579">
        <v>546479.40714630485</v>
      </c>
      <c r="Q87" s="629">
        <f t="shared" si="37"/>
        <v>358684.47861495323</v>
      </c>
      <c r="R87" s="715">
        <f t="shared" si="38"/>
        <v>0.265300021543807</v>
      </c>
      <c r="S87" s="711">
        <f t="shared" si="39"/>
        <v>0.4033540972071249</v>
      </c>
      <c r="T87" s="711">
        <f t="shared" si="40"/>
        <v>0.4136047916650793</v>
      </c>
      <c r="U87" s="712">
        <f t="shared" si="41"/>
        <v>1.1009983853400629</v>
      </c>
    </row>
    <row r="88" spans="1:21" s="678" customFormat="1" x14ac:dyDescent="0.55000000000000004">
      <c r="A88" s="636"/>
      <c r="B88" s="637"/>
      <c r="C88" s="638"/>
      <c r="D88" s="638"/>
      <c r="E88" s="638"/>
      <c r="F88" s="637"/>
      <c r="G88" s="638"/>
      <c r="H88" s="638"/>
      <c r="I88" s="638"/>
      <c r="J88" s="637"/>
      <c r="K88" s="638"/>
      <c r="L88" s="638"/>
      <c r="M88" s="639"/>
      <c r="N88" s="637"/>
      <c r="O88" s="638"/>
      <c r="P88" s="638"/>
      <c r="Q88" s="638"/>
      <c r="R88" s="637"/>
      <c r="S88" s="638"/>
      <c r="T88" s="638"/>
      <c r="U88" s="639"/>
    </row>
    <row r="89" spans="1:21" s="678" customFormat="1" x14ac:dyDescent="0.55000000000000004">
      <c r="A89" s="636"/>
      <c r="B89" s="637"/>
      <c r="C89" s="638"/>
      <c r="D89" s="638"/>
      <c r="E89" s="638"/>
      <c r="F89" s="637"/>
      <c r="G89" s="638"/>
      <c r="H89" s="638"/>
      <c r="I89" s="638"/>
      <c r="J89" s="637"/>
      <c r="K89" s="638"/>
      <c r="L89" s="638"/>
      <c r="M89" s="639"/>
      <c r="N89" s="637"/>
      <c r="O89" s="638"/>
      <c r="P89" s="638"/>
      <c r="Q89" s="638"/>
      <c r="R89" s="637"/>
      <c r="S89" s="638"/>
      <c r="T89" s="638"/>
      <c r="U89" s="639"/>
    </row>
    <row r="90" spans="1:21" s="678" customFormat="1" x14ac:dyDescent="0.55000000000000004">
      <c r="A90" s="636"/>
      <c r="B90" s="637"/>
      <c r="C90" s="638"/>
      <c r="D90" s="638"/>
      <c r="E90" s="638"/>
      <c r="F90" s="637"/>
      <c r="G90" s="638"/>
      <c r="H90" s="638"/>
      <c r="I90" s="638"/>
      <c r="J90" s="637"/>
      <c r="K90" s="638"/>
      <c r="L90" s="638"/>
      <c r="M90" s="639"/>
      <c r="N90" s="637"/>
      <c r="O90" s="638"/>
      <c r="P90" s="638"/>
      <c r="Q90" s="638"/>
      <c r="R90" s="637"/>
      <c r="S90" s="638"/>
      <c r="T90" s="638"/>
      <c r="U90" s="639"/>
    </row>
    <row r="91" spans="1:21" s="678" customFormat="1" x14ac:dyDescent="0.55000000000000004">
      <c r="A91" s="636"/>
      <c r="B91" s="637"/>
      <c r="C91" s="638"/>
      <c r="D91" s="638"/>
      <c r="E91" s="638"/>
      <c r="F91" s="637"/>
      <c r="G91" s="638"/>
      <c r="H91" s="638"/>
      <c r="I91" s="638"/>
      <c r="J91" s="637"/>
      <c r="K91" s="638"/>
      <c r="L91" s="638"/>
      <c r="M91" s="639"/>
      <c r="N91" s="637"/>
      <c r="O91" s="638"/>
      <c r="P91" s="638"/>
      <c r="Q91" s="638"/>
      <c r="R91" s="637"/>
      <c r="S91" s="638"/>
      <c r="T91" s="638"/>
      <c r="U91" s="639"/>
    </row>
    <row r="92" spans="1:21" s="678" customFormat="1" x14ac:dyDescent="0.55000000000000004">
      <c r="A92" s="636"/>
      <c r="B92" s="637"/>
      <c r="C92" s="638"/>
      <c r="D92" s="638"/>
      <c r="E92" s="638"/>
      <c r="F92" s="637"/>
      <c r="G92" s="638"/>
      <c r="H92" s="638"/>
      <c r="I92" s="638"/>
      <c r="J92" s="637"/>
      <c r="K92" s="638"/>
      <c r="L92" s="638"/>
      <c r="M92" s="639"/>
      <c r="N92" s="637"/>
      <c r="O92" s="638"/>
      <c r="P92" s="638"/>
      <c r="Q92" s="638"/>
      <c r="R92" s="637"/>
      <c r="S92" s="638"/>
      <c r="T92" s="638"/>
      <c r="U92" s="639"/>
    </row>
    <row r="93" spans="1:21" s="678" customFormat="1" x14ac:dyDescent="0.55000000000000004">
      <c r="A93" s="636"/>
      <c r="B93" s="637"/>
      <c r="C93" s="638"/>
      <c r="D93" s="638"/>
      <c r="E93" s="638"/>
      <c r="F93" s="637"/>
      <c r="G93" s="638"/>
      <c r="H93" s="638"/>
      <c r="I93" s="638"/>
      <c r="J93" s="637"/>
      <c r="K93" s="638"/>
      <c r="L93" s="638"/>
      <c r="M93" s="639"/>
      <c r="N93" s="637"/>
      <c r="O93" s="638"/>
      <c r="P93" s="638"/>
      <c r="Q93" s="638"/>
      <c r="R93" s="637"/>
      <c r="S93" s="638"/>
      <c r="T93" s="638"/>
      <c r="U93" s="639"/>
    </row>
    <row r="94" spans="1:21" s="678" customFormat="1" x14ac:dyDescent="0.55000000000000004">
      <c r="A94" s="636"/>
      <c r="B94" s="637"/>
      <c r="C94" s="638"/>
      <c r="D94" s="638"/>
      <c r="E94" s="638"/>
      <c r="F94" s="637"/>
      <c r="G94" s="638"/>
      <c r="H94" s="638"/>
      <c r="I94" s="638"/>
      <c r="J94" s="637"/>
      <c r="K94" s="638"/>
      <c r="L94" s="638"/>
      <c r="M94" s="639"/>
      <c r="N94" s="637"/>
      <c r="O94" s="638"/>
      <c r="P94" s="638"/>
      <c r="Q94" s="638"/>
      <c r="R94" s="637"/>
      <c r="S94" s="638"/>
      <c r="T94" s="638"/>
      <c r="U94" s="639"/>
    </row>
    <row r="95" spans="1:21" s="678" customFormat="1" x14ac:dyDescent="0.55000000000000004">
      <c r="A95" s="636"/>
      <c r="B95" s="637"/>
      <c r="C95" s="638"/>
      <c r="D95" s="638"/>
      <c r="E95" s="638"/>
      <c r="F95" s="637"/>
      <c r="G95" s="638"/>
      <c r="H95" s="638"/>
      <c r="I95" s="638"/>
      <c r="J95" s="637"/>
      <c r="K95" s="638"/>
      <c r="L95" s="638"/>
      <c r="M95" s="639"/>
      <c r="N95" s="637"/>
      <c r="O95" s="638"/>
      <c r="P95" s="638"/>
      <c r="Q95" s="638"/>
      <c r="R95" s="637"/>
      <c r="S95" s="638"/>
      <c r="T95" s="638"/>
      <c r="U95" s="639"/>
    </row>
    <row r="96" spans="1:21" s="678" customFormat="1" x14ac:dyDescent="0.55000000000000004">
      <c r="A96" s="636"/>
      <c r="B96" s="637"/>
      <c r="C96" s="638"/>
      <c r="D96" s="638"/>
      <c r="E96" s="638"/>
      <c r="F96" s="637"/>
      <c r="G96" s="638"/>
      <c r="H96" s="638"/>
      <c r="I96" s="638"/>
      <c r="J96" s="637"/>
      <c r="K96" s="638"/>
      <c r="L96" s="638"/>
      <c r="M96" s="639"/>
      <c r="N96" s="637"/>
      <c r="O96" s="638"/>
      <c r="P96" s="638"/>
      <c r="Q96" s="638"/>
      <c r="R96" s="637"/>
      <c r="S96" s="638"/>
      <c r="T96" s="638"/>
      <c r="U96" s="639"/>
    </row>
    <row r="97" spans="1:21" s="678" customFormat="1" x14ac:dyDescent="0.55000000000000004">
      <c r="A97" s="636"/>
      <c r="B97" s="637"/>
      <c r="C97" s="638"/>
      <c r="D97" s="638"/>
      <c r="E97" s="638"/>
      <c r="F97" s="637"/>
      <c r="G97" s="638"/>
      <c r="H97" s="638"/>
      <c r="I97" s="638"/>
      <c r="J97" s="637"/>
      <c r="K97" s="638"/>
      <c r="L97" s="638"/>
      <c r="M97" s="639"/>
      <c r="N97" s="637"/>
      <c r="O97" s="638"/>
      <c r="P97" s="638"/>
      <c r="Q97" s="638"/>
      <c r="R97" s="637"/>
      <c r="S97" s="638"/>
      <c r="T97" s="638"/>
      <c r="U97" s="639"/>
    </row>
    <row r="98" spans="1:21" s="678" customFormat="1" x14ac:dyDescent="0.55000000000000004">
      <c r="A98" s="636"/>
      <c r="B98" s="637"/>
      <c r="C98" s="638"/>
      <c r="D98" s="638"/>
      <c r="E98" s="638"/>
      <c r="F98" s="637"/>
      <c r="G98" s="638"/>
      <c r="H98" s="638"/>
      <c r="I98" s="638"/>
      <c r="J98" s="637"/>
      <c r="K98" s="638"/>
      <c r="L98" s="638"/>
      <c r="M98" s="639"/>
      <c r="N98" s="637"/>
      <c r="O98" s="638"/>
      <c r="P98" s="638"/>
      <c r="Q98" s="638"/>
      <c r="R98" s="637"/>
      <c r="S98" s="638"/>
      <c r="T98" s="638"/>
      <c r="U98" s="639"/>
    </row>
    <row r="99" spans="1:21" s="678" customFormat="1" x14ac:dyDescent="0.55000000000000004">
      <c r="A99" s="636"/>
      <c r="B99" s="637"/>
      <c r="C99" s="638"/>
      <c r="D99" s="638"/>
      <c r="E99" s="638"/>
      <c r="F99" s="637"/>
      <c r="G99" s="638"/>
      <c r="H99" s="638"/>
      <c r="I99" s="638"/>
      <c r="J99" s="637"/>
      <c r="K99" s="638"/>
      <c r="L99" s="638"/>
      <c r="M99" s="639"/>
      <c r="N99" s="637"/>
      <c r="O99" s="638"/>
      <c r="P99" s="638"/>
      <c r="Q99" s="638"/>
      <c r="R99" s="637"/>
      <c r="S99" s="638"/>
      <c r="T99" s="638"/>
      <c r="U99" s="639"/>
    </row>
    <row r="100" spans="1:21" s="678" customFormat="1" x14ac:dyDescent="0.55000000000000004">
      <c r="A100" s="636"/>
      <c r="B100" s="637"/>
      <c r="C100" s="638"/>
      <c r="D100" s="638"/>
      <c r="E100" s="638"/>
      <c r="F100" s="637"/>
      <c r="G100" s="638"/>
      <c r="H100" s="638"/>
      <c r="I100" s="638"/>
      <c r="J100" s="637"/>
      <c r="K100" s="638"/>
      <c r="L100" s="638"/>
      <c r="M100" s="639"/>
      <c r="N100" s="637"/>
      <c r="O100" s="638"/>
      <c r="P100" s="638"/>
      <c r="Q100" s="638"/>
      <c r="R100" s="637"/>
      <c r="S100" s="638"/>
      <c r="T100" s="638"/>
      <c r="U100" s="639"/>
    </row>
    <row r="101" spans="1:21" s="678" customFormat="1" x14ac:dyDescent="0.55000000000000004">
      <c r="A101" s="636"/>
      <c r="B101" s="637"/>
      <c r="C101" s="638"/>
      <c r="D101" s="638"/>
      <c r="E101" s="638"/>
      <c r="F101" s="637"/>
      <c r="G101" s="638"/>
      <c r="H101" s="638"/>
      <c r="I101" s="638"/>
      <c r="J101" s="637"/>
      <c r="K101" s="638"/>
      <c r="L101" s="638"/>
      <c r="M101" s="639"/>
      <c r="N101" s="637"/>
      <c r="O101" s="638"/>
      <c r="P101" s="638"/>
      <c r="Q101" s="638"/>
      <c r="R101" s="637"/>
      <c r="S101" s="638"/>
      <c r="T101" s="638"/>
      <c r="U101" s="639"/>
    </row>
    <row r="102" spans="1:21" s="678" customFormat="1" x14ac:dyDescent="0.55000000000000004">
      <c r="A102" s="636"/>
      <c r="B102" s="637"/>
      <c r="C102" s="638"/>
      <c r="D102" s="638"/>
      <c r="E102" s="638"/>
      <c r="F102" s="637"/>
      <c r="G102" s="638"/>
      <c r="H102" s="638"/>
      <c r="I102" s="638"/>
      <c r="J102" s="637"/>
      <c r="K102" s="638"/>
      <c r="L102" s="638"/>
      <c r="M102" s="639"/>
      <c r="N102" s="637"/>
      <c r="O102" s="638"/>
      <c r="P102" s="638"/>
      <c r="Q102" s="638"/>
      <c r="R102" s="637"/>
      <c r="S102" s="638"/>
      <c r="T102" s="638"/>
      <c r="U102" s="639"/>
    </row>
    <row r="103" spans="1:21" s="678" customFormat="1" x14ac:dyDescent="0.55000000000000004">
      <c r="A103" s="636"/>
      <c r="B103" s="637"/>
      <c r="C103" s="638"/>
      <c r="D103" s="638"/>
      <c r="E103" s="638"/>
      <c r="F103" s="637"/>
      <c r="G103" s="638"/>
      <c r="H103" s="638"/>
      <c r="I103" s="638"/>
      <c r="J103" s="637"/>
      <c r="K103" s="638"/>
      <c r="L103" s="638"/>
      <c r="M103" s="639"/>
      <c r="N103" s="637"/>
      <c r="O103" s="638"/>
      <c r="P103" s="638"/>
      <c r="Q103" s="638"/>
      <c r="R103" s="637"/>
      <c r="S103" s="638"/>
      <c r="T103" s="638"/>
      <c r="U103" s="639"/>
    </row>
    <row r="104" spans="1:21" s="678" customFormat="1" x14ac:dyDescent="0.55000000000000004">
      <c r="A104" s="636"/>
      <c r="B104" s="637"/>
      <c r="C104" s="638"/>
      <c r="D104" s="638"/>
      <c r="E104" s="638"/>
      <c r="F104" s="637"/>
      <c r="G104" s="638"/>
      <c r="H104" s="638"/>
      <c r="I104" s="638"/>
      <c r="J104" s="637"/>
      <c r="K104" s="638"/>
      <c r="L104" s="638"/>
      <c r="M104" s="639"/>
      <c r="N104" s="637"/>
      <c r="O104" s="638"/>
      <c r="P104" s="638"/>
      <c r="Q104" s="638"/>
      <c r="R104" s="637"/>
      <c r="S104" s="638"/>
      <c r="T104" s="638"/>
      <c r="U104" s="639"/>
    </row>
    <row r="105" spans="1:21" s="678" customFormat="1" x14ac:dyDescent="0.55000000000000004">
      <c r="A105" s="636"/>
      <c r="B105" s="637"/>
      <c r="C105" s="638"/>
      <c r="D105" s="638"/>
      <c r="E105" s="638"/>
      <c r="F105" s="637"/>
      <c r="G105" s="638"/>
      <c r="H105" s="638"/>
      <c r="I105" s="638"/>
      <c r="J105" s="637"/>
      <c r="K105" s="638"/>
      <c r="L105" s="638"/>
      <c r="M105" s="639"/>
      <c r="N105" s="637"/>
      <c r="O105" s="638"/>
      <c r="P105" s="638"/>
      <c r="Q105" s="638"/>
      <c r="R105" s="637"/>
      <c r="S105" s="638"/>
      <c r="T105" s="638"/>
      <c r="U105" s="639"/>
    </row>
    <row r="106" spans="1:21" s="678" customFormat="1" x14ac:dyDescent="0.55000000000000004">
      <c r="A106" s="636"/>
      <c r="B106" s="637"/>
      <c r="C106" s="638"/>
      <c r="D106" s="638"/>
      <c r="E106" s="638"/>
      <c r="F106" s="637"/>
      <c r="G106" s="638"/>
      <c r="H106" s="638"/>
      <c r="I106" s="638"/>
      <c r="J106" s="637"/>
      <c r="K106" s="638"/>
      <c r="L106" s="638"/>
      <c r="M106" s="639"/>
      <c r="N106" s="637"/>
      <c r="O106" s="638"/>
      <c r="P106" s="638"/>
      <c r="Q106" s="638"/>
      <c r="R106" s="637"/>
      <c r="S106" s="638"/>
      <c r="T106" s="638"/>
      <c r="U106" s="639"/>
    </row>
    <row r="107" spans="1:21" s="678" customFormat="1" x14ac:dyDescent="0.55000000000000004">
      <c r="A107" s="636"/>
      <c r="B107" s="637"/>
      <c r="C107" s="638"/>
      <c r="D107" s="638"/>
      <c r="E107" s="638"/>
      <c r="F107" s="637"/>
      <c r="G107" s="638"/>
      <c r="H107" s="638"/>
      <c r="I107" s="638"/>
      <c r="J107" s="637"/>
      <c r="K107" s="638"/>
      <c r="L107" s="638"/>
      <c r="M107" s="639"/>
      <c r="N107" s="637"/>
      <c r="O107" s="638"/>
      <c r="P107" s="638"/>
      <c r="Q107" s="638"/>
      <c r="R107" s="637"/>
      <c r="S107" s="638"/>
      <c r="T107" s="638"/>
      <c r="U107" s="639"/>
    </row>
    <row r="108" spans="1:21" s="678" customFormat="1" x14ac:dyDescent="0.55000000000000004">
      <c r="A108" s="636"/>
      <c r="B108" s="637"/>
      <c r="C108" s="638"/>
      <c r="D108" s="638"/>
      <c r="E108" s="638"/>
      <c r="F108" s="637"/>
      <c r="G108" s="638"/>
      <c r="H108" s="638"/>
      <c r="I108" s="638"/>
      <c r="J108" s="637"/>
      <c r="K108" s="638"/>
      <c r="L108" s="638"/>
      <c r="M108" s="639"/>
      <c r="N108" s="637"/>
      <c r="O108" s="638"/>
      <c r="P108" s="638"/>
      <c r="Q108" s="638"/>
      <c r="R108" s="637"/>
      <c r="S108" s="638"/>
      <c r="T108" s="638"/>
      <c r="U108" s="639"/>
    </row>
    <row r="109" spans="1:21" s="678" customFormat="1" x14ac:dyDescent="0.55000000000000004">
      <c r="A109" s="636"/>
      <c r="B109" s="637"/>
      <c r="C109" s="638"/>
      <c r="D109" s="638"/>
      <c r="E109" s="638"/>
      <c r="F109" s="637"/>
      <c r="G109" s="638"/>
      <c r="H109" s="638"/>
      <c r="I109" s="638"/>
      <c r="J109" s="637"/>
      <c r="K109" s="638"/>
      <c r="L109" s="638"/>
      <c r="M109" s="639"/>
      <c r="N109" s="637"/>
      <c r="O109" s="638"/>
      <c r="P109" s="638"/>
      <c r="Q109" s="638"/>
      <c r="R109" s="637"/>
      <c r="S109" s="638"/>
      <c r="T109" s="638"/>
      <c r="U109" s="639"/>
    </row>
    <row r="110" spans="1:21" s="678" customFormat="1" x14ac:dyDescent="0.55000000000000004">
      <c r="A110" s="636"/>
      <c r="B110" s="637"/>
      <c r="C110" s="638"/>
      <c r="D110" s="638"/>
      <c r="E110" s="638"/>
      <c r="F110" s="637"/>
      <c r="G110" s="638"/>
      <c r="H110" s="638"/>
      <c r="I110" s="638"/>
      <c r="J110" s="637"/>
      <c r="K110" s="638"/>
      <c r="L110" s="638"/>
      <c r="M110" s="639"/>
      <c r="N110" s="637"/>
      <c r="O110" s="638"/>
      <c r="P110" s="638"/>
      <c r="Q110" s="638"/>
      <c r="R110" s="637"/>
      <c r="S110" s="638"/>
      <c r="T110" s="638"/>
      <c r="U110" s="639"/>
    </row>
    <row r="111" spans="1:21" s="678" customFormat="1" x14ac:dyDescent="0.55000000000000004">
      <c r="A111" s="636"/>
      <c r="B111" s="637"/>
      <c r="C111" s="638"/>
      <c r="D111" s="638"/>
      <c r="E111" s="638"/>
      <c r="F111" s="637"/>
      <c r="G111" s="638"/>
      <c r="H111" s="638"/>
      <c r="I111" s="638"/>
      <c r="J111" s="637"/>
      <c r="K111" s="638"/>
      <c r="L111" s="638"/>
      <c r="M111" s="639"/>
      <c r="N111" s="637"/>
      <c r="O111" s="638"/>
      <c r="P111" s="638"/>
      <c r="Q111" s="638"/>
      <c r="R111" s="637"/>
      <c r="S111" s="638"/>
      <c r="T111" s="638"/>
      <c r="U111" s="639"/>
    </row>
    <row r="112" spans="1:21" s="678" customFormat="1" x14ac:dyDescent="0.55000000000000004">
      <c r="A112" s="636"/>
      <c r="B112" s="637"/>
      <c r="C112" s="638"/>
      <c r="D112" s="638"/>
      <c r="E112" s="638"/>
      <c r="F112" s="637"/>
      <c r="G112" s="638"/>
      <c r="H112" s="638"/>
      <c r="I112" s="638"/>
      <c r="J112" s="637"/>
      <c r="K112" s="638"/>
      <c r="L112" s="638"/>
      <c r="M112" s="639"/>
      <c r="N112" s="637"/>
      <c r="O112" s="638"/>
      <c r="P112" s="638"/>
      <c r="Q112" s="638"/>
      <c r="R112" s="637"/>
      <c r="S112" s="638"/>
      <c r="T112" s="638"/>
      <c r="U112" s="639"/>
    </row>
    <row r="113" spans="1:21" s="678" customFormat="1" x14ac:dyDescent="0.55000000000000004">
      <c r="A113" s="636"/>
      <c r="B113" s="637"/>
      <c r="C113" s="638"/>
      <c r="D113" s="638"/>
      <c r="E113" s="638"/>
      <c r="F113" s="637"/>
      <c r="G113" s="638"/>
      <c r="H113" s="638"/>
      <c r="I113" s="638"/>
      <c r="J113" s="637"/>
      <c r="K113" s="638"/>
      <c r="L113" s="638"/>
      <c r="M113" s="639"/>
      <c r="N113" s="637"/>
      <c r="O113" s="638"/>
      <c r="P113" s="638"/>
      <c r="Q113" s="638"/>
      <c r="R113" s="637"/>
      <c r="S113" s="638"/>
      <c r="T113" s="638"/>
      <c r="U113" s="639"/>
    </row>
    <row r="114" spans="1:21" s="678" customFormat="1" x14ac:dyDescent="0.55000000000000004">
      <c r="A114" s="636"/>
      <c r="B114" s="637"/>
      <c r="C114" s="638"/>
      <c r="D114" s="638"/>
      <c r="E114" s="638"/>
      <c r="F114" s="637"/>
      <c r="G114" s="638"/>
      <c r="H114" s="638"/>
      <c r="I114" s="638"/>
      <c r="J114" s="637"/>
      <c r="K114" s="638"/>
      <c r="L114" s="638"/>
      <c r="M114" s="639"/>
      <c r="N114" s="637"/>
      <c r="O114" s="638"/>
      <c r="P114" s="638"/>
      <c r="Q114" s="638"/>
      <c r="R114" s="637"/>
      <c r="S114" s="638"/>
      <c r="T114" s="638"/>
      <c r="U114" s="639"/>
    </row>
    <row r="115" spans="1:21" s="678" customFormat="1" x14ac:dyDescent="0.55000000000000004">
      <c r="A115" s="636"/>
      <c r="B115" s="637"/>
      <c r="C115" s="638"/>
      <c r="D115" s="638"/>
      <c r="E115" s="638"/>
      <c r="F115" s="637"/>
      <c r="G115" s="638"/>
      <c r="H115" s="638"/>
      <c r="I115" s="638"/>
      <c r="J115" s="637"/>
      <c r="K115" s="638"/>
      <c r="L115" s="638"/>
      <c r="M115" s="639"/>
      <c r="N115" s="637"/>
      <c r="O115" s="638"/>
      <c r="P115" s="638"/>
      <c r="Q115" s="638"/>
      <c r="R115" s="637"/>
      <c r="S115" s="638"/>
      <c r="T115" s="638"/>
      <c r="U115" s="639"/>
    </row>
    <row r="116" spans="1:21" s="678" customFormat="1" x14ac:dyDescent="0.55000000000000004">
      <c r="A116" s="636"/>
      <c r="B116" s="637"/>
      <c r="C116" s="638"/>
      <c r="D116" s="638"/>
      <c r="E116" s="638"/>
      <c r="F116" s="637"/>
      <c r="G116" s="638"/>
      <c r="H116" s="638"/>
      <c r="I116" s="638"/>
      <c r="J116" s="637"/>
      <c r="K116" s="638"/>
      <c r="L116" s="638"/>
      <c r="M116" s="639"/>
      <c r="N116" s="637"/>
      <c r="O116" s="638"/>
      <c r="P116" s="638"/>
      <c r="Q116" s="638"/>
      <c r="R116" s="637"/>
      <c r="S116" s="638"/>
      <c r="T116" s="638"/>
      <c r="U116" s="639"/>
    </row>
    <row r="117" spans="1:21" s="678" customFormat="1" x14ac:dyDescent="0.55000000000000004">
      <c r="A117" s="636"/>
      <c r="B117" s="637"/>
      <c r="C117" s="638"/>
      <c r="D117" s="638"/>
      <c r="E117" s="638"/>
      <c r="F117" s="637"/>
      <c r="G117" s="638"/>
      <c r="H117" s="638"/>
      <c r="I117" s="638"/>
      <c r="J117" s="637"/>
      <c r="K117" s="638"/>
      <c r="L117" s="638"/>
      <c r="M117" s="639"/>
      <c r="N117" s="637"/>
      <c r="O117" s="638"/>
      <c r="P117" s="638"/>
      <c r="Q117" s="638"/>
      <c r="R117" s="637"/>
      <c r="S117" s="638"/>
      <c r="T117" s="638"/>
      <c r="U117" s="639"/>
    </row>
    <row r="118" spans="1:21" s="678" customFormat="1" x14ac:dyDescent="0.55000000000000004">
      <c r="A118" s="636"/>
      <c r="B118" s="637"/>
      <c r="C118" s="638"/>
      <c r="D118" s="638"/>
      <c r="E118" s="638"/>
      <c r="F118" s="637"/>
      <c r="G118" s="638"/>
      <c r="H118" s="638"/>
      <c r="I118" s="638"/>
      <c r="J118" s="637"/>
      <c r="K118" s="638"/>
      <c r="L118" s="638"/>
      <c r="M118" s="639"/>
      <c r="N118" s="637"/>
      <c r="O118" s="638"/>
      <c r="P118" s="638"/>
      <c r="Q118" s="638"/>
      <c r="R118" s="637"/>
      <c r="S118" s="638"/>
      <c r="T118" s="638"/>
      <c r="U118" s="639"/>
    </row>
    <row r="119" spans="1:21" s="678" customFormat="1" x14ac:dyDescent="0.55000000000000004">
      <c r="A119" s="636"/>
      <c r="B119" s="637"/>
      <c r="C119" s="638"/>
      <c r="D119" s="638"/>
      <c r="E119" s="638"/>
      <c r="F119" s="637"/>
      <c r="G119" s="638"/>
      <c r="H119" s="638"/>
      <c r="I119" s="638"/>
      <c r="J119" s="637"/>
      <c r="K119" s="638"/>
      <c r="L119" s="638"/>
      <c r="M119" s="639"/>
      <c r="N119" s="637"/>
      <c r="O119" s="638"/>
      <c r="P119" s="638"/>
      <c r="Q119" s="638"/>
      <c r="R119" s="637"/>
      <c r="S119" s="638"/>
      <c r="T119" s="638"/>
      <c r="U119" s="639"/>
    </row>
    <row r="120" spans="1:21" s="678" customFormat="1" x14ac:dyDescent="0.55000000000000004">
      <c r="A120" s="636"/>
      <c r="B120" s="637"/>
      <c r="C120" s="638"/>
      <c r="D120" s="638"/>
      <c r="E120" s="638"/>
      <c r="F120" s="637"/>
      <c r="G120" s="638"/>
      <c r="H120" s="638"/>
      <c r="I120" s="638"/>
      <c r="J120" s="637"/>
      <c r="K120" s="638"/>
      <c r="L120" s="638"/>
      <c r="M120" s="639"/>
      <c r="N120" s="637"/>
      <c r="O120" s="638"/>
      <c r="P120" s="638"/>
      <c r="Q120" s="638"/>
      <c r="R120" s="637"/>
      <c r="S120" s="638"/>
      <c r="T120" s="638"/>
      <c r="U120" s="639"/>
    </row>
    <row r="121" spans="1:21" s="678" customFormat="1" x14ac:dyDescent="0.55000000000000004">
      <c r="A121" s="636"/>
      <c r="B121" s="637"/>
      <c r="C121" s="638"/>
      <c r="D121" s="638"/>
      <c r="E121" s="638"/>
      <c r="F121" s="637"/>
      <c r="G121" s="638"/>
      <c r="H121" s="638"/>
      <c r="I121" s="638"/>
      <c r="J121" s="637"/>
      <c r="K121" s="638"/>
      <c r="L121" s="638"/>
      <c r="M121" s="639"/>
      <c r="N121" s="637"/>
      <c r="O121" s="638"/>
      <c r="P121" s="638"/>
      <c r="Q121" s="638"/>
      <c r="R121" s="637"/>
      <c r="S121" s="638"/>
      <c r="T121" s="638"/>
      <c r="U121" s="639"/>
    </row>
    <row r="122" spans="1:21" s="678" customFormat="1" x14ac:dyDescent="0.55000000000000004">
      <c r="A122" s="636"/>
      <c r="B122" s="637"/>
      <c r="C122" s="638"/>
      <c r="D122" s="638"/>
      <c r="E122" s="638"/>
      <c r="F122" s="637"/>
      <c r="G122" s="638"/>
      <c r="H122" s="638"/>
      <c r="I122" s="638"/>
      <c r="J122" s="637"/>
      <c r="K122" s="638"/>
      <c r="L122" s="638"/>
      <c r="M122" s="639"/>
      <c r="N122" s="637"/>
      <c r="O122" s="638"/>
      <c r="P122" s="638"/>
      <c r="Q122" s="638"/>
      <c r="R122" s="637"/>
      <c r="S122" s="638"/>
      <c r="T122" s="638"/>
      <c r="U122" s="639"/>
    </row>
    <row r="123" spans="1:21" s="678" customFormat="1" x14ac:dyDescent="0.55000000000000004">
      <c r="A123" s="636"/>
      <c r="B123" s="637"/>
      <c r="C123" s="638"/>
      <c r="D123" s="638"/>
      <c r="E123" s="638"/>
      <c r="F123" s="637"/>
      <c r="G123" s="638"/>
      <c r="H123" s="638"/>
      <c r="I123" s="638"/>
      <c r="J123" s="637"/>
      <c r="K123" s="638"/>
      <c r="L123" s="638"/>
      <c r="M123" s="639"/>
      <c r="N123" s="637"/>
      <c r="O123" s="638"/>
      <c r="P123" s="638"/>
      <c r="Q123" s="638"/>
      <c r="R123" s="637"/>
      <c r="S123" s="638"/>
      <c r="T123" s="638"/>
      <c r="U123" s="639"/>
    </row>
    <row r="124" spans="1:21" s="678" customFormat="1" x14ac:dyDescent="0.55000000000000004">
      <c r="A124" s="636"/>
      <c r="B124" s="637"/>
      <c r="C124" s="638"/>
      <c r="D124" s="638"/>
      <c r="E124" s="638"/>
      <c r="F124" s="637"/>
      <c r="G124" s="638"/>
      <c r="H124" s="638"/>
      <c r="I124" s="638"/>
      <c r="J124" s="637"/>
      <c r="K124" s="638"/>
      <c r="L124" s="638"/>
      <c r="M124" s="639"/>
      <c r="N124" s="637"/>
      <c r="O124" s="638"/>
      <c r="P124" s="638"/>
      <c r="Q124" s="638"/>
      <c r="R124" s="637"/>
      <c r="S124" s="638"/>
      <c r="T124" s="638"/>
      <c r="U124" s="639"/>
    </row>
    <row r="125" spans="1:21" s="678" customFormat="1" x14ac:dyDescent="0.55000000000000004">
      <c r="A125" s="636"/>
      <c r="B125" s="637"/>
      <c r="C125" s="638"/>
      <c r="D125" s="638"/>
      <c r="E125" s="638"/>
      <c r="F125" s="637"/>
      <c r="G125" s="638"/>
      <c r="H125" s="638"/>
      <c r="I125" s="638"/>
      <c r="J125" s="637"/>
      <c r="K125" s="638"/>
      <c r="L125" s="638"/>
      <c r="M125" s="639"/>
      <c r="N125" s="637"/>
      <c r="O125" s="638"/>
      <c r="P125" s="638"/>
      <c r="Q125" s="638"/>
      <c r="R125" s="637"/>
      <c r="S125" s="638"/>
      <c r="T125" s="638"/>
      <c r="U125" s="639"/>
    </row>
    <row r="126" spans="1:21" s="678" customFormat="1" x14ac:dyDescent="0.55000000000000004">
      <c r="A126" s="636"/>
      <c r="B126" s="637"/>
      <c r="C126" s="638"/>
      <c r="D126" s="638"/>
      <c r="E126" s="638"/>
      <c r="F126" s="637"/>
      <c r="G126" s="638"/>
      <c r="H126" s="638"/>
      <c r="I126" s="638"/>
      <c r="J126" s="637"/>
      <c r="K126" s="638"/>
      <c r="L126" s="638"/>
      <c r="M126" s="639"/>
      <c r="N126" s="637"/>
      <c r="O126" s="638"/>
      <c r="P126" s="638"/>
      <c r="Q126" s="638"/>
      <c r="R126" s="637"/>
      <c r="S126" s="638"/>
      <c r="T126" s="638"/>
      <c r="U126" s="639"/>
    </row>
    <row r="127" spans="1:21" s="678" customFormat="1" x14ac:dyDescent="0.55000000000000004">
      <c r="A127" s="636"/>
      <c r="B127" s="637"/>
      <c r="C127" s="638"/>
      <c r="D127" s="638"/>
      <c r="E127" s="638"/>
      <c r="F127" s="637"/>
      <c r="G127" s="638"/>
      <c r="H127" s="638"/>
      <c r="I127" s="638"/>
      <c r="J127" s="637"/>
      <c r="K127" s="638"/>
      <c r="L127" s="638"/>
      <c r="M127" s="639"/>
      <c r="N127" s="637"/>
      <c r="O127" s="638"/>
      <c r="P127" s="638"/>
      <c r="Q127" s="638"/>
      <c r="R127" s="637"/>
      <c r="S127" s="638"/>
      <c r="T127" s="638"/>
      <c r="U127" s="639"/>
    </row>
    <row r="128" spans="1:21" s="678" customFormat="1" x14ac:dyDescent="0.55000000000000004">
      <c r="A128" s="636"/>
      <c r="B128" s="637"/>
      <c r="C128" s="638"/>
      <c r="D128" s="638"/>
      <c r="E128" s="638"/>
      <c r="F128" s="637"/>
      <c r="G128" s="638"/>
      <c r="H128" s="638"/>
      <c r="I128" s="638"/>
      <c r="J128" s="637"/>
      <c r="K128" s="638"/>
      <c r="L128" s="638"/>
      <c r="M128" s="639"/>
      <c r="N128" s="637"/>
      <c r="O128" s="638"/>
      <c r="P128" s="638"/>
      <c r="Q128" s="638"/>
      <c r="R128" s="637"/>
      <c r="S128" s="638"/>
      <c r="T128" s="638"/>
      <c r="U128" s="639"/>
    </row>
    <row r="129" spans="1:21" s="678" customFormat="1" x14ac:dyDescent="0.55000000000000004">
      <c r="A129" s="636"/>
      <c r="B129" s="637"/>
      <c r="C129" s="638"/>
      <c r="D129" s="638"/>
      <c r="E129" s="638"/>
      <c r="F129" s="637"/>
      <c r="G129" s="638"/>
      <c r="H129" s="638"/>
      <c r="I129" s="638"/>
      <c r="J129" s="637"/>
      <c r="K129" s="638"/>
      <c r="L129" s="638"/>
      <c r="M129" s="639"/>
      <c r="N129" s="637"/>
      <c r="O129" s="638"/>
      <c r="P129" s="638"/>
      <c r="Q129" s="638"/>
      <c r="R129" s="637"/>
      <c r="S129" s="638"/>
      <c r="T129" s="638"/>
      <c r="U129" s="639"/>
    </row>
    <row r="130" spans="1:21" s="678" customFormat="1" x14ac:dyDescent="0.55000000000000004">
      <c r="A130" s="636"/>
      <c r="B130" s="637"/>
      <c r="C130" s="638"/>
      <c r="D130" s="638"/>
      <c r="E130" s="638"/>
      <c r="F130" s="637"/>
      <c r="G130" s="638"/>
      <c r="H130" s="638"/>
      <c r="I130" s="638"/>
      <c r="J130" s="637"/>
      <c r="K130" s="638"/>
      <c r="L130" s="638"/>
      <c r="M130" s="639"/>
      <c r="N130" s="637"/>
      <c r="O130" s="638"/>
      <c r="P130" s="638"/>
      <c r="Q130" s="638"/>
      <c r="R130" s="637"/>
      <c r="S130" s="638"/>
      <c r="T130" s="638"/>
      <c r="U130" s="639"/>
    </row>
    <row r="131" spans="1:21" s="678" customFormat="1" x14ac:dyDescent="0.55000000000000004">
      <c r="A131" s="636"/>
      <c r="B131" s="637"/>
      <c r="C131" s="638"/>
      <c r="D131" s="638"/>
      <c r="E131" s="638"/>
      <c r="F131" s="637"/>
      <c r="G131" s="638"/>
      <c r="H131" s="638"/>
      <c r="I131" s="638"/>
      <c r="J131" s="637"/>
      <c r="K131" s="638"/>
      <c r="L131" s="638"/>
      <c r="M131" s="639"/>
      <c r="N131" s="637"/>
      <c r="O131" s="638"/>
      <c r="P131" s="638"/>
      <c r="Q131" s="638"/>
      <c r="R131" s="637"/>
      <c r="S131" s="638"/>
      <c r="T131" s="638"/>
      <c r="U131" s="639"/>
    </row>
    <row r="132" spans="1:21" s="678" customFormat="1" x14ac:dyDescent="0.55000000000000004">
      <c r="A132" s="636"/>
      <c r="B132" s="637"/>
      <c r="C132" s="638"/>
      <c r="D132" s="638"/>
      <c r="E132" s="638"/>
      <c r="F132" s="637"/>
      <c r="G132" s="638"/>
      <c r="H132" s="638"/>
      <c r="I132" s="638"/>
      <c r="J132" s="637"/>
      <c r="K132" s="638"/>
      <c r="L132" s="638"/>
      <c r="M132" s="639"/>
      <c r="N132" s="637"/>
      <c r="O132" s="638"/>
      <c r="P132" s="638"/>
      <c r="Q132" s="638"/>
      <c r="R132" s="637"/>
      <c r="S132" s="638"/>
      <c r="T132" s="638"/>
      <c r="U132" s="639"/>
    </row>
    <row r="133" spans="1:21" s="678" customFormat="1" x14ac:dyDescent="0.55000000000000004">
      <c r="A133" s="636"/>
      <c r="B133" s="637"/>
      <c r="C133" s="638"/>
      <c r="D133" s="638"/>
      <c r="E133" s="638"/>
      <c r="F133" s="637"/>
      <c r="G133" s="638"/>
      <c r="H133" s="638"/>
      <c r="I133" s="638"/>
      <c r="J133" s="637"/>
      <c r="K133" s="638"/>
      <c r="L133" s="638"/>
      <c r="M133" s="639"/>
      <c r="N133" s="637"/>
      <c r="O133" s="638"/>
      <c r="P133" s="638"/>
      <c r="Q133" s="638"/>
      <c r="R133" s="637"/>
      <c r="S133" s="638"/>
      <c r="T133" s="638"/>
      <c r="U133" s="639"/>
    </row>
    <row r="134" spans="1:21" s="678" customFormat="1" x14ac:dyDescent="0.55000000000000004">
      <c r="A134" s="636"/>
      <c r="B134" s="637"/>
      <c r="C134" s="638"/>
      <c r="D134" s="638"/>
      <c r="E134" s="638"/>
      <c r="F134" s="637"/>
      <c r="G134" s="638"/>
      <c r="H134" s="638"/>
      <c r="I134" s="638"/>
      <c r="J134" s="637"/>
      <c r="K134" s="638"/>
      <c r="L134" s="638"/>
      <c r="M134" s="639"/>
      <c r="N134" s="637"/>
      <c r="O134" s="638"/>
      <c r="P134" s="638"/>
      <c r="Q134" s="638"/>
      <c r="R134" s="637"/>
      <c r="S134" s="638"/>
      <c r="T134" s="638"/>
      <c r="U134" s="639"/>
    </row>
    <row r="135" spans="1:21" s="678" customFormat="1" x14ac:dyDescent="0.55000000000000004">
      <c r="A135" s="636"/>
      <c r="B135" s="637"/>
      <c r="C135" s="638"/>
      <c r="D135" s="638"/>
      <c r="E135" s="638"/>
      <c r="F135" s="637"/>
      <c r="G135" s="638"/>
      <c r="H135" s="638"/>
      <c r="I135" s="638"/>
      <c r="J135" s="637"/>
      <c r="K135" s="638"/>
      <c r="L135" s="638"/>
      <c r="M135" s="639"/>
      <c r="N135" s="637"/>
      <c r="O135" s="638"/>
      <c r="P135" s="638"/>
      <c r="Q135" s="638"/>
      <c r="R135" s="637"/>
      <c r="S135" s="638"/>
      <c r="T135" s="638"/>
      <c r="U135" s="639"/>
    </row>
    <row r="136" spans="1:21" s="678" customFormat="1" x14ac:dyDescent="0.55000000000000004">
      <c r="A136" s="636"/>
      <c r="B136" s="637"/>
      <c r="C136" s="638"/>
      <c r="D136" s="638"/>
      <c r="E136" s="638"/>
      <c r="F136" s="637"/>
      <c r="G136" s="638"/>
      <c r="H136" s="638"/>
      <c r="I136" s="638"/>
      <c r="J136" s="637"/>
      <c r="K136" s="638"/>
      <c r="L136" s="638"/>
      <c r="M136" s="639"/>
      <c r="N136" s="637"/>
      <c r="O136" s="638"/>
      <c r="P136" s="638"/>
      <c r="Q136" s="638"/>
      <c r="R136" s="637"/>
      <c r="S136" s="638"/>
      <c r="T136" s="638"/>
      <c r="U136" s="639"/>
    </row>
    <row r="137" spans="1:21" s="678" customFormat="1" x14ac:dyDescent="0.55000000000000004">
      <c r="A137" s="636"/>
      <c r="B137" s="637"/>
      <c r="C137" s="638"/>
      <c r="D137" s="638"/>
      <c r="E137" s="638"/>
      <c r="F137" s="637"/>
      <c r="G137" s="638"/>
      <c r="H137" s="638"/>
      <c r="I137" s="638"/>
      <c r="J137" s="637"/>
      <c r="K137" s="638"/>
      <c r="L137" s="638"/>
      <c r="M137" s="639"/>
      <c r="N137" s="637"/>
      <c r="O137" s="638"/>
      <c r="P137" s="638"/>
      <c r="Q137" s="638"/>
      <c r="R137" s="637"/>
      <c r="S137" s="638"/>
      <c r="T137" s="638"/>
      <c r="U137" s="639"/>
    </row>
    <row r="138" spans="1:21" s="678" customFormat="1" x14ac:dyDescent="0.55000000000000004">
      <c r="A138" s="636"/>
      <c r="B138" s="637"/>
      <c r="C138" s="638"/>
      <c r="D138" s="638"/>
      <c r="E138" s="638"/>
      <c r="F138" s="637"/>
      <c r="G138" s="638"/>
      <c r="H138" s="638"/>
      <c r="I138" s="638"/>
      <c r="J138" s="637"/>
      <c r="K138" s="638"/>
      <c r="L138" s="638"/>
      <c r="M138" s="639"/>
      <c r="N138" s="637"/>
      <c r="O138" s="638"/>
      <c r="P138" s="638"/>
      <c r="Q138" s="638"/>
      <c r="R138" s="637"/>
      <c r="S138" s="638"/>
      <c r="T138" s="638"/>
      <c r="U138" s="639"/>
    </row>
    <row r="139" spans="1:21" s="678" customFormat="1" x14ac:dyDescent="0.55000000000000004">
      <c r="A139" s="636"/>
      <c r="B139" s="637"/>
      <c r="C139" s="638"/>
      <c r="D139" s="638"/>
      <c r="E139" s="638"/>
      <c r="F139" s="637"/>
      <c r="G139" s="638"/>
      <c r="H139" s="638"/>
      <c r="I139" s="638"/>
      <c r="J139" s="637"/>
      <c r="K139" s="638"/>
      <c r="L139" s="638"/>
      <c r="M139" s="639"/>
      <c r="N139" s="637"/>
      <c r="O139" s="638"/>
      <c r="P139" s="638"/>
      <c r="Q139" s="638"/>
      <c r="R139" s="637"/>
      <c r="S139" s="638"/>
      <c r="T139" s="638"/>
      <c r="U139" s="639"/>
    </row>
    <row r="140" spans="1:21" s="678" customFormat="1" x14ac:dyDescent="0.55000000000000004">
      <c r="A140" s="636"/>
      <c r="B140" s="637"/>
      <c r="C140" s="638"/>
      <c r="D140" s="638"/>
      <c r="E140" s="638"/>
      <c r="F140" s="637"/>
      <c r="G140" s="638"/>
      <c r="H140" s="638"/>
      <c r="I140" s="638"/>
      <c r="J140" s="637"/>
      <c r="K140" s="638"/>
      <c r="L140" s="638"/>
      <c r="M140" s="639"/>
      <c r="N140" s="637"/>
      <c r="O140" s="638"/>
      <c r="P140" s="638"/>
      <c r="Q140" s="638"/>
      <c r="R140" s="637"/>
      <c r="S140" s="638"/>
      <c r="T140" s="638"/>
      <c r="U140" s="639"/>
    </row>
    <row r="141" spans="1:21" s="678" customFormat="1" x14ac:dyDescent="0.55000000000000004">
      <c r="A141" s="636"/>
      <c r="B141" s="637"/>
      <c r="C141" s="638"/>
      <c r="D141" s="638"/>
      <c r="E141" s="638"/>
      <c r="F141" s="637"/>
      <c r="G141" s="638"/>
      <c r="H141" s="638"/>
      <c r="I141" s="638"/>
      <c r="J141" s="637"/>
      <c r="K141" s="638"/>
      <c r="L141" s="638"/>
      <c r="M141" s="639"/>
      <c r="N141" s="637"/>
      <c r="O141" s="638"/>
      <c r="P141" s="638"/>
      <c r="Q141" s="638"/>
      <c r="R141" s="637"/>
      <c r="S141" s="638"/>
      <c r="T141" s="638"/>
      <c r="U141" s="639"/>
    </row>
    <row r="142" spans="1:21" s="678" customFormat="1" x14ac:dyDescent="0.55000000000000004">
      <c r="A142" s="636"/>
      <c r="B142" s="637"/>
      <c r="C142" s="638"/>
      <c r="D142" s="638"/>
      <c r="E142" s="638"/>
      <c r="F142" s="637"/>
      <c r="G142" s="638"/>
      <c r="H142" s="638"/>
      <c r="I142" s="638"/>
      <c r="J142" s="637"/>
      <c r="K142" s="638"/>
      <c r="L142" s="638"/>
      <c r="M142" s="639"/>
      <c r="N142" s="637"/>
      <c r="O142" s="638"/>
      <c r="P142" s="638"/>
      <c r="Q142" s="638"/>
      <c r="R142" s="637"/>
      <c r="S142" s="638"/>
      <c r="T142" s="638"/>
      <c r="U142" s="639"/>
    </row>
    <row r="143" spans="1:21" s="678" customFormat="1" x14ac:dyDescent="0.55000000000000004">
      <c r="A143" s="636"/>
      <c r="B143" s="637"/>
      <c r="C143" s="638"/>
      <c r="D143" s="638"/>
      <c r="E143" s="638"/>
      <c r="F143" s="637"/>
      <c r="G143" s="638"/>
      <c r="H143" s="638"/>
      <c r="I143" s="638"/>
      <c r="J143" s="637"/>
      <c r="K143" s="638"/>
      <c r="L143" s="638"/>
      <c r="M143" s="639"/>
      <c r="N143" s="637"/>
      <c r="O143" s="638"/>
      <c r="P143" s="638"/>
      <c r="Q143" s="638"/>
      <c r="R143" s="637"/>
      <c r="S143" s="638"/>
      <c r="T143" s="638"/>
      <c r="U143" s="639"/>
    </row>
    <row r="144" spans="1:21" s="678" customFormat="1" x14ac:dyDescent="0.55000000000000004">
      <c r="A144" s="636"/>
      <c r="B144" s="637"/>
      <c r="C144" s="638"/>
      <c r="D144" s="638"/>
      <c r="E144" s="638"/>
      <c r="F144" s="637"/>
      <c r="G144" s="638"/>
      <c r="H144" s="638"/>
      <c r="I144" s="638"/>
      <c r="J144" s="637"/>
      <c r="K144" s="638"/>
      <c r="L144" s="638"/>
      <c r="M144" s="639"/>
      <c r="N144" s="637"/>
      <c r="O144" s="638"/>
      <c r="P144" s="638"/>
      <c r="Q144" s="638"/>
      <c r="R144" s="637"/>
      <c r="S144" s="638"/>
      <c r="T144" s="638"/>
      <c r="U144" s="639"/>
    </row>
    <row r="145" spans="1:21" s="678" customFormat="1" x14ac:dyDescent="0.55000000000000004">
      <c r="A145" s="636"/>
      <c r="B145" s="637"/>
      <c r="C145" s="638"/>
      <c r="D145" s="638"/>
      <c r="E145" s="638"/>
      <c r="F145" s="637"/>
      <c r="G145" s="638"/>
      <c r="H145" s="638"/>
      <c r="I145" s="638"/>
      <c r="J145" s="637"/>
      <c r="K145" s="638"/>
      <c r="L145" s="638"/>
      <c r="M145" s="639"/>
      <c r="N145" s="637"/>
      <c r="O145" s="638"/>
      <c r="P145" s="638"/>
      <c r="Q145" s="638"/>
      <c r="R145" s="637"/>
      <c r="S145" s="638"/>
      <c r="T145" s="638"/>
      <c r="U145" s="639"/>
    </row>
    <row r="146" spans="1:21" s="678" customFormat="1" x14ac:dyDescent="0.55000000000000004">
      <c r="A146" s="636"/>
      <c r="B146" s="637"/>
      <c r="C146" s="638"/>
      <c r="D146" s="638"/>
      <c r="E146" s="638"/>
      <c r="F146" s="637"/>
      <c r="G146" s="638"/>
      <c r="H146" s="638"/>
      <c r="I146" s="638"/>
      <c r="J146" s="637"/>
      <c r="K146" s="638"/>
      <c r="L146" s="638"/>
      <c r="M146" s="639"/>
      <c r="N146" s="637"/>
      <c r="O146" s="638"/>
      <c r="P146" s="638"/>
      <c r="Q146" s="638"/>
      <c r="R146" s="637"/>
      <c r="S146" s="638"/>
      <c r="T146" s="638"/>
      <c r="U146" s="639"/>
    </row>
    <row r="147" spans="1:21" s="678" customFormat="1" x14ac:dyDescent="0.55000000000000004">
      <c r="A147" s="636"/>
      <c r="B147" s="637"/>
      <c r="C147" s="638"/>
      <c r="D147" s="638"/>
      <c r="E147" s="638"/>
      <c r="F147" s="637"/>
      <c r="G147" s="638"/>
      <c r="H147" s="638"/>
      <c r="I147" s="638"/>
      <c r="J147" s="637"/>
      <c r="K147" s="638"/>
      <c r="L147" s="638"/>
      <c r="M147" s="639"/>
      <c r="N147" s="637"/>
      <c r="O147" s="638"/>
      <c r="P147" s="638"/>
      <c r="Q147" s="638"/>
      <c r="R147" s="637"/>
      <c r="S147" s="638"/>
      <c r="T147" s="638"/>
      <c r="U147" s="639"/>
    </row>
    <row r="148" spans="1:21" s="678" customFormat="1" x14ac:dyDescent="0.55000000000000004">
      <c r="A148" s="636"/>
      <c r="B148" s="637"/>
      <c r="C148" s="638"/>
      <c r="D148" s="638"/>
      <c r="E148" s="638"/>
      <c r="F148" s="637"/>
      <c r="G148" s="638"/>
      <c r="H148" s="638"/>
      <c r="I148" s="638"/>
      <c r="J148" s="637"/>
      <c r="K148" s="638"/>
      <c r="L148" s="638"/>
      <c r="M148" s="639"/>
      <c r="N148" s="637"/>
      <c r="O148" s="638"/>
      <c r="P148" s="638"/>
      <c r="Q148" s="638"/>
      <c r="R148" s="637"/>
      <c r="S148" s="638"/>
      <c r="T148" s="638"/>
      <c r="U148" s="639"/>
    </row>
    <row r="149" spans="1:21" s="678" customFormat="1" x14ac:dyDescent="0.55000000000000004">
      <c r="A149" s="636"/>
      <c r="B149" s="637"/>
      <c r="C149" s="638"/>
      <c r="D149" s="638"/>
      <c r="E149" s="638"/>
      <c r="F149" s="637"/>
      <c r="G149" s="638"/>
      <c r="H149" s="638"/>
      <c r="I149" s="638"/>
      <c r="J149" s="637"/>
      <c r="K149" s="638"/>
      <c r="L149" s="638"/>
      <c r="M149" s="639"/>
      <c r="N149" s="637"/>
      <c r="O149" s="638"/>
      <c r="P149" s="638"/>
      <c r="Q149" s="638"/>
      <c r="R149" s="637"/>
      <c r="S149" s="638"/>
      <c r="T149" s="638"/>
      <c r="U149" s="639"/>
    </row>
    <row r="150" spans="1:21" s="678" customFormat="1" x14ac:dyDescent="0.55000000000000004">
      <c r="A150" s="636"/>
      <c r="B150" s="637"/>
      <c r="C150" s="638"/>
      <c r="D150" s="638"/>
      <c r="E150" s="638"/>
      <c r="F150" s="637"/>
      <c r="G150" s="638"/>
      <c r="H150" s="638"/>
      <c r="I150" s="638"/>
      <c r="J150" s="637"/>
      <c r="K150" s="638"/>
      <c r="L150" s="638"/>
      <c r="M150" s="639"/>
      <c r="N150" s="637"/>
      <c r="O150" s="638"/>
      <c r="P150" s="638"/>
      <c r="Q150" s="638"/>
      <c r="R150" s="637"/>
      <c r="S150" s="638"/>
      <c r="T150" s="638"/>
      <c r="U150" s="639"/>
    </row>
    <row r="151" spans="1:21" s="678" customFormat="1" x14ac:dyDescent="0.55000000000000004">
      <c r="A151" s="636"/>
      <c r="B151" s="637"/>
      <c r="C151" s="638"/>
      <c r="D151" s="638"/>
      <c r="E151" s="638"/>
      <c r="F151" s="637"/>
      <c r="G151" s="638"/>
      <c r="H151" s="638"/>
      <c r="I151" s="638"/>
      <c r="J151" s="637"/>
      <c r="K151" s="638"/>
      <c r="L151" s="638"/>
      <c r="M151" s="639"/>
      <c r="N151" s="637"/>
      <c r="O151" s="638"/>
      <c r="P151" s="638"/>
      <c r="Q151" s="638"/>
      <c r="R151" s="637"/>
      <c r="S151" s="638"/>
      <c r="T151" s="638"/>
      <c r="U151" s="639"/>
    </row>
    <row r="152" spans="1:21" s="678" customFormat="1" x14ac:dyDescent="0.55000000000000004">
      <c r="A152" s="636"/>
      <c r="B152" s="637"/>
      <c r="C152" s="638"/>
      <c r="D152" s="638"/>
      <c r="E152" s="638"/>
      <c r="F152" s="637"/>
      <c r="G152" s="638"/>
      <c r="H152" s="638"/>
      <c r="I152" s="638"/>
      <c r="J152" s="637"/>
      <c r="K152" s="638"/>
      <c r="L152" s="638"/>
      <c r="M152" s="639"/>
      <c r="N152" s="637"/>
      <c r="O152" s="638"/>
      <c r="P152" s="638"/>
      <c r="Q152" s="638"/>
      <c r="R152" s="637"/>
      <c r="S152" s="638"/>
      <c r="T152" s="638"/>
      <c r="U152" s="639"/>
    </row>
    <row r="153" spans="1:21" s="678" customFormat="1" x14ac:dyDescent="0.55000000000000004">
      <c r="A153" s="636"/>
      <c r="B153" s="637"/>
      <c r="C153" s="638"/>
      <c r="D153" s="638"/>
      <c r="E153" s="638"/>
      <c r="F153" s="637"/>
      <c r="G153" s="638"/>
      <c r="H153" s="638"/>
      <c r="I153" s="638"/>
      <c r="J153" s="637"/>
      <c r="K153" s="638"/>
      <c r="L153" s="638"/>
      <c r="M153" s="639"/>
      <c r="N153" s="637"/>
      <c r="O153" s="638"/>
      <c r="P153" s="638"/>
      <c r="Q153" s="638"/>
      <c r="R153" s="637"/>
      <c r="S153" s="638"/>
      <c r="T153" s="638"/>
      <c r="U153" s="639"/>
    </row>
    <row r="154" spans="1:21" s="678" customFormat="1" x14ac:dyDescent="0.55000000000000004">
      <c r="A154" s="636"/>
      <c r="B154" s="637"/>
      <c r="C154" s="638"/>
      <c r="D154" s="638"/>
      <c r="E154" s="638"/>
      <c r="F154" s="637"/>
      <c r="G154" s="638"/>
      <c r="H154" s="638"/>
      <c r="I154" s="638"/>
      <c r="J154" s="637"/>
      <c r="K154" s="638"/>
      <c r="L154" s="638"/>
      <c r="M154" s="639"/>
      <c r="N154" s="637"/>
      <c r="O154" s="638"/>
      <c r="P154" s="638"/>
      <c r="Q154" s="638"/>
      <c r="R154" s="637"/>
      <c r="S154" s="638"/>
      <c r="T154" s="638"/>
      <c r="U154" s="639"/>
    </row>
    <row r="155" spans="1:21" s="678" customFormat="1" x14ac:dyDescent="0.55000000000000004">
      <c r="A155" s="636"/>
      <c r="B155" s="637"/>
      <c r="C155" s="638"/>
      <c r="D155" s="638"/>
      <c r="E155" s="638"/>
      <c r="F155" s="637"/>
      <c r="G155" s="638"/>
      <c r="H155" s="638"/>
      <c r="I155" s="638"/>
      <c r="J155" s="637"/>
      <c r="K155" s="638"/>
      <c r="L155" s="638"/>
      <c r="M155" s="639"/>
      <c r="N155" s="637"/>
      <c r="O155" s="638"/>
      <c r="P155" s="638"/>
      <c r="Q155" s="638"/>
      <c r="R155" s="637"/>
      <c r="S155" s="638"/>
      <c r="T155" s="638"/>
      <c r="U155" s="639"/>
    </row>
    <row r="156" spans="1:21" s="678" customFormat="1" x14ac:dyDescent="0.55000000000000004">
      <c r="A156" s="636"/>
      <c r="B156" s="637"/>
      <c r="C156" s="638"/>
      <c r="D156" s="638"/>
      <c r="E156" s="638"/>
      <c r="F156" s="637"/>
      <c r="G156" s="638"/>
      <c r="H156" s="638"/>
      <c r="I156" s="638"/>
      <c r="J156" s="637"/>
      <c r="K156" s="638"/>
      <c r="L156" s="638"/>
      <c r="M156" s="639"/>
      <c r="N156" s="637"/>
      <c r="O156" s="638"/>
      <c r="P156" s="638"/>
      <c r="Q156" s="638"/>
      <c r="R156" s="637"/>
      <c r="S156" s="638"/>
      <c r="T156" s="638"/>
      <c r="U156" s="639"/>
    </row>
    <row r="157" spans="1:21" x14ac:dyDescent="0.55000000000000004">
      <c r="A157" s="636"/>
      <c r="B157" s="637"/>
      <c r="D157" s="638"/>
      <c r="E157" s="638"/>
      <c r="F157" s="637"/>
      <c r="H157" s="638"/>
      <c r="I157" s="638"/>
      <c r="J157" s="637"/>
      <c r="K157" s="638"/>
      <c r="L157" s="638"/>
      <c r="M157" s="639"/>
      <c r="N157" s="637"/>
      <c r="P157" s="638"/>
      <c r="Q157" s="638"/>
      <c r="R157" s="637"/>
      <c r="S157" s="638"/>
      <c r="T157" s="638"/>
      <c r="U157" s="639"/>
    </row>
    <row r="158" spans="1:21" x14ac:dyDescent="0.55000000000000004">
      <c r="A158" s="636"/>
      <c r="B158" s="637"/>
      <c r="D158" s="638"/>
      <c r="E158" s="638"/>
      <c r="F158" s="637"/>
      <c r="H158" s="638"/>
      <c r="I158" s="638"/>
      <c r="J158" s="637"/>
      <c r="K158" s="638"/>
      <c r="L158" s="638"/>
      <c r="M158" s="639"/>
      <c r="N158" s="637"/>
      <c r="P158" s="638"/>
      <c r="Q158" s="638"/>
      <c r="R158" s="637"/>
      <c r="S158" s="638"/>
      <c r="T158" s="638"/>
      <c r="U158" s="639"/>
    </row>
    <row r="159" spans="1:21" x14ac:dyDescent="0.55000000000000004">
      <c r="A159" s="636"/>
      <c r="B159" s="637"/>
      <c r="D159" s="638"/>
      <c r="E159" s="638"/>
      <c r="F159" s="637"/>
      <c r="H159" s="638"/>
      <c r="I159" s="638"/>
      <c r="J159" s="637"/>
      <c r="K159" s="638"/>
      <c r="L159" s="638"/>
      <c r="M159" s="639"/>
      <c r="N159" s="637"/>
      <c r="P159" s="638"/>
      <c r="Q159" s="638"/>
      <c r="R159" s="637"/>
      <c r="S159" s="638"/>
      <c r="T159" s="638"/>
      <c r="U159" s="639"/>
    </row>
    <row r="160" spans="1:21" x14ac:dyDescent="0.55000000000000004">
      <c r="A160" s="636"/>
      <c r="B160" s="637"/>
      <c r="D160" s="638"/>
      <c r="E160" s="638"/>
      <c r="F160" s="637"/>
      <c r="H160" s="638"/>
      <c r="I160" s="638"/>
      <c r="J160" s="637"/>
      <c r="K160" s="638"/>
      <c r="L160" s="638"/>
      <c r="M160" s="639"/>
      <c r="N160" s="637"/>
      <c r="P160" s="638"/>
      <c r="Q160" s="638"/>
      <c r="R160" s="637"/>
      <c r="S160" s="638"/>
      <c r="T160" s="638"/>
      <c r="U160" s="639"/>
    </row>
    <row r="161" spans="1:21" x14ac:dyDescent="0.55000000000000004">
      <c r="A161" s="636"/>
      <c r="B161" s="637"/>
      <c r="D161" s="638"/>
      <c r="E161" s="638"/>
      <c r="F161" s="637"/>
      <c r="H161" s="638"/>
      <c r="I161" s="638"/>
      <c r="J161" s="637"/>
      <c r="K161" s="638"/>
      <c r="L161" s="638"/>
      <c r="M161" s="639"/>
      <c r="N161" s="637"/>
      <c r="P161" s="638"/>
      <c r="Q161" s="638"/>
      <c r="R161" s="637"/>
      <c r="S161" s="638"/>
      <c r="T161" s="638"/>
      <c r="U161" s="639"/>
    </row>
    <row r="162" spans="1:21" x14ac:dyDescent="0.55000000000000004">
      <c r="A162" s="636"/>
      <c r="B162" s="637"/>
      <c r="D162" s="638"/>
      <c r="E162" s="638"/>
      <c r="F162" s="637"/>
      <c r="H162" s="638"/>
      <c r="I162" s="638"/>
      <c r="J162" s="637"/>
      <c r="K162" s="638"/>
      <c r="L162" s="638"/>
      <c r="M162" s="639"/>
      <c r="N162" s="637"/>
      <c r="P162" s="638"/>
      <c r="Q162" s="638"/>
      <c r="R162" s="637"/>
      <c r="S162" s="638"/>
      <c r="T162" s="638"/>
      <c r="U162" s="639"/>
    </row>
    <row r="163" spans="1:21" x14ac:dyDescent="0.55000000000000004">
      <c r="A163" s="636"/>
      <c r="B163" s="637"/>
      <c r="D163" s="638"/>
      <c r="E163" s="638"/>
      <c r="F163" s="637"/>
      <c r="H163" s="638"/>
      <c r="I163" s="638"/>
      <c r="J163" s="637"/>
      <c r="K163" s="638"/>
      <c r="L163" s="638"/>
      <c r="M163" s="639"/>
      <c r="N163" s="637"/>
      <c r="P163" s="638"/>
      <c r="Q163" s="638"/>
      <c r="R163" s="637"/>
      <c r="S163" s="638"/>
      <c r="T163" s="638"/>
      <c r="U163" s="639"/>
    </row>
    <row r="164" spans="1:21" x14ac:dyDescent="0.55000000000000004">
      <c r="A164" s="636"/>
      <c r="B164" s="637"/>
      <c r="D164" s="638"/>
      <c r="E164" s="638"/>
      <c r="F164" s="637"/>
      <c r="H164" s="638"/>
      <c r="I164" s="638"/>
      <c r="J164" s="637"/>
      <c r="K164" s="638"/>
      <c r="L164" s="638"/>
      <c r="M164" s="639"/>
      <c r="N164" s="637"/>
      <c r="P164" s="638"/>
      <c r="Q164" s="638"/>
      <c r="R164" s="637"/>
      <c r="S164" s="638"/>
      <c r="T164" s="638"/>
      <c r="U164" s="639"/>
    </row>
    <row r="165" spans="1:21" x14ac:dyDescent="0.55000000000000004">
      <c r="A165" s="636"/>
      <c r="B165" s="637"/>
      <c r="D165" s="638"/>
      <c r="E165" s="638"/>
      <c r="F165" s="637"/>
      <c r="H165" s="638"/>
      <c r="I165" s="638"/>
      <c r="J165" s="637"/>
      <c r="K165" s="638"/>
      <c r="L165" s="638"/>
      <c r="M165" s="639"/>
      <c r="N165" s="637"/>
      <c r="P165" s="638"/>
      <c r="Q165" s="638"/>
      <c r="R165" s="637"/>
      <c r="S165" s="638"/>
      <c r="T165" s="638"/>
      <c r="U165" s="639"/>
    </row>
    <row r="166" spans="1:21" x14ac:dyDescent="0.55000000000000004">
      <c r="A166" s="636"/>
      <c r="B166" s="637"/>
      <c r="D166" s="638"/>
      <c r="E166" s="638"/>
      <c r="F166" s="637"/>
      <c r="H166" s="638"/>
      <c r="I166" s="638"/>
      <c r="J166" s="637"/>
      <c r="K166" s="638"/>
      <c r="L166" s="638"/>
      <c r="M166" s="639"/>
      <c r="N166" s="637"/>
      <c r="P166" s="638"/>
      <c r="Q166" s="638"/>
      <c r="R166" s="637"/>
      <c r="S166" s="638"/>
      <c r="T166" s="638"/>
      <c r="U166" s="639"/>
    </row>
    <row r="167" spans="1:21" x14ac:dyDescent="0.55000000000000004">
      <c r="A167" s="636"/>
      <c r="B167" s="637"/>
      <c r="D167" s="638"/>
      <c r="E167" s="638"/>
      <c r="F167" s="637"/>
      <c r="H167" s="638"/>
      <c r="I167" s="638"/>
      <c r="J167" s="637"/>
      <c r="K167" s="638"/>
      <c r="L167" s="638"/>
      <c r="M167" s="639"/>
      <c r="N167" s="637"/>
      <c r="P167" s="638"/>
      <c r="Q167" s="638"/>
      <c r="R167" s="637"/>
      <c r="S167" s="638"/>
      <c r="T167" s="638"/>
      <c r="U167" s="639"/>
    </row>
    <row r="168" spans="1:21" x14ac:dyDescent="0.55000000000000004">
      <c r="A168" s="636"/>
      <c r="B168" s="637"/>
      <c r="D168" s="638"/>
      <c r="E168" s="638"/>
      <c r="F168" s="637"/>
      <c r="H168" s="638"/>
      <c r="I168" s="638"/>
      <c r="J168" s="637"/>
      <c r="K168" s="638"/>
      <c r="L168" s="638"/>
      <c r="M168" s="639"/>
      <c r="N168" s="637"/>
      <c r="P168" s="638"/>
      <c r="Q168" s="638"/>
      <c r="R168" s="637"/>
      <c r="S168" s="638"/>
      <c r="T168" s="638"/>
      <c r="U168" s="639"/>
    </row>
    <row r="169" spans="1:21" x14ac:dyDescent="0.55000000000000004">
      <c r="A169" s="636"/>
      <c r="B169" s="637"/>
      <c r="D169" s="638"/>
      <c r="E169" s="638"/>
      <c r="F169" s="637"/>
      <c r="H169" s="638"/>
      <c r="I169" s="638"/>
      <c r="J169" s="637"/>
      <c r="K169" s="638"/>
      <c r="L169" s="638"/>
      <c r="M169" s="639"/>
      <c r="N169" s="637"/>
      <c r="P169" s="638"/>
      <c r="Q169" s="638"/>
      <c r="R169" s="637"/>
      <c r="S169" s="638"/>
      <c r="T169" s="638"/>
      <c r="U169" s="639"/>
    </row>
    <row r="170" spans="1:21" x14ac:dyDescent="0.55000000000000004">
      <c r="A170" s="636"/>
      <c r="B170" s="637"/>
      <c r="D170" s="638"/>
      <c r="E170" s="638"/>
      <c r="F170" s="637"/>
      <c r="H170" s="638"/>
      <c r="I170" s="638"/>
      <c r="J170" s="637"/>
      <c r="K170" s="638"/>
      <c r="L170" s="638"/>
      <c r="M170" s="639"/>
      <c r="N170" s="637"/>
      <c r="P170" s="638"/>
      <c r="Q170" s="638"/>
      <c r="R170" s="637"/>
      <c r="S170" s="638"/>
      <c r="T170" s="638"/>
      <c r="U170" s="639"/>
    </row>
    <row r="171" spans="1:21" x14ac:dyDescent="0.55000000000000004">
      <c r="A171" s="636"/>
      <c r="B171" s="637"/>
      <c r="D171" s="638"/>
      <c r="E171" s="638"/>
      <c r="F171" s="637"/>
      <c r="H171" s="638"/>
      <c r="I171" s="638"/>
      <c r="J171" s="637"/>
      <c r="K171" s="638"/>
      <c r="L171" s="638"/>
      <c r="M171" s="639"/>
      <c r="N171" s="637"/>
      <c r="P171" s="638"/>
      <c r="Q171" s="638"/>
      <c r="R171" s="637"/>
      <c r="S171" s="638"/>
      <c r="T171" s="638"/>
      <c r="U171" s="639"/>
    </row>
    <row r="172" spans="1:21" x14ac:dyDescent="0.55000000000000004">
      <c r="A172" s="636"/>
      <c r="B172" s="637"/>
      <c r="D172" s="638"/>
      <c r="E172" s="638"/>
      <c r="F172" s="637"/>
      <c r="H172" s="638"/>
      <c r="I172" s="638"/>
      <c r="J172" s="637"/>
      <c r="K172" s="638"/>
      <c r="L172" s="638"/>
      <c r="M172" s="639"/>
      <c r="N172" s="637"/>
      <c r="P172" s="638"/>
      <c r="Q172" s="638"/>
      <c r="R172" s="637"/>
      <c r="S172" s="638"/>
      <c r="T172" s="638"/>
      <c r="U172" s="639"/>
    </row>
    <row r="173" spans="1:21" x14ac:dyDescent="0.55000000000000004">
      <c r="A173" s="636"/>
      <c r="B173" s="637"/>
      <c r="D173" s="638"/>
      <c r="E173" s="638"/>
      <c r="F173" s="637"/>
      <c r="H173" s="638"/>
      <c r="I173" s="638"/>
      <c r="J173" s="637"/>
      <c r="K173" s="638"/>
      <c r="L173" s="638"/>
      <c r="M173" s="639"/>
      <c r="N173" s="637"/>
      <c r="P173" s="638"/>
      <c r="Q173" s="638"/>
      <c r="R173" s="637"/>
      <c r="S173" s="638"/>
      <c r="T173" s="638"/>
      <c r="U173" s="639"/>
    </row>
    <row r="174" spans="1:21" x14ac:dyDescent="0.55000000000000004">
      <c r="A174" s="636"/>
      <c r="B174" s="637"/>
      <c r="D174" s="638"/>
      <c r="E174" s="638"/>
      <c r="F174" s="637"/>
      <c r="H174" s="638"/>
      <c r="I174" s="638"/>
      <c r="J174" s="637"/>
      <c r="K174" s="638"/>
      <c r="L174" s="638"/>
      <c r="M174" s="639"/>
      <c r="N174" s="637"/>
      <c r="P174" s="638"/>
      <c r="Q174" s="638"/>
      <c r="R174" s="637"/>
      <c r="S174" s="638"/>
      <c r="T174" s="638"/>
      <c r="U174" s="639"/>
    </row>
    <row r="175" spans="1:21" x14ac:dyDescent="0.55000000000000004">
      <c r="A175" s="636"/>
      <c r="B175" s="637"/>
      <c r="D175" s="638"/>
      <c r="E175" s="638"/>
      <c r="F175" s="637"/>
      <c r="H175" s="638"/>
      <c r="I175" s="638"/>
      <c r="J175" s="637"/>
      <c r="K175" s="638"/>
      <c r="L175" s="638"/>
      <c r="M175" s="639"/>
      <c r="N175" s="637"/>
      <c r="P175" s="638"/>
      <c r="Q175" s="638"/>
      <c r="R175" s="637"/>
      <c r="S175" s="638"/>
      <c r="T175" s="638"/>
      <c r="U175" s="639"/>
    </row>
    <row r="176" spans="1:21" x14ac:dyDescent="0.55000000000000004">
      <c r="A176" s="636"/>
      <c r="B176" s="637"/>
      <c r="D176" s="638"/>
      <c r="E176" s="638"/>
      <c r="F176" s="637"/>
      <c r="H176" s="638"/>
      <c r="I176" s="638"/>
      <c r="J176" s="637"/>
      <c r="K176" s="638"/>
      <c r="L176" s="638"/>
      <c r="M176" s="639"/>
      <c r="N176" s="637"/>
      <c r="P176" s="638"/>
      <c r="Q176" s="638"/>
      <c r="R176" s="637"/>
      <c r="S176" s="638"/>
      <c r="T176" s="638"/>
      <c r="U176" s="639"/>
    </row>
    <row r="177" spans="1:21" x14ac:dyDescent="0.55000000000000004">
      <c r="A177" s="636"/>
      <c r="B177" s="637"/>
      <c r="D177" s="638"/>
      <c r="E177" s="638"/>
      <c r="F177" s="637"/>
      <c r="H177" s="638"/>
      <c r="I177" s="638"/>
      <c r="J177" s="637"/>
      <c r="K177" s="638"/>
      <c r="L177" s="638"/>
      <c r="M177" s="639"/>
      <c r="N177" s="637"/>
      <c r="P177" s="638"/>
      <c r="Q177" s="638"/>
      <c r="R177" s="637"/>
      <c r="S177" s="638"/>
      <c r="T177" s="638"/>
      <c r="U177" s="639"/>
    </row>
    <row r="178" spans="1:21" x14ac:dyDescent="0.55000000000000004">
      <c r="A178" s="636"/>
      <c r="B178" s="637"/>
      <c r="D178" s="638"/>
      <c r="E178" s="638"/>
      <c r="F178" s="637"/>
      <c r="H178" s="638"/>
      <c r="I178" s="638"/>
      <c r="J178" s="637"/>
      <c r="K178" s="638"/>
      <c r="L178" s="638"/>
      <c r="M178" s="639"/>
      <c r="N178" s="637"/>
      <c r="P178" s="638"/>
      <c r="Q178" s="638"/>
      <c r="R178" s="637"/>
      <c r="S178" s="638"/>
      <c r="T178" s="638"/>
      <c r="U178" s="639"/>
    </row>
    <row r="179" spans="1:21" x14ac:dyDescent="0.55000000000000004">
      <c r="A179" s="636"/>
      <c r="B179" s="637"/>
      <c r="D179" s="638"/>
      <c r="E179" s="638"/>
      <c r="F179" s="637"/>
      <c r="H179" s="638"/>
      <c r="I179" s="638"/>
      <c r="J179" s="637"/>
      <c r="K179" s="638"/>
      <c r="L179" s="638"/>
      <c r="M179" s="639"/>
      <c r="N179" s="637"/>
      <c r="P179" s="638"/>
      <c r="Q179" s="638"/>
      <c r="R179" s="637"/>
      <c r="S179" s="638"/>
      <c r="T179" s="638"/>
      <c r="U179" s="639"/>
    </row>
    <row r="180" spans="1:21" x14ac:dyDescent="0.55000000000000004">
      <c r="A180" s="636"/>
      <c r="B180" s="637"/>
      <c r="D180" s="638"/>
      <c r="E180" s="638"/>
      <c r="F180" s="637"/>
      <c r="H180" s="638"/>
      <c r="I180" s="638"/>
      <c r="J180" s="637"/>
      <c r="K180" s="638"/>
      <c r="L180" s="638"/>
      <c r="M180" s="639"/>
      <c r="N180" s="637"/>
      <c r="P180" s="638"/>
      <c r="Q180" s="638"/>
      <c r="R180" s="637"/>
      <c r="S180" s="638"/>
      <c r="T180" s="638"/>
      <c r="U180" s="639"/>
    </row>
    <row r="181" spans="1:21" x14ac:dyDescent="0.55000000000000004">
      <c r="A181" s="636"/>
      <c r="B181" s="637"/>
      <c r="D181" s="638"/>
      <c r="E181" s="638"/>
      <c r="F181" s="637"/>
      <c r="H181" s="638"/>
      <c r="I181" s="638"/>
      <c r="J181" s="637"/>
      <c r="K181" s="638"/>
      <c r="L181" s="638"/>
      <c r="M181" s="639"/>
      <c r="N181" s="637"/>
      <c r="P181" s="638"/>
      <c r="Q181" s="638"/>
      <c r="R181" s="637"/>
      <c r="S181" s="638"/>
      <c r="T181" s="638"/>
      <c r="U181" s="639"/>
    </row>
    <row r="182" spans="1:21" x14ac:dyDescent="0.55000000000000004">
      <c r="A182" s="636"/>
      <c r="B182" s="637"/>
      <c r="D182" s="638"/>
      <c r="E182" s="638"/>
      <c r="F182" s="637"/>
      <c r="H182" s="638"/>
      <c r="I182" s="638"/>
      <c r="J182" s="637"/>
      <c r="K182" s="638"/>
      <c r="L182" s="638"/>
      <c r="M182" s="639"/>
      <c r="N182" s="637"/>
      <c r="P182" s="638"/>
      <c r="Q182" s="638"/>
      <c r="R182" s="637"/>
      <c r="S182" s="638"/>
      <c r="T182" s="638"/>
      <c r="U182" s="639"/>
    </row>
    <row r="183" spans="1:21" x14ac:dyDescent="0.55000000000000004">
      <c r="A183" s="636"/>
      <c r="B183" s="637"/>
      <c r="D183" s="638"/>
      <c r="E183" s="638"/>
      <c r="F183" s="637"/>
      <c r="H183" s="638"/>
      <c r="I183" s="638"/>
      <c r="J183" s="637"/>
      <c r="K183" s="638"/>
      <c r="L183" s="638"/>
      <c r="M183" s="639"/>
      <c r="N183" s="637"/>
      <c r="P183" s="638"/>
      <c r="Q183" s="638"/>
      <c r="R183" s="637"/>
      <c r="S183" s="638"/>
      <c r="T183" s="638"/>
      <c r="U183" s="639"/>
    </row>
    <row r="184" spans="1:21" x14ac:dyDescent="0.55000000000000004">
      <c r="A184" s="636"/>
      <c r="B184" s="637"/>
      <c r="D184" s="638"/>
      <c r="E184" s="638"/>
      <c r="F184" s="637"/>
      <c r="H184" s="638"/>
      <c r="I184" s="638"/>
      <c r="J184" s="637"/>
      <c r="K184" s="638"/>
      <c r="L184" s="638"/>
      <c r="M184" s="639"/>
      <c r="N184" s="637"/>
      <c r="P184" s="638"/>
      <c r="Q184" s="638"/>
      <c r="R184" s="637"/>
      <c r="S184" s="638"/>
      <c r="T184" s="638"/>
      <c r="U184" s="639"/>
    </row>
    <row r="185" spans="1:21" x14ac:dyDescent="0.55000000000000004">
      <c r="A185" s="636"/>
      <c r="B185" s="637"/>
      <c r="D185" s="638"/>
      <c r="E185" s="638"/>
      <c r="F185" s="637"/>
      <c r="H185" s="638"/>
      <c r="I185" s="638"/>
      <c r="J185" s="637"/>
      <c r="K185" s="638"/>
      <c r="L185" s="638"/>
      <c r="M185" s="639"/>
      <c r="N185" s="637"/>
      <c r="P185" s="638"/>
      <c r="Q185" s="638"/>
      <c r="R185" s="637"/>
      <c r="S185" s="638"/>
      <c r="T185" s="638"/>
      <c r="U185" s="639"/>
    </row>
    <row r="186" spans="1:21" x14ac:dyDescent="0.55000000000000004">
      <c r="A186" s="636"/>
      <c r="B186" s="637"/>
      <c r="D186" s="638"/>
      <c r="E186" s="638"/>
      <c r="F186" s="637"/>
      <c r="H186" s="638"/>
      <c r="I186" s="638"/>
      <c r="J186" s="637"/>
      <c r="K186" s="638"/>
      <c r="L186" s="638"/>
      <c r="M186" s="639"/>
      <c r="N186" s="637"/>
      <c r="P186" s="638"/>
      <c r="Q186" s="638"/>
      <c r="R186" s="637"/>
      <c r="S186" s="638"/>
      <c r="T186" s="638"/>
      <c r="U186" s="639"/>
    </row>
    <row r="187" spans="1:21" x14ac:dyDescent="0.55000000000000004">
      <c r="A187" s="636"/>
      <c r="B187" s="637"/>
      <c r="D187" s="638"/>
      <c r="E187" s="638"/>
      <c r="F187" s="637"/>
      <c r="H187" s="638"/>
      <c r="I187" s="638"/>
      <c r="J187" s="637"/>
      <c r="K187" s="638"/>
      <c r="L187" s="638"/>
      <c r="M187" s="639"/>
      <c r="N187" s="637"/>
      <c r="P187" s="638"/>
      <c r="Q187" s="638"/>
      <c r="R187" s="637"/>
      <c r="S187" s="638"/>
      <c r="T187" s="638"/>
      <c r="U187" s="639"/>
    </row>
    <row r="188" spans="1:21" x14ac:dyDescent="0.55000000000000004">
      <c r="A188" s="636"/>
      <c r="B188" s="637"/>
      <c r="D188" s="638"/>
      <c r="E188" s="638"/>
      <c r="F188" s="637"/>
      <c r="H188" s="638"/>
      <c r="I188" s="638"/>
      <c r="J188" s="637"/>
      <c r="K188" s="638"/>
      <c r="L188" s="638"/>
      <c r="M188" s="639"/>
      <c r="N188" s="637"/>
      <c r="P188" s="638"/>
      <c r="Q188" s="638"/>
      <c r="R188" s="637"/>
      <c r="S188" s="638"/>
      <c r="T188" s="638"/>
      <c r="U188" s="639"/>
    </row>
    <row r="189" spans="1:21" x14ac:dyDescent="0.55000000000000004">
      <c r="A189" s="636"/>
      <c r="B189" s="637"/>
      <c r="D189" s="638"/>
      <c r="E189" s="638"/>
      <c r="F189" s="637"/>
      <c r="H189" s="638"/>
      <c r="I189" s="638"/>
      <c r="J189" s="637"/>
      <c r="K189" s="638"/>
      <c r="L189" s="638"/>
      <c r="M189" s="639"/>
      <c r="N189" s="637"/>
      <c r="P189" s="638"/>
      <c r="Q189" s="638"/>
      <c r="R189" s="637"/>
      <c r="S189" s="638"/>
      <c r="T189" s="638"/>
      <c r="U189" s="639"/>
    </row>
    <row r="190" spans="1:21" x14ac:dyDescent="0.55000000000000004">
      <c r="A190" s="636"/>
      <c r="B190" s="637"/>
      <c r="D190" s="638"/>
      <c r="E190" s="638"/>
      <c r="F190" s="637"/>
      <c r="H190" s="638"/>
      <c r="I190" s="638"/>
      <c r="J190" s="637"/>
      <c r="K190" s="638"/>
      <c r="L190" s="638"/>
      <c r="M190" s="639"/>
      <c r="N190" s="637"/>
      <c r="P190" s="638"/>
      <c r="Q190" s="638"/>
      <c r="R190" s="637"/>
      <c r="S190" s="638"/>
      <c r="T190" s="638"/>
      <c r="U190" s="639"/>
    </row>
    <row r="191" spans="1:21" x14ac:dyDescent="0.55000000000000004">
      <c r="A191" s="636"/>
      <c r="B191" s="637"/>
      <c r="D191" s="638"/>
      <c r="E191" s="638"/>
      <c r="F191" s="637"/>
      <c r="H191" s="638"/>
      <c r="I191" s="638"/>
      <c r="J191" s="637"/>
      <c r="K191" s="638"/>
      <c r="L191" s="638"/>
      <c r="M191" s="639"/>
      <c r="N191" s="637"/>
      <c r="P191" s="638"/>
      <c r="Q191" s="638"/>
      <c r="R191" s="637"/>
      <c r="S191" s="638"/>
      <c r="T191" s="638"/>
      <c r="U191" s="639"/>
    </row>
    <row r="192" spans="1:21" x14ac:dyDescent="0.55000000000000004">
      <c r="A192" s="636"/>
      <c r="B192" s="637"/>
      <c r="D192" s="638"/>
      <c r="E192" s="638"/>
      <c r="F192" s="637"/>
      <c r="H192" s="638"/>
      <c r="I192" s="638"/>
      <c r="J192" s="637"/>
      <c r="K192" s="638"/>
      <c r="L192" s="638"/>
      <c r="M192" s="639"/>
      <c r="N192" s="637"/>
      <c r="P192" s="638"/>
      <c r="Q192" s="638"/>
      <c r="R192" s="637"/>
      <c r="S192" s="638"/>
      <c r="T192" s="638"/>
      <c r="U192" s="639"/>
    </row>
    <row r="193" spans="1:21" x14ac:dyDescent="0.55000000000000004">
      <c r="A193" s="636"/>
      <c r="B193" s="637"/>
      <c r="D193" s="638"/>
      <c r="E193" s="638"/>
      <c r="F193" s="637"/>
      <c r="H193" s="638"/>
      <c r="I193" s="638"/>
      <c r="J193" s="637"/>
      <c r="K193" s="638"/>
      <c r="L193" s="638"/>
      <c r="M193" s="639"/>
      <c r="N193" s="637"/>
      <c r="P193" s="638"/>
      <c r="Q193" s="638"/>
      <c r="R193" s="637"/>
      <c r="S193" s="638"/>
      <c r="T193" s="638"/>
      <c r="U193" s="639"/>
    </row>
    <row r="194" spans="1:21" x14ac:dyDescent="0.55000000000000004">
      <c r="A194" s="636"/>
      <c r="B194" s="637"/>
      <c r="D194" s="638"/>
      <c r="E194" s="638"/>
      <c r="F194" s="637"/>
      <c r="H194" s="638"/>
      <c r="I194" s="638"/>
      <c r="J194" s="637"/>
      <c r="K194" s="638"/>
      <c r="L194" s="638"/>
      <c r="M194" s="639"/>
      <c r="N194" s="637"/>
      <c r="P194" s="638"/>
      <c r="Q194" s="638"/>
      <c r="R194" s="637"/>
      <c r="S194" s="638"/>
      <c r="T194" s="638"/>
      <c r="U194" s="639"/>
    </row>
    <row r="195" spans="1:21" x14ac:dyDescent="0.55000000000000004">
      <c r="A195" s="636"/>
      <c r="B195" s="637"/>
      <c r="D195" s="638"/>
      <c r="E195" s="638"/>
      <c r="F195" s="637"/>
      <c r="H195" s="638"/>
      <c r="I195" s="638"/>
      <c r="J195" s="637"/>
      <c r="K195" s="638"/>
      <c r="L195" s="638"/>
      <c r="M195" s="639"/>
      <c r="N195" s="637"/>
      <c r="P195" s="638"/>
      <c r="Q195" s="638"/>
      <c r="R195" s="637"/>
      <c r="S195" s="638"/>
      <c r="T195" s="638"/>
      <c r="U195" s="639"/>
    </row>
  </sheetData>
  <mergeCells count="5">
    <mergeCell ref="J1:M1"/>
    <mergeCell ref="B1:E1"/>
    <mergeCell ref="F1:I1"/>
    <mergeCell ref="N1:Q1"/>
    <mergeCell ref="R1:U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87"/>
  <sheetViews>
    <sheetView workbookViewId="0">
      <selection activeCell="Q24" sqref="Q24"/>
    </sheetView>
  </sheetViews>
  <sheetFormatPr defaultRowHeight="14.4" x14ac:dyDescent="0.55000000000000004"/>
  <cols>
    <col min="2" max="2" width="12.89453125" style="399" customWidth="1"/>
    <col min="3" max="3" width="16.7890625" style="752" customWidth="1"/>
    <col min="4" max="5" width="9.1015625" hidden="1" customWidth="1"/>
    <col min="6" max="9" width="9" hidden="1" customWidth="1"/>
    <col min="10" max="10" width="9.1015625" style="708" bestFit="1" customWidth="1"/>
    <col min="11" max="11" width="15.68359375" style="696" customWidth="1"/>
    <col min="12" max="12" width="22.7890625" style="8" customWidth="1"/>
    <col min="13" max="13" width="9.1015625" style="708" bestFit="1" customWidth="1"/>
    <col min="14" max="14" width="16" style="696" customWidth="1"/>
    <col min="15" max="15" width="23.41796875" style="731" customWidth="1"/>
  </cols>
  <sheetData>
    <row r="1" spans="1:15" ht="12.6" customHeight="1" thickBot="1" x14ac:dyDescent="0.6">
      <c r="A1" s="820" t="s">
        <v>1621</v>
      </c>
      <c r="B1" s="792" t="s">
        <v>1714</v>
      </c>
      <c r="C1" s="794"/>
      <c r="D1" s="585"/>
      <c r="E1" s="585"/>
      <c r="F1" s="585"/>
      <c r="G1" s="739" t="s">
        <v>1618</v>
      </c>
      <c r="H1" s="585"/>
      <c r="I1" s="585"/>
      <c r="J1" s="816" t="s">
        <v>1715</v>
      </c>
      <c r="K1" s="817"/>
      <c r="L1" s="740" t="s">
        <v>1712</v>
      </c>
      <c r="M1" s="818" t="s">
        <v>1716</v>
      </c>
      <c r="N1" s="819"/>
      <c r="O1" s="741" t="s">
        <v>1713</v>
      </c>
    </row>
    <row r="2" spans="1:15" s="654" customFormat="1" ht="14.7" thickBot="1" x14ac:dyDescent="0.6">
      <c r="A2" s="821"/>
      <c r="B2" s="733" t="s">
        <v>76</v>
      </c>
      <c r="C2" s="750" t="s">
        <v>1696</v>
      </c>
      <c r="D2" s="734" t="s">
        <v>78</v>
      </c>
      <c r="E2" s="734" t="s">
        <v>79</v>
      </c>
      <c r="F2" s="734" t="s">
        <v>80</v>
      </c>
      <c r="G2" s="734" t="s">
        <v>81</v>
      </c>
      <c r="H2" s="734" t="s">
        <v>82</v>
      </c>
      <c r="I2" s="734" t="s">
        <v>83</v>
      </c>
      <c r="J2" s="735" t="s">
        <v>76</v>
      </c>
      <c r="K2" s="736" t="s">
        <v>1698</v>
      </c>
      <c r="L2" s="737" t="s">
        <v>1699</v>
      </c>
      <c r="M2" s="735" t="s">
        <v>1697</v>
      </c>
      <c r="N2" s="736" t="s">
        <v>1698</v>
      </c>
      <c r="O2" s="738" t="s">
        <v>1699</v>
      </c>
    </row>
    <row r="3" spans="1:15" x14ac:dyDescent="0.55000000000000004">
      <c r="A3">
        <v>2016</v>
      </c>
      <c r="B3" s="732">
        <v>5030</v>
      </c>
      <c r="C3" s="751">
        <f t="shared" ref="C3:C34" si="0">B3*(1+POPwo)^(A3-$A$3)</f>
        <v>5030</v>
      </c>
      <c r="D3" s="682">
        <v>1774</v>
      </c>
      <c r="E3" s="682">
        <v>1695</v>
      </c>
      <c r="F3" s="682">
        <v>0</v>
      </c>
      <c r="G3" s="682">
        <v>0</v>
      </c>
      <c r="H3" s="682">
        <v>0</v>
      </c>
      <c r="I3" s="682">
        <v>0</v>
      </c>
      <c r="J3" s="728">
        <v>1593</v>
      </c>
      <c r="K3" s="697">
        <f t="shared" ref="K3:K34" si="1">J3*(1+POPwith)^(A3-$A$3)</f>
        <v>1593</v>
      </c>
      <c r="L3" s="684">
        <f t="shared" ref="L3:L34" si="2">C3-M3</f>
        <v>3311</v>
      </c>
      <c r="M3" s="729">
        <v>1719</v>
      </c>
      <c r="N3" s="697">
        <f t="shared" ref="N3:N34" si="3">M3*(1+POPwith)^(A3-$A$3)</f>
        <v>1719</v>
      </c>
      <c r="O3" s="730">
        <f>C3-N3</f>
        <v>3311</v>
      </c>
    </row>
    <row r="4" spans="1:15" x14ac:dyDescent="0.55000000000000004">
      <c r="A4">
        <v>2017</v>
      </c>
      <c r="B4" s="732">
        <v>5030</v>
      </c>
      <c r="C4" s="751">
        <f t="shared" si="0"/>
        <v>5017.4250000000002</v>
      </c>
      <c r="D4" s="682">
        <v>1774</v>
      </c>
      <c r="E4" s="682">
        <v>1695</v>
      </c>
      <c r="F4" s="682">
        <v>0</v>
      </c>
      <c r="G4" s="682">
        <v>0</v>
      </c>
      <c r="H4" s="682">
        <v>0</v>
      </c>
      <c r="I4" s="682">
        <v>0</v>
      </c>
      <c r="J4" s="728">
        <v>1593</v>
      </c>
      <c r="K4" s="697">
        <f t="shared" si="1"/>
        <v>1600.9649999999999</v>
      </c>
      <c r="L4" s="684">
        <f t="shared" si="2"/>
        <v>3297.4250000000002</v>
      </c>
      <c r="M4" s="729">
        <v>1720</v>
      </c>
      <c r="N4" s="697">
        <f t="shared" si="3"/>
        <v>1728.6</v>
      </c>
      <c r="O4" s="730">
        <f t="shared" ref="O4:O6" si="4">C4-N4</f>
        <v>3288.8250000000003</v>
      </c>
    </row>
    <row r="5" spans="1:15" x14ac:dyDescent="0.55000000000000004">
      <c r="A5">
        <v>2018</v>
      </c>
      <c r="B5" s="732">
        <v>5030</v>
      </c>
      <c r="C5" s="751">
        <f t="shared" si="0"/>
        <v>5004.8814375000002</v>
      </c>
      <c r="D5" s="682">
        <v>1774</v>
      </c>
      <c r="E5" s="682">
        <v>1695</v>
      </c>
      <c r="F5" s="682">
        <v>0</v>
      </c>
      <c r="G5" s="682">
        <v>0</v>
      </c>
      <c r="H5" s="682">
        <v>0</v>
      </c>
      <c r="I5" s="682">
        <v>0</v>
      </c>
      <c r="J5" s="728">
        <v>1593</v>
      </c>
      <c r="K5" s="697">
        <f t="shared" si="1"/>
        <v>1608.9698249999997</v>
      </c>
      <c r="L5" s="684">
        <f t="shared" si="2"/>
        <v>3283.8814375000002</v>
      </c>
      <c r="M5" s="729">
        <v>1721</v>
      </c>
      <c r="N5" s="697">
        <f t="shared" si="3"/>
        <v>1738.2530249999995</v>
      </c>
      <c r="O5" s="730">
        <f t="shared" si="4"/>
        <v>3266.6284125000006</v>
      </c>
    </row>
    <row r="6" spans="1:15" x14ac:dyDescent="0.55000000000000004">
      <c r="A6">
        <v>2019</v>
      </c>
      <c r="B6" s="732">
        <v>5030</v>
      </c>
      <c r="C6" s="751">
        <f t="shared" si="0"/>
        <v>4992.3692339062509</v>
      </c>
      <c r="D6" s="682">
        <v>1774</v>
      </c>
      <c r="E6" s="682">
        <v>1695</v>
      </c>
      <c r="F6" s="682">
        <v>0</v>
      </c>
      <c r="G6" s="682">
        <v>0</v>
      </c>
      <c r="H6" s="682">
        <v>0</v>
      </c>
      <c r="I6" s="682">
        <v>0</v>
      </c>
      <c r="J6" s="728">
        <v>1593</v>
      </c>
      <c r="K6" s="697">
        <f t="shared" si="1"/>
        <v>1617.0146741249994</v>
      </c>
      <c r="L6" s="684">
        <f t="shared" si="2"/>
        <v>3270.3692339062509</v>
      </c>
      <c r="M6" s="729">
        <v>1722</v>
      </c>
      <c r="N6" s="697">
        <f t="shared" si="3"/>
        <v>1747.9593652499993</v>
      </c>
      <c r="O6" s="730">
        <f t="shared" si="4"/>
        <v>3244.4098686562515</v>
      </c>
    </row>
    <row r="7" spans="1:15" x14ac:dyDescent="0.55000000000000004">
      <c r="A7">
        <v>2020</v>
      </c>
      <c r="B7" s="732">
        <v>5030</v>
      </c>
      <c r="C7" s="751">
        <f t="shared" si="0"/>
        <v>4979.888310821485</v>
      </c>
      <c r="D7" s="682">
        <v>1774</v>
      </c>
      <c r="E7" s="682">
        <v>1695</v>
      </c>
      <c r="F7" s="682">
        <v>0</v>
      </c>
      <c r="G7" s="682">
        <v>0</v>
      </c>
      <c r="H7" s="682">
        <v>0</v>
      </c>
      <c r="I7" s="682">
        <v>0</v>
      </c>
      <c r="J7" s="728">
        <v>1593</v>
      </c>
      <c r="K7" s="697">
        <f t="shared" si="1"/>
        <v>1625.0997474956239</v>
      </c>
      <c r="L7" s="684">
        <f t="shared" si="2"/>
        <v>3256.888310821485</v>
      </c>
      <c r="M7" s="729">
        <v>1723</v>
      </c>
      <c r="N7" s="697">
        <f t="shared" si="3"/>
        <v>1757.7193125768738</v>
      </c>
      <c r="O7" s="730">
        <f t="shared" ref="O7:O70" si="5">C7-N7</f>
        <v>3222.1689982446114</v>
      </c>
    </row>
    <row r="8" spans="1:15" x14ac:dyDescent="0.55000000000000004">
      <c r="A8">
        <v>2021</v>
      </c>
      <c r="B8" s="732">
        <v>5030</v>
      </c>
      <c r="C8" s="751">
        <f t="shared" si="0"/>
        <v>4967.4385900444322</v>
      </c>
      <c r="D8" s="682">
        <v>1774</v>
      </c>
      <c r="E8" s="682">
        <v>1695</v>
      </c>
      <c r="F8" s="682">
        <v>0</v>
      </c>
      <c r="G8" s="682">
        <v>0</v>
      </c>
      <c r="H8" s="682">
        <v>0</v>
      </c>
      <c r="I8" s="682">
        <v>0</v>
      </c>
      <c r="J8" s="728">
        <v>1593</v>
      </c>
      <c r="K8" s="697">
        <f t="shared" si="1"/>
        <v>1633.2252462331019</v>
      </c>
      <c r="L8" s="684">
        <f t="shared" si="2"/>
        <v>3243.4385900444322</v>
      </c>
      <c r="M8" s="729">
        <v>1724</v>
      </c>
      <c r="N8" s="697">
        <f t="shared" si="3"/>
        <v>1767.533160392886</v>
      </c>
      <c r="O8" s="730">
        <f t="shared" si="5"/>
        <v>3199.905429651546</v>
      </c>
    </row>
    <row r="9" spans="1:15" x14ac:dyDescent="0.55000000000000004">
      <c r="A9">
        <v>2022</v>
      </c>
      <c r="B9" s="732">
        <v>5030</v>
      </c>
      <c r="C9" s="751">
        <f t="shared" si="0"/>
        <v>4955.0199935693208</v>
      </c>
      <c r="D9" s="682">
        <v>1774</v>
      </c>
      <c r="E9" s="682">
        <v>1695</v>
      </c>
      <c r="F9" s="682">
        <v>0</v>
      </c>
      <c r="G9" s="682">
        <v>0</v>
      </c>
      <c r="H9" s="682">
        <v>0</v>
      </c>
      <c r="I9" s="682">
        <v>0</v>
      </c>
      <c r="J9" s="728">
        <v>1593</v>
      </c>
      <c r="K9" s="697">
        <f t="shared" si="1"/>
        <v>1641.3913724642671</v>
      </c>
      <c r="L9" s="684">
        <f t="shared" si="2"/>
        <v>3230.0199935693208</v>
      </c>
      <c r="M9" s="729">
        <v>1725</v>
      </c>
      <c r="N9" s="697">
        <f t="shared" si="3"/>
        <v>1777.4012037042439</v>
      </c>
      <c r="O9" s="730">
        <f t="shared" si="5"/>
        <v>3177.6187898650769</v>
      </c>
    </row>
    <row r="10" spans="1:15" x14ac:dyDescent="0.55000000000000004">
      <c r="A10">
        <v>2023</v>
      </c>
      <c r="B10" s="732">
        <v>5030</v>
      </c>
      <c r="C10" s="751">
        <f t="shared" si="0"/>
        <v>4942.6324435853985</v>
      </c>
      <c r="D10" s="682">
        <v>1774</v>
      </c>
      <c r="E10" s="682">
        <v>1695</v>
      </c>
      <c r="F10" s="682">
        <v>0</v>
      </c>
      <c r="G10" s="682">
        <v>0</v>
      </c>
      <c r="H10" s="682">
        <v>0</v>
      </c>
      <c r="I10" s="682">
        <v>0</v>
      </c>
      <c r="J10" s="728">
        <v>1593</v>
      </c>
      <c r="K10" s="697">
        <f t="shared" si="1"/>
        <v>1649.5983293265881</v>
      </c>
      <c r="L10" s="684">
        <f t="shared" si="2"/>
        <v>3216.6324435853985</v>
      </c>
      <c r="M10" s="729">
        <v>1726</v>
      </c>
      <c r="N10" s="697">
        <f t="shared" si="3"/>
        <v>1787.3237391197058</v>
      </c>
      <c r="O10" s="730">
        <f t="shared" si="5"/>
        <v>3155.3087044656927</v>
      </c>
    </row>
    <row r="11" spans="1:15" x14ac:dyDescent="0.55000000000000004">
      <c r="A11">
        <v>2024</v>
      </c>
      <c r="B11" s="732">
        <v>5030</v>
      </c>
      <c r="C11" s="751">
        <f t="shared" si="0"/>
        <v>4930.2758624764347</v>
      </c>
      <c r="D11" s="682">
        <v>1774</v>
      </c>
      <c r="E11" s="682">
        <v>1695</v>
      </c>
      <c r="F11" s="682">
        <v>0</v>
      </c>
      <c r="G11" s="682">
        <v>0</v>
      </c>
      <c r="H11" s="682">
        <v>0</v>
      </c>
      <c r="I11" s="682">
        <v>0</v>
      </c>
      <c r="J11" s="728">
        <v>1593</v>
      </c>
      <c r="K11" s="697">
        <f t="shared" si="1"/>
        <v>1657.8463209732211</v>
      </c>
      <c r="L11" s="684">
        <f t="shared" si="2"/>
        <v>3203.2758624764347</v>
      </c>
      <c r="M11" s="729">
        <v>1727</v>
      </c>
      <c r="N11" s="697">
        <f t="shared" si="3"/>
        <v>1797.3010648592294</v>
      </c>
      <c r="O11" s="730">
        <f t="shared" si="5"/>
        <v>3132.9747976172052</v>
      </c>
    </row>
    <row r="12" spans="1:15" x14ac:dyDescent="0.55000000000000004">
      <c r="A12">
        <v>2025</v>
      </c>
      <c r="B12" s="732">
        <v>5030</v>
      </c>
      <c r="C12" s="751">
        <f t="shared" si="0"/>
        <v>4917.950172820244</v>
      </c>
      <c r="D12" s="682">
        <v>1774</v>
      </c>
      <c r="E12" s="682">
        <v>1695</v>
      </c>
      <c r="F12" s="682">
        <v>0</v>
      </c>
      <c r="G12" s="682">
        <v>0</v>
      </c>
      <c r="H12" s="682">
        <v>0</v>
      </c>
      <c r="I12" s="682">
        <v>0</v>
      </c>
      <c r="J12" s="728">
        <v>1593</v>
      </c>
      <c r="K12" s="697">
        <f t="shared" si="1"/>
        <v>1666.1355525780871</v>
      </c>
      <c r="L12" s="684">
        <f t="shared" si="2"/>
        <v>3189.950172820244</v>
      </c>
      <c r="M12" s="729">
        <v>1728</v>
      </c>
      <c r="N12" s="697">
        <f t="shared" si="3"/>
        <v>1807.3334807626707</v>
      </c>
      <c r="O12" s="730">
        <f t="shared" si="5"/>
        <v>3110.6166920575733</v>
      </c>
    </row>
    <row r="13" spans="1:15" x14ac:dyDescent="0.55000000000000004">
      <c r="A13">
        <v>2026</v>
      </c>
      <c r="B13" s="732">
        <v>5030</v>
      </c>
      <c r="C13" s="751">
        <f t="shared" si="0"/>
        <v>4905.6552973881935</v>
      </c>
      <c r="D13" s="682">
        <v>1774</v>
      </c>
      <c r="E13" s="682">
        <v>1695</v>
      </c>
      <c r="F13" s="682">
        <v>0</v>
      </c>
      <c r="G13" s="682">
        <v>0</v>
      </c>
      <c r="H13" s="682">
        <v>0</v>
      </c>
      <c r="I13" s="682">
        <v>0</v>
      </c>
      <c r="J13" s="728">
        <v>1593</v>
      </c>
      <c r="K13" s="697">
        <f t="shared" si="1"/>
        <v>1674.4662303409771</v>
      </c>
      <c r="L13" s="684">
        <f t="shared" si="2"/>
        <v>3176.6552973881935</v>
      </c>
      <c r="M13" s="729">
        <v>1729</v>
      </c>
      <c r="N13" s="697">
        <f t="shared" si="3"/>
        <v>1817.4212882985244</v>
      </c>
      <c r="O13" s="730">
        <f t="shared" si="5"/>
        <v>3088.2340090896691</v>
      </c>
    </row>
    <row r="14" spans="1:15" x14ac:dyDescent="0.55000000000000004">
      <c r="A14">
        <v>2027</v>
      </c>
      <c r="B14" s="732">
        <v>5030</v>
      </c>
      <c r="C14" s="751">
        <f t="shared" si="0"/>
        <v>4893.3911591447231</v>
      </c>
      <c r="D14" s="682">
        <v>1774</v>
      </c>
      <c r="E14" s="682">
        <v>1695</v>
      </c>
      <c r="F14" s="682">
        <v>0</v>
      </c>
      <c r="G14" s="682">
        <v>0</v>
      </c>
      <c r="H14" s="682">
        <v>0</v>
      </c>
      <c r="I14" s="682">
        <v>0</v>
      </c>
      <c r="J14" s="728">
        <v>1593</v>
      </c>
      <c r="K14" s="697">
        <f t="shared" si="1"/>
        <v>1682.8385614926819</v>
      </c>
      <c r="L14" s="684">
        <f t="shared" si="2"/>
        <v>3163.3911591447231</v>
      </c>
      <c r="M14" s="729">
        <v>1730</v>
      </c>
      <c r="N14" s="697">
        <f t="shared" si="3"/>
        <v>1827.564790572718</v>
      </c>
      <c r="O14" s="730">
        <f t="shared" si="5"/>
        <v>3065.8263685720049</v>
      </c>
    </row>
    <row r="15" spans="1:15" x14ac:dyDescent="0.55000000000000004">
      <c r="A15">
        <v>2028</v>
      </c>
      <c r="B15" s="732">
        <v>5030</v>
      </c>
      <c r="C15" s="751">
        <f t="shared" si="0"/>
        <v>4881.157681246862</v>
      </c>
      <c r="D15" s="682">
        <v>1774</v>
      </c>
      <c r="E15" s="682">
        <v>1695</v>
      </c>
      <c r="F15" s="682">
        <v>0</v>
      </c>
      <c r="G15" s="682">
        <v>0</v>
      </c>
      <c r="H15" s="682">
        <v>0</v>
      </c>
      <c r="I15" s="682">
        <v>0</v>
      </c>
      <c r="J15" s="728">
        <v>1593</v>
      </c>
      <c r="K15" s="697">
        <f t="shared" si="1"/>
        <v>1691.2527543001447</v>
      </c>
      <c r="L15" s="684">
        <f t="shared" si="2"/>
        <v>3150.157681246862</v>
      </c>
      <c r="M15" s="729">
        <v>1731</v>
      </c>
      <c r="N15" s="697">
        <f t="shared" si="3"/>
        <v>1837.7642923374453</v>
      </c>
      <c r="O15" s="730">
        <f t="shared" si="5"/>
        <v>3043.3933889094169</v>
      </c>
    </row>
    <row r="16" spans="1:15" x14ac:dyDescent="0.55000000000000004">
      <c r="A16">
        <v>2029</v>
      </c>
      <c r="B16" s="732">
        <v>5030</v>
      </c>
      <c r="C16" s="751">
        <f t="shared" si="0"/>
        <v>4868.9547870437445</v>
      </c>
      <c r="D16" s="682">
        <v>1774</v>
      </c>
      <c r="E16" s="682">
        <v>1695</v>
      </c>
      <c r="F16" s="682">
        <v>0</v>
      </c>
      <c r="G16" s="682">
        <v>0</v>
      </c>
      <c r="H16" s="682">
        <v>0</v>
      </c>
      <c r="I16" s="682">
        <v>0</v>
      </c>
      <c r="J16" s="728">
        <v>1593</v>
      </c>
      <c r="K16" s="697">
        <f t="shared" si="1"/>
        <v>1699.7090180716452</v>
      </c>
      <c r="L16" s="684">
        <f t="shared" si="2"/>
        <v>3136.9547870437445</v>
      </c>
      <c r="M16" s="729">
        <v>1732</v>
      </c>
      <c r="N16" s="697">
        <f t="shared" si="3"/>
        <v>1848.0201000000563</v>
      </c>
      <c r="O16" s="730">
        <f t="shared" si="5"/>
        <v>3020.9346870436884</v>
      </c>
    </row>
    <row r="17" spans="1:15" x14ac:dyDescent="0.55000000000000004">
      <c r="A17">
        <v>2030</v>
      </c>
      <c r="B17" s="732">
        <v>5030</v>
      </c>
      <c r="C17" s="751">
        <f t="shared" si="0"/>
        <v>4856.7824000761357</v>
      </c>
      <c r="D17" s="682">
        <v>1774</v>
      </c>
      <c r="E17" s="682">
        <v>1695</v>
      </c>
      <c r="F17" s="682">
        <v>0</v>
      </c>
      <c r="G17" s="682">
        <v>0</v>
      </c>
      <c r="H17" s="682">
        <v>0</v>
      </c>
      <c r="I17" s="682">
        <v>0</v>
      </c>
      <c r="J17" s="728">
        <v>1593</v>
      </c>
      <c r="K17" s="697">
        <f t="shared" si="1"/>
        <v>1708.2075631620032</v>
      </c>
      <c r="L17" s="684">
        <f t="shared" si="2"/>
        <v>3123.7824000761357</v>
      </c>
      <c r="M17" s="729">
        <v>1733</v>
      </c>
      <c r="N17" s="697">
        <f t="shared" si="3"/>
        <v>1858.3325216319847</v>
      </c>
      <c r="O17" s="730">
        <f t="shared" si="5"/>
        <v>2998.4498784441512</v>
      </c>
    </row>
    <row r="18" spans="1:15" x14ac:dyDescent="0.55000000000000004">
      <c r="A18">
        <v>2031</v>
      </c>
      <c r="B18" s="732">
        <v>5030</v>
      </c>
      <c r="C18" s="751">
        <f t="shared" si="0"/>
        <v>4844.6404440759452</v>
      </c>
      <c r="D18" s="682">
        <v>1774</v>
      </c>
      <c r="E18" s="682">
        <v>1695</v>
      </c>
      <c r="F18" s="682">
        <v>0</v>
      </c>
      <c r="G18" s="682">
        <v>0</v>
      </c>
      <c r="H18" s="682">
        <v>0</v>
      </c>
      <c r="I18" s="682">
        <v>0</v>
      </c>
      <c r="J18" s="728">
        <v>1593</v>
      </c>
      <c r="K18" s="697">
        <f t="shared" si="1"/>
        <v>1716.7486009778129</v>
      </c>
      <c r="L18" s="684">
        <f t="shared" si="2"/>
        <v>3110.6404440759452</v>
      </c>
      <c r="M18" s="729">
        <v>1734</v>
      </c>
      <c r="N18" s="697">
        <f t="shared" si="3"/>
        <v>1868.7018669777322</v>
      </c>
      <c r="O18" s="730">
        <f t="shared" si="5"/>
        <v>2975.938577098213</v>
      </c>
    </row>
    <row r="19" spans="1:15" x14ac:dyDescent="0.55000000000000004">
      <c r="A19">
        <v>2032</v>
      </c>
      <c r="B19" s="732">
        <v>5030</v>
      </c>
      <c r="C19" s="751">
        <f t="shared" si="0"/>
        <v>4832.5288429657558</v>
      </c>
      <c r="D19" s="682">
        <v>1774</v>
      </c>
      <c r="E19" s="682">
        <v>1695</v>
      </c>
      <c r="F19" s="682">
        <v>0</v>
      </c>
      <c r="G19" s="682">
        <v>0</v>
      </c>
      <c r="H19" s="682">
        <v>0</v>
      </c>
      <c r="I19" s="682">
        <v>0</v>
      </c>
      <c r="J19" s="728">
        <v>1593</v>
      </c>
      <c r="K19" s="697">
        <f t="shared" si="1"/>
        <v>1725.3323439827018</v>
      </c>
      <c r="L19" s="684">
        <f t="shared" si="2"/>
        <v>3097.5288429657558</v>
      </c>
      <c r="M19" s="729">
        <v>1735</v>
      </c>
      <c r="N19" s="697">
        <f t="shared" si="3"/>
        <v>1879.1284474638967</v>
      </c>
      <c r="O19" s="730">
        <f t="shared" si="5"/>
        <v>2953.4003955018588</v>
      </c>
    </row>
    <row r="20" spans="1:15" x14ac:dyDescent="0.55000000000000004">
      <c r="A20">
        <v>2033</v>
      </c>
      <c r="B20" s="732">
        <v>5030</v>
      </c>
      <c r="C20" s="751">
        <f t="shared" si="0"/>
        <v>4820.4475208583417</v>
      </c>
      <c r="D20" s="682">
        <v>1774</v>
      </c>
      <c r="E20" s="682">
        <v>1695</v>
      </c>
      <c r="F20" s="682">
        <v>0</v>
      </c>
      <c r="G20" s="682">
        <v>0</v>
      </c>
      <c r="H20" s="682">
        <v>0</v>
      </c>
      <c r="I20" s="682">
        <v>0</v>
      </c>
      <c r="J20" s="728">
        <v>1593</v>
      </c>
      <c r="K20" s="697">
        <f t="shared" si="1"/>
        <v>1733.9590057026153</v>
      </c>
      <c r="L20" s="684">
        <f t="shared" si="2"/>
        <v>3084.4475208583417</v>
      </c>
      <c r="M20" s="729">
        <v>1736</v>
      </c>
      <c r="N20" s="697">
        <f t="shared" si="3"/>
        <v>1889.6125762082486</v>
      </c>
      <c r="O20" s="730">
        <f t="shared" si="5"/>
        <v>2930.8349446500933</v>
      </c>
    </row>
    <row r="21" spans="1:15" x14ac:dyDescent="0.55000000000000004">
      <c r="A21">
        <v>2034</v>
      </c>
      <c r="B21" s="732">
        <v>5030</v>
      </c>
      <c r="C21" s="751">
        <f t="shared" si="0"/>
        <v>4808.3964020561953</v>
      </c>
      <c r="D21" s="682">
        <v>1774</v>
      </c>
      <c r="E21" s="682">
        <v>1695</v>
      </c>
      <c r="F21" s="682">
        <v>0</v>
      </c>
      <c r="G21" s="682">
        <v>0</v>
      </c>
      <c r="H21" s="682">
        <v>0</v>
      </c>
      <c r="I21" s="682">
        <v>0</v>
      </c>
      <c r="J21" s="728">
        <v>1593</v>
      </c>
      <c r="K21" s="697">
        <f t="shared" si="1"/>
        <v>1742.6288007311277</v>
      </c>
      <c r="L21" s="684">
        <f t="shared" si="2"/>
        <v>3071.3964020561953</v>
      </c>
      <c r="M21" s="729">
        <v>1737</v>
      </c>
      <c r="N21" s="697">
        <f t="shared" si="3"/>
        <v>1900.1545680288566</v>
      </c>
      <c r="O21" s="730">
        <f t="shared" si="5"/>
        <v>2908.2418340273389</v>
      </c>
    </row>
    <row r="22" spans="1:15" x14ac:dyDescent="0.55000000000000004">
      <c r="A22">
        <v>2035</v>
      </c>
      <c r="B22" s="732">
        <v>5030</v>
      </c>
      <c r="C22" s="751">
        <f t="shared" si="0"/>
        <v>4796.3754110510563</v>
      </c>
      <c r="D22" s="682">
        <v>1774</v>
      </c>
      <c r="E22" s="682">
        <v>1695</v>
      </c>
      <c r="F22" s="682">
        <v>0</v>
      </c>
      <c r="G22" s="682">
        <v>0</v>
      </c>
      <c r="H22" s="682">
        <v>0</v>
      </c>
      <c r="I22" s="682">
        <v>0</v>
      </c>
      <c r="J22" s="728">
        <v>1593</v>
      </c>
      <c r="K22" s="697">
        <f t="shared" si="1"/>
        <v>1751.3419447347831</v>
      </c>
      <c r="L22" s="684">
        <f t="shared" si="2"/>
        <v>3058.3754110510563</v>
      </c>
      <c r="M22" s="729">
        <v>1738</v>
      </c>
      <c r="N22" s="697">
        <f t="shared" si="3"/>
        <v>1910.7547394532662</v>
      </c>
      <c r="O22" s="730">
        <f t="shared" si="5"/>
        <v>2885.6206715977901</v>
      </c>
    </row>
    <row r="23" spans="1:15" x14ac:dyDescent="0.55000000000000004">
      <c r="A23">
        <v>2036</v>
      </c>
      <c r="B23" s="732">
        <v>5030</v>
      </c>
      <c r="C23" s="751">
        <f t="shared" si="0"/>
        <v>4784.3844725234285</v>
      </c>
      <c r="D23" s="682">
        <v>1774</v>
      </c>
      <c r="E23" s="682">
        <v>1695</v>
      </c>
      <c r="F23" s="682">
        <v>0</v>
      </c>
      <c r="G23" s="682">
        <v>0</v>
      </c>
      <c r="H23" s="682">
        <v>0</v>
      </c>
      <c r="I23" s="682">
        <v>0</v>
      </c>
      <c r="J23" s="728">
        <v>1593</v>
      </c>
      <c r="K23" s="697">
        <f t="shared" si="1"/>
        <v>1760.0986544584568</v>
      </c>
      <c r="L23" s="684">
        <f t="shared" si="2"/>
        <v>3045.3844725234285</v>
      </c>
      <c r="M23" s="729">
        <v>1739</v>
      </c>
      <c r="N23" s="697">
        <f t="shared" si="3"/>
        <v>1921.4134087277191</v>
      </c>
      <c r="O23" s="730">
        <f t="shared" si="5"/>
        <v>2862.9710637957096</v>
      </c>
    </row>
    <row r="24" spans="1:15" x14ac:dyDescent="0.55000000000000004">
      <c r="A24">
        <v>2037</v>
      </c>
      <c r="B24" s="732">
        <v>5030</v>
      </c>
      <c r="C24" s="751">
        <f t="shared" si="0"/>
        <v>4772.42351134212</v>
      </c>
      <c r="D24" s="682">
        <v>1774</v>
      </c>
      <c r="E24" s="682">
        <v>1695</v>
      </c>
      <c r="F24" s="682">
        <v>0</v>
      </c>
      <c r="G24" s="682">
        <v>0</v>
      </c>
      <c r="H24" s="682">
        <v>0</v>
      </c>
      <c r="I24" s="682">
        <v>0</v>
      </c>
      <c r="J24" s="728">
        <v>1593</v>
      </c>
      <c r="K24" s="697">
        <f t="shared" si="1"/>
        <v>1768.8991477307486</v>
      </c>
      <c r="L24" s="684">
        <f t="shared" si="2"/>
        <v>3032.42351134212</v>
      </c>
      <c r="M24" s="729">
        <v>1740</v>
      </c>
      <c r="N24" s="697">
        <f t="shared" si="3"/>
        <v>1932.1308958264299</v>
      </c>
      <c r="O24" s="730">
        <f t="shared" si="5"/>
        <v>2840.2926155156902</v>
      </c>
    </row>
    <row r="25" spans="1:15" x14ac:dyDescent="0.55000000000000004">
      <c r="A25">
        <v>2038</v>
      </c>
      <c r="B25" s="732">
        <v>5030</v>
      </c>
      <c r="C25" s="751">
        <f t="shared" si="0"/>
        <v>4760.4924525637653</v>
      </c>
      <c r="D25" s="682">
        <v>1774</v>
      </c>
      <c r="E25" s="682">
        <v>1695</v>
      </c>
      <c r="F25" s="682">
        <v>0</v>
      </c>
      <c r="G25" s="682">
        <v>0</v>
      </c>
      <c r="H25" s="682">
        <v>0</v>
      </c>
      <c r="I25" s="682">
        <v>0</v>
      </c>
      <c r="J25" s="728">
        <v>1593</v>
      </c>
      <c r="K25" s="697">
        <f t="shared" si="1"/>
        <v>1777.7436434694023</v>
      </c>
      <c r="L25" s="684">
        <f t="shared" si="2"/>
        <v>3019.4924525637653</v>
      </c>
      <c r="M25" s="729">
        <v>1741</v>
      </c>
      <c r="N25" s="697">
        <f t="shared" si="3"/>
        <v>1942.9075224609098</v>
      </c>
      <c r="O25" s="730">
        <f t="shared" si="5"/>
        <v>2817.5849301028557</v>
      </c>
    </row>
    <row r="26" spans="1:15" x14ac:dyDescent="0.55000000000000004">
      <c r="A26">
        <v>2039</v>
      </c>
      <c r="B26" s="732">
        <v>5030</v>
      </c>
      <c r="C26" s="751">
        <f t="shared" si="0"/>
        <v>4748.5912214323562</v>
      </c>
      <c r="D26" s="682">
        <v>1774</v>
      </c>
      <c r="E26" s="682">
        <v>1695</v>
      </c>
      <c r="F26" s="682">
        <v>0</v>
      </c>
      <c r="G26" s="682">
        <v>0</v>
      </c>
      <c r="H26" s="682">
        <v>0</v>
      </c>
      <c r="I26" s="682">
        <v>0</v>
      </c>
      <c r="J26" s="728">
        <v>1593</v>
      </c>
      <c r="K26" s="697">
        <f t="shared" si="1"/>
        <v>1786.6323616867487</v>
      </c>
      <c r="L26" s="684">
        <f t="shared" si="2"/>
        <v>3006.5912214323562</v>
      </c>
      <c r="M26" s="729">
        <v>1742</v>
      </c>
      <c r="N26" s="697">
        <f t="shared" si="3"/>
        <v>1953.7436120893387</v>
      </c>
      <c r="O26" s="730">
        <f t="shared" si="5"/>
        <v>2794.8476093430172</v>
      </c>
    </row>
    <row r="27" spans="1:15" x14ac:dyDescent="0.55000000000000004">
      <c r="A27">
        <v>2040</v>
      </c>
      <c r="B27" s="732">
        <v>5030</v>
      </c>
      <c r="C27" s="751">
        <f t="shared" si="0"/>
        <v>4736.7197433787751</v>
      </c>
      <c r="D27" s="682">
        <v>1774</v>
      </c>
      <c r="E27" s="682">
        <v>1695</v>
      </c>
      <c r="F27" s="682">
        <v>0</v>
      </c>
      <c r="G27" s="682">
        <v>0</v>
      </c>
      <c r="H27" s="682">
        <v>0</v>
      </c>
      <c r="I27" s="682">
        <v>0</v>
      </c>
      <c r="J27" s="728">
        <v>1593</v>
      </c>
      <c r="K27" s="697">
        <f t="shared" si="1"/>
        <v>1795.5655234951828</v>
      </c>
      <c r="L27" s="684">
        <f t="shared" si="2"/>
        <v>2993.7197433787751</v>
      </c>
      <c r="M27" s="729">
        <v>1743</v>
      </c>
      <c r="N27" s="697">
        <f t="shared" si="3"/>
        <v>1964.6394899259908</v>
      </c>
      <c r="O27" s="730">
        <f t="shared" si="5"/>
        <v>2772.0802534527843</v>
      </c>
    </row>
    <row r="28" spans="1:15" x14ac:dyDescent="0.55000000000000004">
      <c r="A28">
        <v>2041</v>
      </c>
      <c r="B28" s="732">
        <v>5030</v>
      </c>
      <c r="C28" s="751">
        <f t="shared" si="0"/>
        <v>4724.877944020328</v>
      </c>
      <c r="D28" s="682">
        <v>1774</v>
      </c>
      <c r="E28" s="682">
        <v>1695</v>
      </c>
      <c r="F28" s="682">
        <v>0</v>
      </c>
      <c r="G28" s="682">
        <v>0</v>
      </c>
      <c r="H28" s="682">
        <v>0</v>
      </c>
      <c r="I28" s="682">
        <v>0</v>
      </c>
      <c r="J28" s="728">
        <v>1593</v>
      </c>
      <c r="K28" s="697">
        <f t="shared" si="1"/>
        <v>1804.5433511126582</v>
      </c>
      <c r="L28" s="684">
        <f t="shared" si="2"/>
        <v>2980.877944020328</v>
      </c>
      <c r="M28" s="729">
        <v>1744</v>
      </c>
      <c r="N28" s="697">
        <f t="shared" si="3"/>
        <v>1975.5954829507068</v>
      </c>
      <c r="O28" s="730">
        <f t="shared" si="5"/>
        <v>2749.2824610696211</v>
      </c>
    </row>
    <row r="29" spans="1:15" x14ac:dyDescent="0.55000000000000004">
      <c r="A29">
        <v>2042</v>
      </c>
      <c r="B29" s="732">
        <v>5030</v>
      </c>
      <c r="C29" s="751">
        <f t="shared" si="0"/>
        <v>4713.0657491602769</v>
      </c>
      <c r="D29" s="682">
        <v>1774</v>
      </c>
      <c r="E29" s="682">
        <v>1695</v>
      </c>
      <c r="F29" s="682">
        <v>0</v>
      </c>
      <c r="G29" s="682">
        <v>0</v>
      </c>
      <c r="H29" s="682">
        <v>0</v>
      </c>
      <c r="I29" s="682">
        <v>0</v>
      </c>
      <c r="J29" s="728">
        <v>1593</v>
      </c>
      <c r="K29" s="697">
        <f t="shared" si="1"/>
        <v>1813.5660678682214</v>
      </c>
      <c r="L29" s="684">
        <f t="shared" si="2"/>
        <v>2968.0657491602769</v>
      </c>
      <c r="M29" s="729">
        <v>1745</v>
      </c>
      <c r="N29" s="697">
        <f t="shared" si="3"/>
        <v>1986.611919918422</v>
      </c>
      <c r="O29" s="730">
        <f t="shared" si="5"/>
        <v>2726.4538292418547</v>
      </c>
    </row>
    <row r="30" spans="1:15" x14ac:dyDescent="0.55000000000000004">
      <c r="A30">
        <v>2043</v>
      </c>
      <c r="B30" s="732">
        <v>5030</v>
      </c>
      <c r="C30" s="751">
        <f t="shared" si="0"/>
        <v>4701.2830847873774</v>
      </c>
      <c r="D30" s="682">
        <v>1774</v>
      </c>
      <c r="E30" s="682">
        <v>1695</v>
      </c>
      <c r="F30" s="682">
        <v>0</v>
      </c>
      <c r="G30" s="682">
        <v>0</v>
      </c>
      <c r="H30" s="682">
        <v>0</v>
      </c>
      <c r="I30" s="682">
        <v>0</v>
      </c>
      <c r="J30" s="728">
        <v>1593</v>
      </c>
      <c r="K30" s="697">
        <f t="shared" si="1"/>
        <v>1822.6338982075622</v>
      </c>
      <c r="L30" s="684">
        <f t="shared" si="2"/>
        <v>2955.2830847873774</v>
      </c>
      <c r="M30" s="729">
        <v>1746</v>
      </c>
      <c r="N30" s="697">
        <f t="shared" si="3"/>
        <v>1997.6891313687404</v>
      </c>
      <c r="O30" s="730">
        <f t="shared" si="5"/>
        <v>2703.5939534186373</v>
      </c>
    </row>
    <row r="31" spans="1:15" x14ac:dyDescent="0.55000000000000004">
      <c r="A31">
        <v>2044</v>
      </c>
      <c r="B31" s="732">
        <v>5030</v>
      </c>
      <c r="C31" s="751">
        <f t="shared" si="0"/>
        <v>4689.5298770754098</v>
      </c>
      <c r="D31" s="682">
        <v>1774</v>
      </c>
      <c r="E31" s="682">
        <v>1695</v>
      </c>
      <c r="F31" s="682">
        <v>0</v>
      </c>
      <c r="G31" s="682">
        <v>0</v>
      </c>
      <c r="H31" s="682">
        <v>0</v>
      </c>
      <c r="I31" s="682">
        <v>0</v>
      </c>
      <c r="J31" s="728">
        <v>1593</v>
      </c>
      <c r="K31" s="697">
        <f t="shared" si="1"/>
        <v>1831.7470676985995</v>
      </c>
      <c r="L31" s="684">
        <f t="shared" si="2"/>
        <v>2942.5298770754098</v>
      </c>
      <c r="M31" s="729">
        <v>1747</v>
      </c>
      <c r="N31" s="697">
        <f t="shared" si="3"/>
        <v>2008.8274496355641</v>
      </c>
      <c r="O31" s="730">
        <f t="shared" si="5"/>
        <v>2680.7024274398455</v>
      </c>
    </row>
    <row r="32" spans="1:15" x14ac:dyDescent="0.55000000000000004">
      <c r="A32">
        <v>2045</v>
      </c>
      <c r="B32" s="732">
        <v>5030</v>
      </c>
      <c r="C32" s="751">
        <f t="shared" si="0"/>
        <v>4677.8060523827207</v>
      </c>
      <c r="D32" s="682">
        <v>1774</v>
      </c>
      <c r="E32" s="682">
        <v>1695</v>
      </c>
      <c r="F32" s="682">
        <v>0</v>
      </c>
      <c r="G32" s="682">
        <v>0</v>
      </c>
      <c r="H32" s="682">
        <v>0</v>
      </c>
      <c r="I32" s="682">
        <v>0</v>
      </c>
      <c r="J32" s="728">
        <v>1593</v>
      </c>
      <c r="K32" s="697">
        <f t="shared" si="1"/>
        <v>1840.9058030370923</v>
      </c>
      <c r="L32" s="684">
        <f t="shared" si="2"/>
        <v>2929.8060523827207</v>
      </c>
      <c r="M32" s="729">
        <v>1748</v>
      </c>
      <c r="N32" s="697">
        <f t="shared" si="3"/>
        <v>2020.0272088567717</v>
      </c>
      <c r="O32" s="730">
        <f t="shared" si="5"/>
        <v>2657.778843525949</v>
      </c>
    </row>
    <row r="33" spans="1:15" x14ac:dyDescent="0.55000000000000004">
      <c r="A33">
        <v>2046</v>
      </c>
      <c r="B33" s="732">
        <v>5030</v>
      </c>
      <c r="C33" s="751">
        <f t="shared" si="0"/>
        <v>4666.1115372517634</v>
      </c>
      <c r="D33" s="682">
        <v>1774</v>
      </c>
      <c r="E33" s="682">
        <v>1695</v>
      </c>
      <c r="F33" s="682">
        <v>0</v>
      </c>
      <c r="G33" s="682">
        <v>0</v>
      </c>
      <c r="H33" s="682">
        <v>0</v>
      </c>
      <c r="I33" s="682">
        <v>0</v>
      </c>
      <c r="J33" s="728">
        <v>1593</v>
      </c>
      <c r="K33" s="697">
        <f t="shared" si="1"/>
        <v>1850.1103320522775</v>
      </c>
      <c r="L33" s="684">
        <f t="shared" si="2"/>
        <v>2917.1115372517634</v>
      </c>
      <c r="M33" s="729">
        <v>1749</v>
      </c>
      <c r="N33" s="697">
        <f t="shared" si="3"/>
        <v>2031.2887449839507</v>
      </c>
      <c r="O33" s="730">
        <f t="shared" si="5"/>
        <v>2634.8227922678125</v>
      </c>
    </row>
    <row r="34" spans="1:15" x14ac:dyDescent="0.55000000000000004">
      <c r="A34">
        <v>2047</v>
      </c>
      <c r="B34" s="732">
        <v>5030</v>
      </c>
      <c r="C34" s="751">
        <f t="shared" si="0"/>
        <v>4654.446258408635</v>
      </c>
      <c r="D34" s="682">
        <v>1774</v>
      </c>
      <c r="E34" s="682">
        <v>1695</v>
      </c>
      <c r="F34" s="682">
        <v>0</v>
      </c>
      <c r="G34" s="682">
        <v>0</v>
      </c>
      <c r="H34" s="682">
        <v>0</v>
      </c>
      <c r="I34" s="682">
        <v>0</v>
      </c>
      <c r="J34" s="728">
        <v>1593</v>
      </c>
      <c r="K34" s="697">
        <f t="shared" si="1"/>
        <v>1859.3608837125385</v>
      </c>
      <c r="L34" s="684">
        <f t="shared" si="2"/>
        <v>2904.446258408635</v>
      </c>
      <c r="M34" s="729">
        <v>1750</v>
      </c>
      <c r="N34" s="697">
        <f t="shared" si="3"/>
        <v>2042.6123957921795</v>
      </c>
      <c r="O34" s="730">
        <f t="shared" si="5"/>
        <v>2611.8338626164555</v>
      </c>
    </row>
    <row r="35" spans="1:15" x14ac:dyDescent="0.55000000000000004">
      <c r="A35">
        <v>2048</v>
      </c>
      <c r="B35" s="732">
        <v>5030</v>
      </c>
      <c r="C35" s="751">
        <f t="shared" ref="C35:C66" si="6">B35*(1+POPwo)^(A35-$A$3)</f>
        <v>4642.8101427626134</v>
      </c>
      <c r="D35" s="682">
        <v>1774</v>
      </c>
      <c r="E35" s="682">
        <v>1695</v>
      </c>
      <c r="F35" s="682">
        <v>0</v>
      </c>
      <c r="G35" s="682">
        <v>0</v>
      </c>
      <c r="H35" s="682">
        <v>0</v>
      </c>
      <c r="I35" s="682">
        <v>0</v>
      </c>
      <c r="J35" s="728">
        <v>1593</v>
      </c>
      <c r="K35" s="697">
        <f t="shared" ref="K35:K66" si="7">J35*(1+POPwith)^(A35-$A$3)</f>
        <v>1868.6576881311009</v>
      </c>
      <c r="L35" s="684">
        <f t="shared" ref="L35:L66" si="8">C35-M35</f>
        <v>2891.8101427626134</v>
      </c>
      <c r="M35" s="729">
        <v>1751</v>
      </c>
      <c r="N35" s="697">
        <f t="shared" ref="N35:N66" si="9">M35*(1+POPwith)^(A35-$A$3)</f>
        <v>2053.9985008898666</v>
      </c>
      <c r="O35" s="730">
        <f t="shared" si="5"/>
        <v>2588.8116418727468</v>
      </c>
    </row>
    <row r="36" spans="1:15" x14ac:dyDescent="0.55000000000000004">
      <c r="A36">
        <v>2049</v>
      </c>
      <c r="B36" s="732">
        <v>5030</v>
      </c>
      <c r="C36" s="751">
        <f t="shared" si="6"/>
        <v>4631.2031174057074</v>
      </c>
      <c r="D36" s="682">
        <v>1774</v>
      </c>
      <c r="E36" s="682">
        <v>1695</v>
      </c>
      <c r="F36" s="682">
        <v>0</v>
      </c>
      <c r="G36" s="682">
        <v>0</v>
      </c>
      <c r="H36" s="682">
        <v>0</v>
      </c>
      <c r="I36" s="682">
        <v>0</v>
      </c>
      <c r="J36" s="728">
        <v>1593</v>
      </c>
      <c r="K36" s="697">
        <f t="shared" si="7"/>
        <v>1878.0009765717562</v>
      </c>
      <c r="L36" s="684">
        <f t="shared" si="8"/>
        <v>2879.2031174057074</v>
      </c>
      <c r="M36" s="729">
        <v>1752</v>
      </c>
      <c r="N36" s="697">
        <f t="shared" si="9"/>
        <v>2065.4474017286357</v>
      </c>
      <c r="O36" s="730">
        <f t="shared" si="5"/>
        <v>2565.7557156770717</v>
      </c>
    </row>
    <row r="37" spans="1:15" x14ac:dyDescent="0.55000000000000004">
      <c r="A37">
        <v>2050</v>
      </c>
      <c r="B37" s="732">
        <v>5030</v>
      </c>
      <c r="C37" s="751">
        <f t="shared" si="6"/>
        <v>4619.6251096121932</v>
      </c>
      <c r="D37" s="682">
        <v>1774</v>
      </c>
      <c r="E37" s="682">
        <v>1695</v>
      </c>
      <c r="F37" s="682">
        <v>0</v>
      </c>
      <c r="G37" s="682">
        <v>0</v>
      </c>
      <c r="H37" s="682">
        <v>0</v>
      </c>
      <c r="I37" s="682">
        <v>0</v>
      </c>
      <c r="J37" s="728">
        <v>1593</v>
      </c>
      <c r="K37" s="697">
        <f t="shared" si="7"/>
        <v>1887.3909814546146</v>
      </c>
      <c r="L37" s="684">
        <f t="shared" si="8"/>
        <v>2866.6251096121932</v>
      </c>
      <c r="M37" s="729">
        <v>1753</v>
      </c>
      <c r="N37" s="697">
        <f t="shared" si="9"/>
        <v>2076.9594416132704</v>
      </c>
      <c r="O37" s="730">
        <f t="shared" si="5"/>
        <v>2542.6656679989228</v>
      </c>
    </row>
    <row r="38" spans="1:15" x14ac:dyDescent="0.55000000000000004">
      <c r="A38">
        <v>2051</v>
      </c>
      <c r="B38" s="732">
        <v>5030</v>
      </c>
      <c r="C38" s="751">
        <f t="shared" si="6"/>
        <v>4608.0760468381632</v>
      </c>
      <c r="D38" s="682">
        <v>1774</v>
      </c>
      <c r="E38" s="682">
        <v>1695</v>
      </c>
      <c r="F38" s="682">
        <v>0</v>
      </c>
      <c r="G38" s="682">
        <v>0</v>
      </c>
      <c r="H38" s="682">
        <v>0</v>
      </c>
      <c r="I38" s="682">
        <v>0</v>
      </c>
      <c r="J38" s="728">
        <v>1593</v>
      </c>
      <c r="K38" s="697">
        <f t="shared" si="7"/>
        <v>1896.8279363618876</v>
      </c>
      <c r="L38" s="684">
        <f t="shared" si="8"/>
        <v>2854.0760468381632</v>
      </c>
      <c r="M38" s="729">
        <v>1754</v>
      </c>
      <c r="N38" s="697">
        <f t="shared" si="9"/>
        <v>2088.5349657117081</v>
      </c>
      <c r="O38" s="730">
        <f t="shared" si="5"/>
        <v>2519.5410811264551</v>
      </c>
    </row>
    <row r="39" spans="1:15" x14ac:dyDescent="0.55000000000000004">
      <c r="A39">
        <v>2052</v>
      </c>
      <c r="B39" s="732">
        <v>5030</v>
      </c>
      <c r="C39" s="751">
        <f t="shared" si="6"/>
        <v>4596.5558567210683</v>
      </c>
      <c r="D39" s="682">
        <v>1774</v>
      </c>
      <c r="E39" s="682">
        <v>1695</v>
      </c>
      <c r="F39" s="682">
        <v>0</v>
      </c>
      <c r="G39" s="682">
        <v>0</v>
      </c>
      <c r="H39" s="682">
        <v>0</v>
      </c>
      <c r="I39" s="682">
        <v>0</v>
      </c>
      <c r="J39" s="728">
        <v>1593</v>
      </c>
      <c r="K39" s="697">
        <f t="shared" si="7"/>
        <v>1906.3120760436964</v>
      </c>
      <c r="L39" s="684">
        <f t="shared" si="8"/>
        <v>2841.5558567210683</v>
      </c>
      <c r="M39" s="729">
        <v>1755</v>
      </c>
      <c r="N39" s="697">
        <f t="shared" si="9"/>
        <v>2100.1743210650893</v>
      </c>
      <c r="O39" s="730">
        <f t="shared" si="5"/>
        <v>2496.381535655979</v>
      </c>
    </row>
    <row r="40" spans="1:15" x14ac:dyDescent="0.55000000000000004">
      <c r="A40">
        <v>2053</v>
      </c>
      <c r="B40" s="732">
        <v>5030</v>
      </c>
      <c r="C40" s="751">
        <f t="shared" si="6"/>
        <v>4585.0644670792653</v>
      </c>
      <c r="D40" s="682">
        <v>1774</v>
      </c>
      <c r="E40" s="682">
        <v>1695</v>
      </c>
      <c r="F40" s="682">
        <v>0</v>
      </c>
      <c r="G40" s="682">
        <v>0</v>
      </c>
      <c r="H40" s="682">
        <v>0</v>
      </c>
      <c r="I40" s="682">
        <v>0</v>
      </c>
      <c r="J40" s="728">
        <v>1593</v>
      </c>
      <c r="K40" s="697">
        <f t="shared" si="7"/>
        <v>1915.8436364239144</v>
      </c>
      <c r="L40" s="684">
        <f t="shared" si="8"/>
        <v>2829.0644670792653</v>
      </c>
      <c r="M40" s="729">
        <v>1756</v>
      </c>
      <c r="N40" s="697">
        <f t="shared" si="9"/>
        <v>2111.8778565978619</v>
      </c>
      <c r="O40" s="730">
        <f t="shared" si="5"/>
        <v>2473.1866104814035</v>
      </c>
    </row>
    <row r="41" spans="1:15" x14ac:dyDescent="0.55000000000000004">
      <c r="A41">
        <v>2054</v>
      </c>
      <c r="B41" s="732">
        <v>5030</v>
      </c>
      <c r="C41" s="751">
        <f t="shared" si="6"/>
        <v>4573.6018059115677</v>
      </c>
      <c r="D41" s="682">
        <v>1774</v>
      </c>
      <c r="E41" s="682">
        <v>1695</v>
      </c>
      <c r="F41" s="682">
        <v>0</v>
      </c>
      <c r="G41" s="682">
        <v>0</v>
      </c>
      <c r="H41" s="682">
        <v>0</v>
      </c>
      <c r="I41" s="682">
        <v>0</v>
      </c>
      <c r="J41" s="728">
        <v>1593</v>
      </c>
      <c r="K41" s="697">
        <f t="shared" si="7"/>
        <v>1925.422854606034</v>
      </c>
      <c r="L41" s="684">
        <f t="shared" si="8"/>
        <v>2816.6018059115677</v>
      </c>
      <c r="M41" s="729">
        <v>1757</v>
      </c>
      <c r="N41" s="697">
        <f t="shared" si="9"/>
        <v>2123.6459231279359</v>
      </c>
      <c r="O41" s="730">
        <f t="shared" si="5"/>
        <v>2449.9558827836318</v>
      </c>
    </row>
    <row r="42" spans="1:15" x14ac:dyDescent="0.55000000000000004">
      <c r="A42">
        <v>2055</v>
      </c>
      <c r="B42" s="732">
        <v>5030</v>
      </c>
      <c r="C42" s="751">
        <f t="shared" si="6"/>
        <v>4562.1678013967885</v>
      </c>
      <c r="D42" s="682">
        <v>1774</v>
      </c>
      <c r="E42" s="682">
        <v>1695</v>
      </c>
      <c r="F42" s="682">
        <v>0</v>
      </c>
      <c r="G42" s="682">
        <v>0</v>
      </c>
      <c r="H42" s="682">
        <v>0</v>
      </c>
      <c r="I42" s="682">
        <v>0</v>
      </c>
      <c r="J42" s="728">
        <v>1593</v>
      </c>
      <c r="K42" s="697">
        <f t="shared" si="7"/>
        <v>1935.049968879064</v>
      </c>
      <c r="L42" s="684">
        <f t="shared" si="8"/>
        <v>2804.1678013967885</v>
      </c>
      <c r="M42" s="729">
        <v>1758</v>
      </c>
      <c r="N42" s="697">
        <f t="shared" si="9"/>
        <v>2135.4788733768955</v>
      </c>
      <c r="O42" s="730">
        <f t="shared" si="5"/>
        <v>2426.688928019893</v>
      </c>
    </row>
    <row r="43" spans="1:15" x14ac:dyDescent="0.55000000000000004">
      <c r="A43">
        <v>2056</v>
      </c>
      <c r="B43" s="732">
        <v>5030</v>
      </c>
      <c r="C43" s="751">
        <f t="shared" si="6"/>
        <v>4550.7623818932962</v>
      </c>
      <c r="D43" s="682">
        <v>1774</v>
      </c>
      <c r="E43" s="682">
        <v>1695</v>
      </c>
      <c r="F43" s="682">
        <v>0</v>
      </c>
      <c r="G43" s="682">
        <v>0</v>
      </c>
      <c r="H43" s="682">
        <v>0</v>
      </c>
      <c r="I43" s="682">
        <v>0</v>
      </c>
      <c r="J43" s="728">
        <v>1593</v>
      </c>
      <c r="K43" s="697">
        <f t="shared" si="7"/>
        <v>1944.7252187234592</v>
      </c>
      <c r="L43" s="684">
        <f t="shared" si="8"/>
        <v>2791.7623818932962</v>
      </c>
      <c r="M43" s="729">
        <v>1759</v>
      </c>
      <c r="N43" s="697">
        <f t="shared" si="9"/>
        <v>2147.3770619802667</v>
      </c>
      <c r="O43" s="730">
        <f t="shared" si="5"/>
        <v>2403.3853199130294</v>
      </c>
    </row>
    <row r="44" spans="1:15" x14ac:dyDescent="0.55000000000000004">
      <c r="A44">
        <v>2057</v>
      </c>
      <c r="B44" s="732">
        <v>5030</v>
      </c>
      <c r="C44" s="751">
        <f t="shared" si="6"/>
        <v>4539.385475938564</v>
      </c>
      <c r="D44" s="682">
        <v>1774</v>
      </c>
      <c r="E44" s="682">
        <v>1695</v>
      </c>
      <c r="F44" s="682">
        <v>0</v>
      </c>
      <c r="G44" s="682">
        <v>0</v>
      </c>
      <c r="H44" s="682">
        <v>0</v>
      </c>
      <c r="I44" s="682">
        <v>0</v>
      </c>
      <c r="J44" s="728">
        <v>1593</v>
      </c>
      <c r="K44" s="697">
        <f t="shared" si="7"/>
        <v>1954.4488448170762</v>
      </c>
      <c r="L44" s="684">
        <f t="shared" si="8"/>
        <v>2779.385475938564</v>
      </c>
      <c r="M44" s="729">
        <v>1760</v>
      </c>
      <c r="N44" s="697">
        <f t="shared" si="9"/>
        <v>2159.3408454978367</v>
      </c>
      <c r="O44" s="730">
        <f t="shared" si="5"/>
        <v>2380.0446304407274</v>
      </c>
    </row>
    <row r="45" spans="1:15" x14ac:dyDescent="0.55000000000000004">
      <c r="A45">
        <v>2058</v>
      </c>
      <c r="B45" s="732">
        <v>5030</v>
      </c>
      <c r="C45" s="751">
        <f t="shared" si="6"/>
        <v>4528.0370122487175</v>
      </c>
      <c r="D45" s="682">
        <v>1774</v>
      </c>
      <c r="E45" s="682">
        <v>1695</v>
      </c>
      <c r="F45" s="682">
        <v>0</v>
      </c>
      <c r="G45" s="682">
        <v>0</v>
      </c>
      <c r="H45" s="682">
        <v>0</v>
      </c>
      <c r="I45" s="682">
        <v>0</v>
      </c>
      <c r="J45" s="728">
        <v>1593</v>
      </c>
      <c r="K45" s="697">
        <f t="shared" si="7"/>
        <v>1964.2210890411611</v>
      </c>
      <c r="L45" s="684">
        <f t="shared" si="8"/>
        <v>2767.0370122487175</v>
      </c>
      <c r="M45" s="729">
        <v>1761</v>
      </c>
      <c r="N45" s="697">
        <f t="shared" si="9"/>
        <v>2171.3705824240328</v>
      </c>
      <c r="O45" s="730">
        <f t="shared" si="5"/>
        <v>2356.6664298246847</v>
      </c>
    </row>
    <row r="46" spans="1:15" x14ac:dyDescent="0.55000000000000004">
      <c r="A46">
        <v>2059</v>
      </c>
      <c r="B46" s="732">
        <v>5030</v>
      </c>
      <c r="C46" s="751">
        <f t="shared" si="6"/>
        <v>4516.7169197180956</v>
      </c>
      <c r="D46" s="682">
        <v>1774</v>
      </c>
      <c r="E46" s="682">
        <v>1695</v>
      </c>
      <c r="F46" s="682">
        <v>0</v>
      </c>
      <c r="G46" s="682">
        <v>0</v>
      </c>
      <c r="H46" s="682">
        <v>0</v>
      </c>
      <c r="I46" s="682">
        <v>0</v>
      </c>
      <c r="J46" s="728">
        <v>1593</v>
      </c>
      <c r="K46" s="697">
        <f t="shared" si="7"/>
        <v>1974.0421944863667</v>
      </c>
      <c r="L46" s="684">
        <f t="shared" si="8"/>
        <v>2754.7169197180956</v>
      </c>
      <c r="M46" s="729">
        <v>1762</v>
      </c>
      <c r="N46" s="697">
        <f t="shared" si="9"/>
        <v>2183.466633198354</v>
      </c>
      <c r="O46" s="730">
        <f t="shared" si="5"/>
        <v>2333.2502865197416</v>
      </c>
    </row>
    <row r="47" spans="1:15" x14ac:dyDescent="0.55000000000000004">
      <c r="A47">
        <v>2060</v>
      </c>
      <c r="B47" s="732">
        <v>5030</v>
      </c>
      <c r="C47" s="751">
        <f t="shared" si="6"/>
        <v>4505.4251274188009</v>
      </c>
      <c r="D47" s="682">
        <v>1774</v>
      </c>
      <c r="E47" s="682">
        <v>1695</v>
      </c>
      <c r="F47" s="682">
        <v>0</v>
      </c>
      <c r="G47" s="682">
        <v>0</v>
      </c>
      <c r="H47" s="682">
        <v>0</v>
      </c>
      <c r="I47" s="682">
        <v>0</v>
      </c>
      <c r="J47" s="728">
        <v>1593</v>
      </c>
      <c r="K47" s="697">
        <f t="shared" si="7"/>
        <v>1983.912405458798</v>
      </c>
      <c r="L47" s="684">
        <f t="shared" si="8"/>
        <v>2742.4251274188009</v>
      </c>
      <c r="M47" s="729">
        <v>1763</v>
      </c>
      <c r="N47" s="697">
        <f t="shared" si="9"/>
        <v>2195.6293602158576</v>
      </c>
      <c r="O47" s="730">
        <f t="shared" si="5"/>
        <v>2309.7957672029434</v>
      </c>
    </row>
    <row r="48" spans="1:15" x14ac:dyDescent="0.55000000000000004">
      <c r="A48">
        <v>2061</v>
      </c>
      <c r="B48" s="732">
        <v>5030</v>
      </c>
      <c r="C48" s="751">
        <f t="shared" si="6"/>
        <v>4494.1615646002538</v>
      </c>
      <c r="D48" s="682">
        <v>1774</v>
      </c>
      <c r="E48" s="682">
        <v>1695</v>
      </c>
      <c r="F48" s="682">
        <v>0</v>
      </c>
      <c r="G48" s="682">
        <v>0</v>
      </c>
      <c r="H48" s="682">
        <v>0</v>
      </c>
      <c r="I48" s="682">
        <v>0</v>
      </c>
      <c r="J48" s="728">
        <v>1593</v>
      </c>
      <c r="K48" s="697">
        <f t="shared" si="7"/>
        <v>1993.8319674860916</v>
      </c>
      <c r="L48" s="684">
        <f t="shared" si="8"/>
        <v>2730.1615646002538</v>
      </c>
      <c r="M48" s="729">
        <v>1764</v>
      </c>
      <c r="N48" s="697">
        <f t="shared" si="9"/>
        <v>2207.8591278377062</v>
      </c>
      <c r="O48" s="730">
        <f t="shared" si="5"/>
        <v>2286.3024367625476</v>
      </c>
    </row>
    <row r="49" spans="1:15" x14ac:dyDescent="0.55000000000000004">
      <c r="A49">
        <v>2062</v>
      </c>
      <c r="B49" s="732">
        <v>5030</v>
      </c>
      <c r="C49" s="751">
        <f t="shared" si="6"/>
        <v>4482.926160688754</v>
      </c>
      <c r="D49" s="682">
        <v>1774</v>
      </c>
      <c r="E49" s="682">
        <v>1695</v>
      </c>
      <c r="F49" s="682">
        <v>0</v>
      </c>
      <c r="G49" s="682">
        <v>0</v>
      </c>
      <c r="H49" s="682">
        <v>0</v>
      </c>
      <c r="I49" s="682">
        <v>0</v>
      </c>
      <c r="J49" s="728">
        <v>1593</v>
      </c>
      <c r="K49" s="697">
        <f t="shared" si="7"/>
        <v>2003.801127323522</v>
      </c>
      <c r="L49" s="684">
        <f t="shared" si="8"/>
        <v>2717.926160688754</v>
      </c>
      <c r="M49" s="729">
        <v>1765</v>
      </c>
      <c r="N49" s="697">
        <f t="shared" si="9"/>
        <v>2220.1563024017678</v>
      </c>
      <c r="O49" s="730">
        <f t="shared" si="5"/>
        <v>2262.7698582869862</v>
      </c>
    </row>
    <row r="50" spans="1:15" x14ac:dyDescent="0.55000000000000004">
      <c r="A50">
        <v>2063</v>
      </c>
      <c r="B50" s="732">
        <v>5030</v>
      </c>
      <c r="C50" s="751">
        <f t="shared" si="6"/>
        <v>4471.7188452870323</v>
      </c>
      <c r="D50" s="682">
        <v>1774</v>
      </c>
      <c r="E50" s="682">
        <v>1695</v>
      </c>
      <c r="F50" s="682">
        <v>0</v>
      </c>
      <c r="G50" s="682">
        <v>0</v>
      </c>
      <c r="H50" s="682">
        <v>0</v>
      </c>
      <c r="I50" s="682">
        <v>0</v>
      </c>
      <c r="J50" s="728">
        <v>1593</v>
      </c>
      <c r="K50" s="697">
        <f t="shared" si="7"/>
        <v>2013.8201329601388</v>
      </c>
      <c r="L50" s="684">
        <f t="shared" si="8"/>
        <v>2705.7188452870323</v>
      </c>
      <c r="M50" s="729">
        <v>1766</v>
      </c>
      <c r="N50" s="697">
        <f t="shared" si="9"/>
        <v>2232.521252233274</v>
      </c>
      <c r="O50" s="730">
        <f t="shared" si="5"/>
        <v>2239.1975930537583</v>
      </c>
    </row>
    <row r="51" spans="1:15" x14ac:dyDescent="0.55000000000000004">
      <c r="A51">
        <v>2064</v>
      </c>
      <c r="B51" s="732">
        <v>5030</v>
      </c>
      <c r="C51" s="751">
        <f t="shared" si="6"/>
        <v>4460.5395481738142</v>
      </c>
      <c r="D51" s="682">
        <v>1774</v>
      </c>
      <c r="E51" s="682">
        <v>1695</v>
      </c>
      <c r="F51" s="682">
        <v>0</v>
      </c>
      <c r="G51" s="682">
        <v>0</v>
      </c>
      <c r="H51" s="682">
        <v>0</v>
      </c>
      <c r="I51" s="682">
        <v>0</v>
      </c>
      <c r="J51" s="728">
        <v>1593</v>
      </c>
      <c r="K51" s="697">
        <f t="shared" si="7"/>
        <v>2023.8892336249394</v>
      </c>
      <c r="L51" s="684">
        <f t="shared" si="8"/>
        <v>2693.5395481738142</v>
      </c>
      <c r="M51" s="729">
        <v>1767</v>
      </c>
      <c r="N51" s="697">
        <f t="shared" si="9"/>
        <v>2244.9543476555355</v>
      </c>
      <c r="O51" s="730">
        <f t="shared" si="5"/>
        <v>2215.5852005182787</v>
      </c>
    </row>
    <row r="52" spans="1:15" x14ac:dyDescent="0.55000000000000004">
      <c r="A52">
        <v>2065</v>
      </c>
      <c r="B52" s="732">
        <v>5030</v>
      </c>
      <c r="C52" s="751">
        <f t="shared" si="6"/>
        <v>4449.3881993033801</v>
      </c>
      <c r="D52" s="682">
        <v>1774</v>
      </c>
      <c r="E52" s="682">
        <v>1695</v>
      </c>
      <c r="F52" s="682">
        <v>0</v>
      </c>
      <c r="G52" s="682">
        <v>0</v>
      </c>
      <c r="H52" s="682">
        <v>0</v>
      </c>
      <c r="I52" s="682">
        <v>0</v>
      </c>
      <c r="J52" s="728">
        <v>1593</v>
      </c>
      <c r="K52" s="697">
        <f t="shared" si="7"/>
        <v>2034.0086797930642</v>
      </c>
      <c r="L52" s="684">
        <f t="shared" si="8"/>
        <v>2681.3881993033801</v>
      </c>
      <c r="M52" s="729">
        <v>1768</v>
      </c>
      <c r="N52" s="697">
        <f t="shared" si="9"/>
        <v>2257.4559610007141</v>
      </c>
      <c r="O52" s="730">
        <f t="shared" si="5"/>
        <v>2191.9322383026661</v>
      </c>
    </row>
    <row r="53" spans="1:15" x14ac:dyDescent="0.55000000000000004">
      <c r="A53">
        <v>2066</v>
      </c>
      <c r="B53" s="732">
        <v>5030</v>
      </c>
      <c r="C53" s="751">
        <f t="shared" si="6"/>
        <v>4438.2647288051221</v>
      </c>
      <c r="D53" s="682">
        <v>1774</v>
      </c>
      <c r="E53" s="682">
        <v>1695</v>
      </c>
      <c r="F53" s="682">
        <v>0</v>
      </c>
      <c r="G53" s="682">
        <v>0</v>
      </c>
      <c r="H53" s="682">
        <v>0</v>
      </c>
      <c r="I53" s="682">
        <v>0</v>
      </c>
      <c r="J53" s="728">
        <v>1593</v>
      </c>
      <c r="K53" s="697">
        <f t="shared" si="7"/>
        <v>2044.1787231920287</v>
      </c>
      <c r="L53" s="684">
        <f t="shared" si="8"/>
        <v>2669.2647288051221</v>
      </c>
      <c r="M53" s="729">
        <v>1769</v>
      </c>
      <c r="N53" s="697">
        <f t="shared" si="9"/>
        <v>2270.0264666206522</v>
      </c>
      <c r="O53" s="730">
        <f t="shared" si="5"/>
        <v>2168.2382621844699</v>
      </c>
    </row>
    <row r="54" spans="1:15" x14ac:dyDescent="0.55000000000000004">
      <c r="A54">
        <v>2067</v>
      </c>
      <c r="B54" s="732">
        <v>5030</v>
      </c>
      <c r="C54" s="751">
        <f t="shared" si="6"/>
        <v>4427.1690669831096</v>
      </c>
      <c r="D54" s="682">
        <v>1774</v>
      </c>
      <c r="E54" s="682">
        <v>1695</v>
      </c>
      <c r="F54" s="682">
        <v>0</v>
      </c>
      <c r="G54" s="682">
        <v>0</v>
      </c>
      <c r="H54" s="682">
        <v>0</v>
      </c>
      <c r="I54" s="682">
        <v>0</v>
      </c>
      <c r="J54" s="728">
        <v>1593</v>
      </c>
      <c r="K54" s="697">
        <f t="shared" si="7"/>
        <v>2054.3996168079889</v>
      </c>
      <c r="L54" s="684">
        <f t="shared" si="8"/>
        <v>2657.1690669831096</v>
      </c>
      <c r="M54" s="729">
        <v>1770</v>
      </c>
      <c r="N54" s="697">
        <f t="shared" si="9"/>
        <v>2282.6662408977654</v>
      </c>
      <c r="O54" s="730">
        <f t="shared" si="5"/>
        <v>2144.5028260853442</v>
      </c>
    </row>
    <row r="55" spans="1:15" x14ac:dyDescent="0.55000000000000004">
      <c r="A55">
        <v>2068</v>
      </c>
      <c r="B55" s="732">
        <v>5030</v>
      </c>
      <c r="C55" s="751">
        <f t="shared" si="6"/>
        <v>4416.1011443156522</v>
      </c>
      <c r="D55" s="682">
        <v>1774</v>
      </c>
      <c r="E55" s="682">
        <v>1695</v>
      </c>
      <c r="F55" s="682">
        <v>0</v>
      </c>
      <c r="G55" s="682">
        <v>0</v>
      </c>
      <c r="H55" s="682">
        <v>0</v>
      </c>
      <c r="I55" s="682">
        <v>0</v>
      </c>
      <c r="J55" s="728">
        <v>1593</v>
      </c>
      <c r="K55" s="697">
        <f t="shared" si="7"/>
        <v>2064.6716148920282</v>
      </c>
      <c r="L55" s="684">
        <f t="shared" si="8"/>
        <v>2645.1011443156522</v>
      </c>
      <c r="M55" s="729">
        <v>1771</v>
      </c>
      <c r="N55" s="697">
        <f t="shared" si="9"/>
        <v>2295.375662255984</v>
      </c>
      <c r="O55" s="730">
        <f t="shared" si="5"/>
        <v>2120.7254820596681</v>
      </c>
    </row>
    <row r="56" spans="1:15" x14ac:dyDescent="0.55000000000000004">
      <c r="A56">
        <v>2069</v>
      </c>
      <c r="B56" s="732">
        <v>5030</v>
      </c>
      <c r="C56" s="751">
        <f t="shared" si="6"/>
        <v>4405.0608914548629</v>
      </c>
      <c r="D56" s="682">
        <v>1774</v>
      </c>
      <c r="E56" s="682">
        <v>1695</v>
      </c>
      <c r="F56" s="682">
        <v>0</v>
      </c>
      <c r="G56" s="682">
        <v>0</v>
      </c>
      <c r="H56" s="682">
        <v>0</v>
      </c>
      <c r="I56" s="682">
        <v>0</v>
      </c>
      <c r="J56" s="728">
        <v>1593</v>
      </c>
      <c r="K56" s="697">
        <f t="shared" si="7"/>
        <v>2074.9949729664881</v>
      </c>
      <c r="L56" s="684">
        <f t="shared" si="8"/>
        <v>2633.0608914548629</v>
      </c>
      <c r="M56" s="729">
        <v>1772</v>
      </c>
      <c r="N56" s="697">
        <f t="shared" si="9"/>
        <v>2308.1551111717622</v>
      </c>
      <c r="O56" s="730">
        <f t="shared" si="5"/>
        <v>2096.9057802831007</v>
      </c>
    </row>
    <row r="57" spans="1:15" x14ac:dyDescent="0.55000000000000004">
      <c r="A57">
        <v>2070</v>
      </c>
      <c r="B57" s="732">
        <v>5030</v>
      </c>
      <c r="C57" s="751">
        <f t="shared" si="6"/>
        <v>4394.0482392262265</v>
      </c>
      <c r="D57" s="682">
        <v>1774</v>
      </c>
      <c r="E57" s="682">
        <v>1695</v>
      </c>
      <c r="F57" s="682">
        <v>0</v>
      </c>
      <c r="G57" s="682">
        <v>0</v>
      </c>
      <c r="H57" s="682">
        <v>0</v>
      </c>
      <c r="I57" s="682">
        <v>0</v>
      </c>
      <c r="J57" s="728">
        <v>1593</v>
      </c>
      <c r="K57" s="697">
        <f t="shared" si="7"/>
        <v>2085.3699478313201</v>
      </c>
      <c r="L57" s="684">
        <f t="shared" si="8"/>
        <v>2621.0482392262265</v>
      </c>
      <c r="M57" s="729">
        <v>1773</v>
      </c>
      <c r="N57" s="697">
        <f t="shared" si="9"/>
        <v>2321.0049701851417</v>
      </c>
      <c r="O57" s="730">
        <f t="shared" si="5"/>
        <v>2073.0432690410848</v>
      </c>
    </row>
    <row r="58" spans="1:15" x14ac:dyDescent="0.55000000000000004">
      <c r="A58">
        <v>2071</v>
      </c>
      <c r="B58" s="732">
        <v>5030</v>
      </c>
      <c r="C58" s="751">
        <f t="shared" si="6"/>
        <v>4383.0631186281607</v>
      </c>
      <c r="D58" s="682">
        <v>1774</v>
      </c>
      <c r="E58" s="682">
        <v>1695</v>
      </c>
      <c r="F58" s="682">
        <v>0</v>
      </c>
      <c r="G58" s="682">
        <v>0</v>
      </c>
      <c r="H58" s="682">
        <v>0</v>
      </c>
      <c r="I58" s="682">
        <v>0</v>
      </c>
      <c r="J58" s="728">
        <v>1593</v>
      </c>
      <c r="K58" s="697">
        <f t="shared" si="7"/>
        <v>2095.7967975704764</v>
      </c>
      <c r="L58" s="684">
        <f t="shared" si="8"/>
        <v>2609.0631186281607</v>
      </c>
      <c r="M58" s="729">
        <v>1774</v>
      </c>
      <c r="N58" s="697">
        <f t="shared" si="9"/>
        <v>2333.9256239108759</v>
      </c>
      <c r="O58" s="730">
        <f t="shared" si="5"/>
        <v>2049.1374947172849</v>
      </c>
    </row>
    <row r="59" spans="1:15" x14ac:dyDescent="0.55000000000000004">
      <c r="A59">
        <v>2072</v>
      </c>
      <c r="B59" s="732">
        <v>5030</v>
      </c>
      <c r="C59" s="751">
        <f t="shared" si="6"/>
        <v>4372.1054608315908</v>
      </c>
      <c r="D59" s="682">
        <v>1774</v>
      </c>
      <c r="E59" s="682">
        <v>1695</v>
      </c>
      <c r="F59" s="682">
        <v>0</v>
      </c>
      <c r="G59" s="682">
        <v>0</v>
      </c>
      <c r="H59" s="682">
        <v>0</v>
      </c>
      <c r="I59" s="682">
        <v>0</v>
      </c>
      <c r="J59" s="728">
        <v>1593</v>
      </c>
      <c r="K59" s="697">
        <f t="shared" si="7"/>
        <v>2106.2757815583291</v>
      </c>
      <c r="L59" s="684">
        <f t="shared" si="8"/>
        <v>2597.1054608315908</v>
      </c>
      <c r="M59" s="729">
        <v>1775</v>
      </c>
      <c r="N59" s="697">
        <f t="shared" si="9"/>
        <v>2346.9174590496132</v>
      </c>
      <c r="O59" s="730">
        <f t="shared" si="5"/>
        <v>2025.1880017819776</v>
      </c>
    </row>
    <row r="60" spans="1:15" x14ac:dyDescent="0.55000000000000004">
      <c r="A60">
        <v>2073</v>
      </c>
      <c r="B60" s="732">
        <v>5030</v>
      </c>
      <c r="C60" s="751">
        <f t="shared" si="6"/>
        <v>4361.175197179512</v>
      </c>
      <c r="D60" s="682">
        <v>1774</v>
      </c>
      <c r="E60" s="682">
        <v>1695</v>
      </c>
      <c r="F60" s="682">
        <v>0</v>
      </c>
      <c r="G60" s="682">
        <v>0</v>
      </c>
      <c r="H60" s="682">
        <v>0</v>
      </c>
      <c r="I60" s="682">
        <v>0</v>
      </c>
      <c r="J60" s="728">
        <v>1593</v>
      </c>
      <c r="K60" s="697">
        <f t="shared" si="7"/>
        <v>2116.80716046612</v>
      </c>
      <c r="L60" s="684">
        <f t="shared" si="8"/>
        <v>2585.175197179512</v>
      </c>
      <c r="M60" s="729">
        <v>1776</v>
      </c>
      <c r="N60" s="697">
        <f t="shared" si="9"/>
        <v>2359.9808643991396</v>
      </c>
      <c r="O60" s="730">
        <f t="shared" si="5"/>
        <v>2001.1943327803724</v>
      </c>
    </row>
    <row r="61" spans="1:15" x14ac:dyDescent="0.55000000000000004">
      <c r="A61">
        <v>2074</v>
      </c>
      <c r="B61" s="732">
        <v>5030</v>
      </c>
      <c r="C61" s="751">
        <f t="shared" si="6"/>
        <v>4350.2722591865622</v>
      </c>
      <c r="D61" s="682">
        <v>1774</v>
      </c>
      <c r="E61" s="682">
        <v>1695</v>
      </c>
      <c r="F61" s="682">
        <v>0</v>
      </c>
      <c r="G61" s="682">
        <v>0</v>
      </c>
      <c r="H61" s="682">
        <v>0</v>
      </c>
      <c r="I61" s="682">
        <v>0</v>
      </c>
      <c r="J61" s="728">
        <v>1593</v>
      </c>
      <c r="K61" s="697">
        <f t="shared" si="7"/>
        <v>2127.3911962684506</v>
      </c>
      <c r="L61" s="684">
        <f t="shared" si="8"/>
        <v>2573.2722591865622</v>
      </c>
      <c r="M61" s="729">
        <v>1777</v>
      </c>
      <c r="N61" s="697">
        <f t="shared" si="9"/>
        <v>2373.1162308656853</v>
      </c>
      <c r="O61" s="730">
        <f t="shared" si="5"/>
        <v>1977.1560283208769</v>
      </c>
    </row>
    <row r="62" spans="1:15" x14ac:dyDescent="0.55000000000000004">
      <c r="A62">
        <v>2075</v>
      </c>
      <c r="B62" s="732">
        <v>5030</v>
      </c>
      <c r="C62" s="751">
        <f t="shared" si="6"/>
        <v>4339.3965785385972</v>
      </c>
      <c r="D62" s="682">
        <v>1774</v>
      </c>
      <c r="E62" s="682">
        <v>1695</v>
      </c>
      <c r="F62" s="682">
        <v>0</v>
      </c>
      <c r="G62" s="682">
        <v>0</v>
      </c>
      <c r="H62" s="682">
        <v>0</v>
      </c>
      <c r="I62" s="682">
        <v>0</v>
      </c>
      <c r="J62" s="728">
        <v>1593</v>
      </c>
      <c r="K62" s="697">
        <f t="shared" si="7"/>
        <v>2138.0281522497921</v>
      </c>
      <c r="L62" s="684">
        <f t="shared" si="8"/>
        <v>2561.3965785385972</v>
      </c>
      <c r="M62" s="729">
        <v>1778</v>
      </c>
      <c r="N62" s="697">
        <f t="shared" si="9"/>
        <v>2386.3239514752863</v>
      </c>
      <c r="O62" s="730">
        <f t="shared" si="5"/>
        <v>1953.0726270633108</v>
      </c>
    </row>
    <row r="63" spans="1:15" x14ac:dyDescent="0.55000000000000004">
      <c r="A63">
        <v>2076</v>
      </c>
      <c r="B63" s="732">
        <v>5030</v>
      </c>
      <c r="C63" s="751">
        <f t="shared" si="6"/>
        <v>4328.5480870922511</v>
      </c>
      <c r="D63" s="682">
        <v>1774</v>
      </c>
      <c r="E63" s="682">
        <v>1695</v>
      </c>
      <c r="F63" s="682">
        <v>0</v>
      </c>
      <c r="G63" s="682">
        <v>0</v>
      </c>
      <c r="H63" s="682">
        <v>0</v>
      </c>
      <c r="I63" s="682">
        <v>0</v>
      </c>
      <c r="J63" s="728">
        <v>1593</v>
      </c>
      <c r="K63" s="697">
        <f t="shared" si="7"/>
        <v>2148.7182930110407</v>
      </c>
      <c r="L63" s="684">
        <f t="shared" si="8"/>
        <v>2549.5480870922511</v>
      </c>
      <c r="M63" s="729">
        <v>1779</v>
      </c>
      <c r="N63" s="697">
        <f t="shared" si="9"/>
        <v>2399.6044213852115</v>
      </c>
      <c r="O63" s="730">
        <f t="shared" si="5"/>
        <v>1928.9436657070396</v>
      </c>
    </row>
    <row r="64" spans="1:15" x14ac:dyDescent="0.55000000000000004">
      <c r="A64">
        <v>2077</v>
      </c>
      <c r="B64" s="732">
        <v>5030</v>
      </c>
      <c r="C64" s="751">
        <f t="shared" si="6"/>
        <v>4317.7267168745202</v>
      </c>
      <c r="D64" s="682">
        <v>1774</v>
      </c>
      <c r="E64" s="682">
        <v>1695</v>
      </c>
      <c r="F64" s="682">
        <v>0</v>
      </c>
      <c r="G64" s="682">
        <v>0</v>
      </c>
      <c r="H64" s="682">
        <v>0</v>
      </c>
      <c r="I64" s="682">
        <v>0</v>
      </c>
      <c r="J64" s="728">
        <v>1593</v>
      </c>
      <c r="K64" s="697">
        <f t="shared" si="7"/>
        <v>2159.4618844760957</v>
      </c>
      <c r="L64" s="684">
        <f t="shared" si="8"/>
        <v>2537.7267168745202</v>
      </c>
      <c r="M64" s="729">
        <v>1780</v>
      </c>
      <c r="N64" s="697">
        <f t="shared" si="9"/>
        <v>2412.9580378954493</v>
      </c>
      <c r="O64" s="730">
        <f t="shared" si="5"/>
        <v>1904.768678979071</v>
      </c>
    </row>
    <row r="65" spans="1:15" x14ac:dyDescent="0.55000000000000004">
      <c r="A65">
        <v>2078</v>
      </c>
      <c r="B65" s="732">
        <v>5030</v>
      </c>
      <c r="C65" s="751">
        <f t="shared" si="6"/>
        <v>4306.9324000823335</v>
      </c>
      <c r="D65" s="682">
        <v>1774</v>
      </c>
      <c r="E65" s="682">
        <v>1695</v>
      </c>
      <c r="F65" s="682">
        <v>0</v>
      </c>
      <c r="G65" s="682">
        <v>0</v>
      </c>
      <c r="H65" s="682">
        <v>0</v>
      </c>
      <c r="I65" s="682">
        <v>0</v>
      </c>
      <c r="J65" s="728">
        <v>1593</v>
      </c>
      <c r="K65" s="697">
        <f t="shared" si="7"/>
        <v>2170.259193898476</v>
      </c>
      <c r="L65" s="684">
        <f t="shared" si="8"/>
        <v>2525.9324000823335</v>
      </c>
      <c r="M65" s="729">
        <v>1781</v>
      </c>
      <c r="N65" s="697">
        <f t="shared" si="9"/>
        <v>2426.3852004602545</v>
      </c>
      <c r="O65" s="730">
        <f t="shared" si="5"/>
        <v>1880.547199622079</v>
      </c>
    </row>
    <row r="66" spans="1:15" x14ac:dyDescent="0.55000000000000004">
      <c r="A66">
        <v>2079</v>
      </c>
      <c r="B66" s="732">
        <v>5030</v>
      </c>
      <c r="C66" s="751">
        <f t="shared" si="6"/>
        <v>4296.165069082128</v>
      </c>
      <c r="D66" s="682">
        <v>1774</v>
      </c>
      <c r="E66" s="682">
        <v>1695</v>
      </c>
      <c r="F66" s="682">
        <v>0</v>
      </c>
      <c r="G66" s="682">
        <v>0</v>
      </c>
      <c r="H66" s="682">
        <v>0</v>
      </c>
      <c r="I66" s="682">
        <v>0</v>
      </c>
      <c r="J66" s="728">
        <v>1593</v>
      </c>
      <c r="K66" s="697">
        <f t="shared" si="7"/>
        <v>2181.1104898679678</v>
      </c>
      <c r="L66" s="684">
        <f t="shared" si="8"/>
        <v>2514.165069082128</v>
      </c>
      <c r="M66" s="729">
        <v>1782</v>
      </c>
      <c r="N66" s="697">
        <f t="shared" si="9"/>
        <v>2439.8863106997605</v>
      </c>
      <c r="O66" s="730">
        <f t="shared" si="5"/>
        <v>1856.2787583823674</v>
      </c>
    </row>
    <row r="67" spans="1:15" x14ac:dyDescent="0.55000000000000004">
      <c r="A67">
        <v>2080</v>
      </c>
      <c r="B67" s="732">
        <v>5030</v>
      </c>
      <c r="C67" s="751">
        <f t="shared" ref="C67:C87" si="10">B67*(1+POPwo)^(A67-$A$3)</f>
        <v>4285.4246564094237</v>
      </c>
      <c r="D67" s="682">
        <v>1774</v>
      </c>
      <c r="E67" s="682">
        <v>1695</v>
      </c>
      <c r="F67" s="682">
        <v>0</v>
      </c>
      <c r="G67" s="682">
        <v>0</v>
      </c>
      <c r="H67" s="682">
        <v>0</v>
      </c>
      <c r="I67" s="682">
        <v>0</v>
      </c>
      <c r="J67" s="728">
        <v>1593</v>
      </c>
      <c r="K67" s="697">
        <f t="shared" ref="K67:K87" si="11">J67*(1+POPwith)^(A67-$A$3)</f>
        <v>2192.0160423173074</v>
      </c>
      <c r="L67" s="684">
        <f t="shared" ref="L67:L87" si="12">C67-M67</f>
        <v>2502.4246564094237</v>
      </c>
      <c r="M67" s="729">
        <v>1783</v>
      </c>
      <c r="N67" s="697">
        <f t="shared" ref="N67:N87" si="13">M67*(1+POPwith)^(A67-$A$3)</f>
        <v>2453.4617724116506</v>
      </c>
      <c r="O67" s="730">
        <f t="shared" si="5"/>
        <v>1831.9628839977731</v>
      </c>
    </row>
    <row r="68" spans="1:15" x14ac:dyDescent="0.55000000000000004">
      <c r="A68">
        <v>2081</v>
      </c>
      <c r="B68" s="732">
        <v>5030</v>
      </c>
      <c r="C68" s="751">
        <f t="shared" si="10"/>
        <v>4274.7110947684005</v>
      </c>
      <c r="D68" s="682">
        <v>1774</v>
      </c>
      <c r="E68" s="682">
        <v>1695</v>
      </c>
      <c r="F68" s="682">
        <v>0</v>
      </c>
      <c r="G68" s="682">
        <v>0</v>
      </c>
      <c r="H68" s="682">
        <v>0</v>
      </c>
      <c r="I68" s="682">
        <v>0</v>
      </c>
      <c r="J68" s="728">
        <v>1593</v>
      </c>
      <c r="K68" s="697">
        <f t="shared" si="11"/>
        <v>2202.9761225288939</v>
      </c>
      <c r="L68" s="684">
        <f t="shared" si="12"/>
        <v>2490.7110947684005</v>
      </c>
      <c r="M68" s="729">
        <v>1784</v>
      </c>
      <c r="N68" s="697">
        <f t="shared" si="13"/>
        <v>2467.1119915828917</v>
      </c>
      <c r="O68" s="730">
        <f t="shared" si="5"/>
        <v>1807.5991031855087</v>
      </c>
    </row>
    <row r="69" spans="1:15" x14ac:dyDescent="0.55000000000000004">
      <c r="A69">
        <v>2082</v>
      </c>
      <c r="B69" s="732">
        <v>5030</v>
      </c>
      <c r="C69" s="751">
        <f t="shared" si="10"/>
        <v>4264.0243170314798</v>
      </c>
      <c r="D69" s="682">
        <v>1774</v>
      </c>
      <c r="E69" s="682">
        <v>1695</v>
      </c>
      <c r="F69" s="682">
        <v>0</v>
      </c>
      <c r="G69" s="682">
        <v>0</v>
      </c>
      <c r="H69" s="682">
        <v>0</v>
      </c>
      <c r="I69" s="682">
        <v>0</v>
      </c>
      <c r="J69" s="728">
        <v>1593</v>
      </c>
      <c r="K69" s="697">
        <f t="shared" si="11"/>
        <v>2213.9910031415379</v>
      </c>
      <c r="L69" s="684">
        <f t="shared" si="12"/>
        <v>2479.0243170314798</v>
      </c>
      <c r="M69" s="729">
        <v>1785</v>
      </c>
      <c r="N69" s="697">
        <f t="shared" si="13"/>
        <v>2480.837376401535</v>
      </c>
      <c r="O69" s="730">
        <f t="shared" si="5"/>
        <v>1783.1869406299447</v>
      </c>
    </row>
    <row r="70" spans="1:15" x14ac:dyDescent="0.55000000000000004">
      <c r="A70">
        <v>2083</v>
      </c>
      <c r="B70" s="732">
        <v>5030</v>
      </c>
      <c r="C70" s="751">
        <f t="shared" si="10"/>
        <v>4253.3642562389014</v>
      </c>
      <c r="D70" s="682">
        <v>1774</v>
      </c>
      <c r="E70" s="682">
        <v>1695</v>
      </c>
      <c r="F70" s="682">
        <v>0</v>
      </c>
      <c r="G70" s="682">
        <v>0</v>
      </c>
      <c r="H70" s="682">
        <v>0</v>
      </c>
      <c r="I70" s="682">
        <v>0</v>
      </c>
      <c r="J70" s="728">
        <v>1593</v>
      </c>
      <c r="K70" s="697">
        <f t="shared" si="11"/>
        <v>2225.0609581572453</v>
      </c>
      <c r="L70" s="684">
        <f t="shared" si="12"/>
        <v>2467.3642562389014</v>
      </c>
      <c r="M70" s="729">
        <v>1786</v>
      </c>
      <c r="N70" s="697">
        <f t="shared" si="13"/>
        <v>2494.6383372685755</v>
      </c>
      <c r="O70" s="730">
        <f t="shared" si="5"/>
        <v>1758.7259189703259</v>
      </c>
    </row>
    <row r="71" spans="1:15" x14ac:dyDescent="0.55000000000000004">
      <c r="A71">
        <v>2084</v>
      </c>
      <c r="B71" s="732">
        <v>5030</v>
      </c>
      <c r="C71" s="751">
        <f t="shared" si="10"/>
        <v>4242.7308455983039</v>
      </c>
      <c r="D71" s="682">
        <v>1774</v>
      </c>
      <c r="E71" s="682">
        <v>1695</v>
      </c>
      <c r="F71" s="682">
        <v>0</v>
      </c>
      <c r="G71" s="682">
        <v>0</v>
      </c>
      <c r="H71" s="682">
        <v>0</v>
      </c>
      <c r="I71" s="682">
        <v>0</v>
      </c>
      <c r="J71" s="728">
        <v>1593</v>
      </c>
      <c r="K71" s="697">
        <f t="shared" si="11"/>
        <v>2236.1862629480311</v>
      </c>
      <c r="L71" s="684">
        <f t="shared" si="12"/>
        <v>2455.7308455983039</v>
      </c>
      <c r="M71" s="729">
        <v>1787</v>
      </c>
      <c r="N71" s="697">
        <f t="shared" si="13"/>
        <v>2508.5152868098758</v>
      </c>
      <c r="O71" s="730">
        <f t="shared" ref="O71:O87" si="14">C71-N71</f>
        <v>1734.2155587884281</v>
      </c>
    </row>
    <row r="72" spans="1:15" x14ac:dyDescent="0.55000000000000004">
      <c r="A72">
        <v>2085</v>
      </c>
      <c r="B72" s="732">
        <v>5030</v>
      </c>
      <c r="C72" s="751">
        <f t="shared" si="10"/>
        <v>4232.1240184843091</v>
      </c>
      <c r="D72" s="682">
        <v>1774</v>
      </c>
      <c r="E72" s="682">
        <v>1695</v>
      </c>
      <c r="F72" s="682">
        <v>0</v>
      </c>
      <c r="G72" s="682">
        <v>0</v>
      </c>
      <c r="H72" s="682">
        <v>0</v>
      </c>
      <c r="I72" s="682">
        <v>0</v>
      </c>
      <c r="J72" s="728">
        <v>1593</v>
      </c>
      <c r="K72" s="697">
        <f t="shared" si="11"/>
        <v>2247.3671942627707</v>
      </c>
      <c r="L72" s="684">
        <f t="shared" si="12"/>
        <v>2444.1240184843091</v>
      </c>
      <c r="M72" s="729">
        <v>1788</v>
      </c>
      <c r="N72" s="697">
        <f t="shared" si="13"/>
        <v>2522.4686398881572</v>
      </c>
      <c r="O72" s="730">
        <f t="shared" si="14"/>
        <v>1709.6553785961519</v>
      </c>
    </row>
    <row r="73" spans="1:15" x14ac:dyDescent="0.55000000000000004">
      <c r="A73">
        <v>2086</v>
      </c>
      <c r="B73" s="732">
        <v>5030</v>
      </c>
      <c r="C73" s="751">
        <f t="shared" si="10"/>
        <v>4221.5437084380974</v>
      </c>
      <c r="D73" s="682">
        <v>1774</v>
      </c>
      <c r="E73" s="682">
        <v>1695</v>
      </c>
      <c r="F73" s="682">
        <v>0</v>
      </c>
      <c r="G73" s="682">
        <v>0</v>
      </c>
      <c r="H73" s="682">
        <v>0</v>
      </c>
      <c r="I73" s="682">
        <v>0</v>
      </c>
      <c r="J73" s="728">
        <v>1593</v>
      </c>
      <c r="K73" s="697">
        <f t="shared" si="11"/>
        <v>2258.6040302340843</v>
      </c>
      <c r="L73" s="684">
        <f t="shared" si="12"/>
        <v>2432.5437084380974</v>
      </c>
      <c r="M73" s="729">
        <v>1789</v>
      </c>
      <c r="N73" s="697">
        <f t="shared" si="13"/>
        <v>2536.4988136150514</v>
      </c>
      <c r="O73" s="730">
        <f t="shared" si="14"/>
        <v>1685.044894823046</v>
      </c>
    </row>
    <row r="74" spans="1:15" x14ac:dyDescent="0.55000000000000004">
      <c r="A74">
        <v>2087</v>
      </c>
      <c r="B74" s="732">
        <v>5030</v>
      </c>
      <c r="C74" s="751">
        <f t="shared" si="10"/>
        <v>4210.9898491670028</v>
      </c>
      <c r="D74" s="682">
        <v>1774</v>
      </c>
      <c r="E74" s="682">
        <v>1695</v>
      </c>
      <c r="F74" s="682">
        <v>0</v>
      </c>
      <c r="G74" s="682">
        <v>0</v>
      </c>
      <c r="H74" s="682">
        <v>0</v>
      </c>
      <c r="I74" s="682">
        <v>0</v>
      </c>
      <c r="J74" s="728">
        <v>1593</v>
      </c>
      <c r="K74" s="697">
        <f t="shared" si="11"/>
        <v>2269.8970503852543</v>
      </c>
      <c r="L74" s="684">
        <f t="shared" si="12"/>
        <v>2420.9898491670028</v>
      </c>
      <c r="M74" s="729">
        <v>1790</v>
      </c>
      <c r="N74" s="697">
        <f t="shared" si="13"/>
        <v>2550.6062273632174</v>
      </c>
      <c r="O74" s="730">
        <f t="shared" si="14"/>
        <v>1660.3836218037854</v>
      </c>
    </row>
    <row r="75" spans="1:15" x14ac:dyDescent="0.55000000000000004">
      <c r="A75">
        <v>2088</v>
      </c>
      <c r="B75" s="732">
        <v>5030</v>
      </c>
      <c r="C75" s="751">
        <f t="shared" si="10"/>
        <v>4200.4623745440849</v>
      </c>
      <c r="D75" s="682">
        <v>1774</v>
      </c>
      <c r="E75" s="682">
        <v>1695</v>
      </c>
      <c r="F75" s="682">
        <v>0</v>
      </c>
      <c r="G75" s="682">
        <v>0</v>
      </c>
      <c r="H75" s="682">
        <v>0</v>
      </c>
      <c r="I75" s="682">
        <v>0</v>
      </c>
      <c r="J75" s="728">
        <v>1593</v>
      </c>
      <c r="K75" s="697">
        <f t="shared" si="11"/>
        <v>2281.2465356371804</v>
      </c>
      <c r="L75" s="684">
        <f t="shared" si="12"/>
        <v>2409.4623745440849</v>
      </c>
      <c r="M75" s="729">
        <v>1791</v>
      </c>
      <c r="N75" s="697">
        <f t="shared" si="13"/>
        <v>2564.7913027785248</v>
      </c>
      <c r="O75" s="730">
        <f t="shared" si="14"/>
        <v>1635.6710717655601</v>
      </c>
    </row>
    <row r="76" spans="1:15" x14ac:dyDescent="0.55000000000000004">
      <c r="A76">
        <v>2089</v>
      </c>
      <c r="B76" s="732">
        <v>5030</v>
      </c>
      <c r="C76" s="751">
        <f t="shared" si="10"/>
        <v>4189.9612186077256</v>
      </c>
      <c r="D76" s="682">
        <v>1774</v>
      </c>
      <c r="E76" s="682">
        <v>1695</v>
      </c>
      <c r="F76" s="682">
        <v>0</v>
      </c>
      <c r="G76" s="682">
        <v>0</v>
      </c>
      <c r="H76" s="682">
        <v>0</v>
      </c>
      <c r="I76" s="682">
        <v>0</v>
      </c>
      <c r="J76" s="728">
        <v>1593</v>
      </c>
      <c r="K76" s="697">
        <f t="shared" si="11"/>
        <v>2292.6527683153663</v>
      </c>
      <c r="L76" s="684">
        <f t="shared" si="12"/>
        <v>2397.9612186077256</v>
      </c>
      <c r="M76" s="729">
        <v>1792</v>
      </c>
      <c r="N76" s="697">
        <f t="shared" si="13"/>
        <v>2579.0544637923017</v>
      </c>
      <c r="O76" s="730">
        <f t="shared" si="14"/>
        <v>1610.9067548154239</v>
      </c>
    </row>
    <row r="77" spans="1:15" x14ac:dyDescent="0.55000000000000004">
      <c r="A77">
        <v>2090</v>
      </c>
      <c r="B77" s="732">
        <v>5030</v>
      </c>
      <c r="C77" s="751">
        <f t="shared" si="10"/>
        <v>4179.4863155612056</v>
      </c>
      <c r="D77" s="682">
        <v>1774</v>
      </c>
      <c r="E77" s="682">
        <v>1695</v>
      </c>
      <c r="F77" s="682">
        <v>0</v>
      </c>
      <c r="G77" s="682">
        <v>0</v>
      </c>
      <c r="H77" s="682">
        <v>0</v>
      </c>
      <c r="I77" s="682">
        <v>0</v>
      </c>
      <c r="J77" s="728">
        <v>1593</v>
      </c>
      <c r="K77" s="697">
        <f t="shared" si="11"/>
        <v>2304.1160321569428</v>
      </c>
      <c r="L77" s="684">
        <f t="shared" si="12"/>
        <v>2386.4863155612056</v>
      </c>
      <c r="M77" s="729">
        <v>1793</v>
      </c>
      <c r="N77" s="697">
        <f t="shared" si="13"/>
        <v>2593.3961366336462</v>
      </c>
      <c r="O77" s="730">
        <f t="shared" si="14"/>
        <v>1586.0901789275595</v>
      </c>
    </row>
    <row r="78" spans="1:15" x14ac:dyDescent="0.55000000000000004">
      <c r="A78">
        <v>2091</v>
      </c>
      <c r="B78" s="732">
        <v>5030</v>
      </c>
      <c r="C78" s="751">
        <f t="shared" si="10"/>
        <v>4169.0375997723031</v>
      </c>
      <c r="D78" s="682">
        <v>1774</v>
      </c>
      <c r="E78" s="682">
        <v>1695</v>
      </c>
      <c r="F78" s="682">
        <v>0</v>
      </c>
      <c r="G78" s="682">
        <v>0</v>
      </c>
      <c r="H78" s="682">
        <v>0</v>
      </c>
      <c r="I78" s="682">
        <v>0</v>
      </c>
      <c r="J78" s="728">
        <v>1593</v>
      </c>
      <c r="K78" s="697">
        <f t="shared" si="11"/>
        <v>2315.6366123177272</v>
      </c>
      <c r="L78" s="684">
        <f t="shared" si="12"/>
        <v>2375.0375997723031</v>
      </c>
      <c r="M78" s="729">
        <v>1794</v>
      </c>
      <c r="N78" s="697">
        <f t="shared" si="13"/>
        <v>2607.8167498418093</v>
      </c>
      <c r="O78" s="730">
        <f t="shared" si="14"/>
        <v>1561.2208499304938</v>
      </c>
    </row>
    <row r="79" spans="1:15" x14ac:dyDescent="0.55000000000000004">
      <c r="A79">
        <v>2092</v>
      </c>
      <c r="B79" s="732">
        <v>5030</v>
      </c>
      <c r="C79" s="751">
        <f t="shared" si="10"/>
        <v>4158.6150057728737</v>
      </c>
      <c r="D79" s="682">
        <v>1774</v>
      </c>
      <c r="E79" s="682">
        <v>1695</v>
      </c>
      <c r="F79" s="682">
        <v>0</v>
      </c>
      <c r="G79" s="682">
        <v>0</v>
      </c>
      <c r="H79" s="682">
        <v>0</v>
      </c>
      <c r="I79" s="682">
        <v>0</v>
      </c>
      <c r="J79" s="728">
        <v>1593</v>
      </c>
      <c r="K79" s="697">
        <f t="shared" si="11"/>
        <v>2327.2147953793151</v>
      </c>
      <c r="L79" s="684">
        <f t="shared" si="12"/>
        <v>2363.6150057728737</v>
      </c>
      <c r="M79" s="729">
        <v>1795</v>
      </c>
      <c r="N79" s="697">
        <f t="shared" si="13"/>
        <v>2622.3167342786378</v>
      </c>
      <c r="O79" s="730">
        <f t="shared" si="14"/>
        <v>1536.2982714942359</v>
      </c>
    </row>
    <row r="80" spans="1:15" x14ac:dyDescent="0.55000000000000004">
      <c r="A80">
        <v>2093</v>
      </c>
      <c r="B80" s="732">
        <v>5030</v>
      </c>
      <c r="C80" s="751">
        <f t="shared" si="10"/>
        <v>4148.2184682584411</v>
      </c>
      <c r="D80" s="682">
        <v>1774</v>
      </c>
      <c r="E80" s="682">
        <v>1695</v>
      </c>
      <c r="F80" s="682">
        <v>0</v>
      </c>
      <c r="G80" s="682">
        <v>0</v>
      </c>
      <c r="H80" s="682">
        <v>0</v>
      </c>
      <c r="I80" s="682">
        <v>0</v>
      </c>
      <c r="J80" s="728">
        <v>1593</v>
      </c>
      <c r="K80" s="697">
        <f t="shared" si="11"/>
        <v>2338.8508693562117</v>
      </c>
      <c r="L80" s="684">
        <f t="shared" si="12"/>
        <v>2352.2184682584411</v>
      </c>
      <c r="M80" s="729">
        <v>1796</v>
      </c>
      <c r="N80" s="697">
        <f t="shared" si="13"/>
        <v>2636.8965231410898</v>
      </c>
      <c r="O80" s="730">
        <f t="shared" si="14"/>
        <v>1511.3219451173513</v>
      </c>
    </row>
    <row r="81" spans="1:15" x14ac:dyDescent="0.55000000000000004">
      <c r="A81">
        <v>2094</v>
      </c>
      <c r="B81" s="732">
        <v>5030</v>
      </c>
      <c r="C81" s="751">
        <f t="shared" si="10"/>
        <v>4137.8479220877953</v>
      </c>
      <c r="D81" s="682">
        <v>1774</v>
      </c>
      <c r="E81" s="682">
        <v>1695</v>
      </c>
      <c r="F81" s="682">
        <v>0</v>
      </c>
      <c r="G81" s="682">
        <v>0</v>
      </c>
      <c r="H81" s="682">
        <v>0</v>
      </c>
      <c r="I81" s="682">
        <v>0</v>
      </c>
      <c r="J81" s="728">
        <v>1593</v>
      </c>
      <c r="K81" s="697">
        <f t="shared" si="11"/>
        <v>2350.545123702992</v>
      </c>
      <c r="L81" s="684">
        <f t="shared" si="12"/>
        <v>2340.8479220877953</v>
      </c>
      <c r="M81" s="729">
        <v>1797</v>
      </c>
      <c r="N81" s="697">
        <f t="shared" si="13"/>
        <v>2651.5565519738084</v>
      </c>
      <c r="O81" s="730">
        <f t="shared" si="14"/>
        <v>1486.2913701139869</v>
      </c>
    </row>
    <row r="82" spans="1:15" x14ac:dyDescent="0.55000000000000004">
      <c r="A82">
        <v>2095</v>
      </c>
      <c r="B82" s="732">
        <v>5030</v>
      </c>
      <c r="C82" s="751">
        <f t="shared" si="10"/>
        <v>4127.5033022825755</v>
      </c>
      <c r="D82" s="682">
        <v>1774</v>
      </c>
      <c r="E82" s="682">
        <v>1695</v>
      </c>
      <c r="F82" s="682">
        <v>0</v>
      </c>
      <c r="G82" s="682">
        <v>0</v>
      </c>
      <c r="H82" s="682">
        <v>0</v>
      </c>
      <c r="I82" s="682">
        <v>0</v>
      </c>
      <c r="J82" s="728">
        <v>1593</v>
      </c>
      <c r="K82" s="697">
        <f t="shared" si="11"/>
        <v>2362.2978493215064</v>
      </c>
      <c r="L82" s="684">
        <f t="shared" si="12"/>
        <v>2329.5033022825755</v>
      </c>
      <c r="M82" s="729">
        <v>1798</v>
      </c>
      <c r="N82" s="697">
        <f t="shared" si="13"/>
        <v>2666.2972586817755</v>
      </c>
      <c r="O82" s="730">
        <f t="shared" si="14"/>
        <v>1461.2060436008001</v>
      </c>
    </row>
    <row r="83" spans="1:15" x14ac:dyDescent="0.55000000000000004">
      <c r="A83">
        <v>2096</v>
      </c>
      <c r="B83" s="732">
        <v>5030</v>
      </c>
      <c r="C83" s="751">
        <f t="shared" si="10"/>
        <v>4117.1845440268698</v>
      </c>
      <c r="D83" s="682">
        <v>1774</v>
      </c>
      <c r="E83" s="682">
        <v>1695</v>
      </c>
      <c r="F83" s="682">
        <v>0</v>
      </c>
      <c r="G83" s="682">
        <v>0</v>
      </c>
      <c r="H83" s="682">
        <v>0</v>
      </c>
      <c r="I83" s="682">
        <v>0</v>
      </c>
      <c r="J83" s="728">
        <v>1593</v>
      </c>
      <c r="K83" s="697">
        <f t="shared" si="11"/>
        <v>2374.1093385681138</v>
      </c>
      <c r="L83" s="684">
        <f t="shared" si="12"/>
        <v>2318.1845440268698</v>
      </c>
      <c r="M83" s="729">
        <v>1799</v>
      </c>
      <c r="N83" s="697">
        <f t="shared" si="13"/>
        <v>2681.1190835430239</v>
      </c>
      <c r="O83" s="730">
        <f t="shared" si="14"/>
        <v>1436.065460483846</v>
      </c>
    </row>
    <row r="84" spans="1:15" x14ac:dyDescent="0.55000000000000004">
      <c r="A84">
        <v>2097</v>
      </c>
      <c r="B84" s="732">
        <v>5030</v>
      </c>
      <c r="C84" s="751">
        <f t="shared" si="10"/>
        <v>4106.8915826668026</v>
      </c>
      <c r="D84" s="682">
        <v>1774</v>
      </c>
      <c r="E84" s="682">
        <v>1695</v>
      </c>
      <c r="F84" s="682">
        <v>0</v>
      </c>
      <c r="G84" s="682">
        <v>0</v>
      </c>
      <c r="H84" s="682">
        <v>0</v>
      </c>
      <c r="I84" s="682">
        <v>0</v>
      </c>
      <c r="J84" s="728">
        <v>1593</v>
      </c>
      <c r="K84" s="697">
        <f t="shared" si="11"/>
        <v>2385.9798852609542</v>
      </c>
      <c r="L84" s="684">
        <f t="shared" si="12"/>
        <v>2306.8915826668026</v>
      </c>
      <c r="M84" s="729">
        <v>1800</v>
      </c>
      <c r="N84" s="697">
        <f t="shared" si="13"/>
        <v>2696.0224692214174</v>
      </c>
      <c r="O84" s="730">
        <f t="shared" si="14"/>
        <v>1410.8691134453852</v>
      </c>
    </row>
    <row r="85" spans="1:15" x14ac:dyDescent="0.55000000000000004">
      <c r="A85">
        <v>2098</v>
      </c>
      <c r="B85" s="732">
        <v>5030</v>
      </c>
      <c r="C85" s="751">
        <f t="shared" si="10"/>
        <v>4096.6243537101354</v>
      </c>
      <c r="D85" s="682">
        <v>1774</v>
      </c>
      <c r="E85" s="682">
        <v>1695</v>
      </c>
      <c r="F85" s="682">
        <v>0</v>
      </c>
      <c r="G85" s="682">
        <v>0</v>
      </c>
      <c r="H85" s="682">
        <v>0</v>
      </c>
      <c r="I85" s="682">
        <v>0</v>
      </c>
      <c r="J85" s="728">
        <v>1593</v>
      </c>
      <c r="K85" s="697">
        <f t="shared" si="11"/>
        <v>2397.9097846872583</v>
      </c>
      <c r="L85" s="684">
        <f t="shared" si="12"/>
        <v>2295.6243537101354</v>
      </c>
      <c r="M85" s="729">
        <v>1801</v>
      </c>
      <c r="N85" s="697">
        <f t="shared" si="13"/>
        <v>2711.0078607795058</v>
      </c>
      <c r="O85" s="730">
        <f t="shared" si="14"/>
        <v>1385.6164929306296</v>
      </c>
    </row>
    <row r="86" spans="1:15" x14ac:dyDescent="0.55000000000000004">
      <c r="A86">
        <v>2099</v>
      </c>
      <c r="B86" s="732">
        <v>5030</v>
      </c>
      <c r="C86" s="751">
        <f t="shared" si="10"/>
        <v>4086.3827928258606</v>
      </c>
      <c r="D86" s="682">
        <v>1774</v>
      </c>
      <c r="E86" s="682">
        <v>1695</v>
      </c>
      <c r="F86" s="682">
        <v>0</v>
      </c>
      <c r="G86" s="682">
        <v>0</v>
      </c>
      <c r="H86" s="682">
        <v>0</v>
      </c>
      <c r="I86" s="682">
        <v>0</v>
      </c>
      <c r="J86" s="728">
        <v>1593</v>
      </c>
      <c r="K86" s="697">
        <f t="shared" si="11"/>
        <v>2409.8993336106946</v>
      </c>
      <c r="L86" s="684">
        <f t="shared" si="12"/>
        <v>2284.3827928258606</v>
      </c>
      <c r="M86" s="729">
        <v>1802</v>
      </c>
      <c r="N86" s="697">
        <f t="shared" si="13"/>
        <v>2726.0757056914449</v>
      </c>
      <c r="O86" s="730">
        <f t="shared" si="14"/>
        <v>1360.3070871344157</v>
      </c>
    </row>
    <row r="87" spans="1:15" x14ac:dyDescent="0.55000000000000004">
      <c r="A87">
        <v>2100</v>
      </c>
      <c r="B87" s="732">
        <v>5030</v>
      </c>
      <c r="C87" s="751">
        <f t="shared" si="10"/>
        <v>4076.1668358437964</v>
      </c>
      <c r="D87" s="682">
        <v>1774</v>
      </c>
      <c r="E87" s="682">
        <v>1695</v>
      </c>
      <c r="F87" s="682">
        <v>0</v>
      </c>
      <c r="G87" s="682">
        <v>0</v>
      </c>
      <c r="H87" s="682">
        <v>0</v>
      </c>
      <c r="I87" s="682">
        <v>0</v>
      </c>
      <c r="J87" s="728">
        <v>1593</v>
      </c>
      <c r="K87" s="697">
        <f t="shared" si="11"/>
        <v>2421.9488302787477</v>
      </c>
      <c r="L87" s="684">
        <f t="shared" si="12"/>
        <v>2273.1668358437964</v>
      </c>
      <c r="M87" s="729">
        <v>1803</v>
      </c>
      <c r="N87" s="697">
        <f t="shared" si="13"/>
        <v>2741.2264538559839</v>
      </c>
      <c r="O87" s="730">
        <f t="shared" si="14"/>
        <v>1334.9403819878125</v>
      </c>
    </row>
  </sheetData>
  <mergeCells count="4">
    <mergeCell ref="B1:C1"/>
    <mergeCell ref="J1:K1"/>
    <mergeCell ref="M1:N1"/>
    <mergeCell ref="A1:A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605"/>
  <sheetViews>
    <sheetView workbookViewId="0">
      <selection sqref="A1:XFD1"/>
    </sheetView>
  </sheetViews>
  <sheetFormatPr defaultColWidth="9.1015625" defaultRowHeight="14.4" x14ac:dyDescent="0.55000000000000004"/>
  <cols>
    <col min="1" max="1" width="5.89453125" style="577" bestFit="1" customWidth="1"/>
    <col min="2" max="2" width="11.5234375" style="581" bestFit="1" customWidth="1"/>
    <col min="3" max="3" width="11.5234375" style="630" customWidth="1"/>
    <col min="4" max="4" width="15.89453125" style="582" bestFit="1" customWidth="1"/>
    <col min="5" max="5" width="15.89453125" style="582" customWidth="1"/>
    <col min="6" max="6" width="17.68359375" style="582" hidden="1" customWidth="1"/>
    <col min="7" max="7" width="20.3125" style="582" hidden="1" customWidth="1"/>
    <col min="8" max="8" width="17" style="582" hidden="1" customWidth="1"/>
    <col min="9" max="9" width="11.5234375" style="583" hidden="1" customWidth="1"/>
    <col min="10" max="10" width="10" style="581" hidden="1" customWidth="1"/>
    <col min="11" max="11" width="15.89453125" style="582" hidden="1" customWidth="1"/>
    <col min="12" max="12" width="17.68359375" style="582" hidden="1" customWidth="1"/>
    <col min="13" max="13" width="20.3125" style="582" hidden="1" customWidth="1"/>
    <col min="14" max="14" width="17" style="582" hidden="1" customWidth="1"/>
    <col min="15" max="15" width="11.5234375" style="583" hidden="1" customWidth="1"/>
    <col min="16" max="16" width="10" style="581" hidden="1" customWidth="1"/>
    <col min="17" max="17" width="15.89453125" style="582" hidden="1" customWidth="1"/>
    <col min="18" max="18" width="17.68359375" style="582" hidden="1" customWidth="1"/>
    <col min="19" max="19" width="20.3125" style="582" hidden="1" customWidth="1"/>
    <col min="20" max="20" width="17" style="582" hidden="1" customWidth="1"/>
    <col min="21" max="21" width="11.5234375" style="583" hidden="1" customWidth="1"/>
    <col min="22" max="22" width="11.5234375" style="581" bestFit="1" customWidth="1"/>
    <col min="23" max="23" width="11.5234375" style="630" customWidth="1"/>
    <col min="24" max="24" width="15.89453125" style="582" bestFit="1" customWidth="1"/>
    <col min="25" max="25" width="15.89453125" style="630" customWidth="1"/>
    <col min="26" max="26" width="20.3125" style="582" hidden="1" customWidth="1"/>
    <col min="27" max="27" width="16.3125" style="582" hidden="1" customWidth="1"/>
    <col min="28" max="28" width="17" style="582" hidden="1" customWidth="1"/>
    <col min="29" max="29" width="11.5234375" style="583" hidden="1" customWidth="1"/>
    <col min="30" max="30" width="11.5234375" style="631" customWidth="1"/>
    <col min="31" max="31" width="15.7890625" style="631" customWidth="1"/>
    <col min="32" max="33" width="11.5234375" style="631" customWidth="1"/>
    <col min="34" max="34" width="11.5234375" style="581" bestFit="1" customWidth="1"/>
    <col min="35" max="35" width="11.5234375" style="630" customWidth="1"/>
    <col min="36" max="36" width="15.89453125" style="582" bestFit="1" customWidth="1"/>
    <col min="37" max="37" width="15.89453125" style="582" customWidth="1"/>
    <col min="38" max="38" width="17.68359375" style="582" hidden="1" customWidth="1"/>
    <col min="39" max="39" width="20.3125" style="582" hidden="1" customWidth="1"/>
    <col min="40" max="40" width="17" style="582" hidden="1" customWidth="1"/>
    <col min="41" max="41" width="11.5234375" style="583" hidden="1" customWidth="1"/>
    <col min="42" max="42" width="9.1015625" style="713"/>
    <col min="43" max="43" width="14.7890625" style="713" customWidth="1"/>
    <col min="44" max="44" width="9.1015625" style="713"/>
    <col min="45" max="45" width="15.1015625" style="714" customWidth="1"/>
    <col min="46" max="267" width="9.1015625" style="331"/>
    <col min="268" max="268" width="5.89453125" style="331" bestFit="1" customWidth="1"/>
    <col min="269" max="269" width="11.5234375" style="331" bestFit="1" customWidth="1"/>
    <col min="270" max="270" width="15.89453125" style="331" bestFit="1" customWidth="1"/>
    <col min="271" max="271" width="17.68359375" style="331" bestFit="1" customWidth="1"/>
    <col min="272" max="272" width="20.3125" style="331" bestFit="1" customWidth="1"/>
    <col min="273" max="273" width="17" style="331" bestFit="1" customWidth="1"/>
    <col min="274" max="274" width="11.5234375" style="331" bestFit="1" customWidth="1"/>
    <col min="275" max="275" width="10" style="331" bestFit="1" customWidth="1"/>
    <col min="276" max="276" width="15.89453125" style="331" bestFit="1" customWidth="1"/>
    <col min="277" max="277" width="17.68359375" style="331" bestFit="1" customWidth="1"/>
    <col min="278" max="278" width="20.3125" style="331" bestFit="1" customWidth="1"/>
    <col min="279" max="279" width="17" style="331" bestFit="1" customWidth="1"/>
    <col min="280" max="280" width="11.5234375" style="331" bestFit="1" customWidth="1"/>
    <col min="281" max="281" width="10" style="331" bestFit="1" customWidth="1"/>
    <col min="282" max="282" width="15.89453125" style="331" bestFit="1" customWidth="1"/>
    <col min="283" max="283" width="17.68359375" style="331" bestFit="1" customWidth="1"/>
    <col min="284" max="284" width="20.3125" style="331" bestFit="1" customWidth="1"/>
    <col min="285" max="285" width="17" style="331" bestFit="1" customWidth="1"/>
    <col min="286" max="287" width="11.5234375" style="331" bestFit="1" customWidth="1"/>
    <col min="288" max="288" width="15.89453125" style="331" bestFit="1" customWidth="1"/>
    <col min="289" max="289" width="20.3125" style="331" bestFit="1" customWidth="1"/>
    <col min="290" max="290" width="16.3125" style="331" bestFit="1" customWidth="1"/>
    <col min="291" max="291" width="17" style="331" bestFit="1" customWidth="1"/>
    <col min="292" max="293" width="11.5234375" style="331" bestFit="1" customWidth="1"/>
    <col min="294" max="294" width="15.89453125" style="331" bestFit="1" customWidth="1"/>
    <col min="295" max="295" width="17.68359375" style="331" bestFit="1" customWidth="1"/>
    <col min="296" max="296" width="20.3125" style="331" bestFit="1" customWidth="1"/>
    <col min="297" max="297" width="17" style="331" bestFit="1" customWidth="1"/>
    <col min="298" max="298" width="11.5234375" style="331" bestFit="1" customWidth="1"/>
    <col min="299" max="523" width="9.1015625" style="331"/>
    <col min="524" max="524" width="5.89453125" style="331" bestFit="1" customWidth="1"/>
    <col min="525" max="525" width="11.5234375" style="331" bestFit="1" customWidth="1"/>
    <col min="526" max="526" width="15.89453125" style="331" bestFit="1" customWidth="1"/>
    <col min="527" max="527" width="17.68359375" style="331" bestFit="1" customWidth="1"/>
    <col min="528" max="528" width="20.3125" style="331" bestFit="1" customWidth="1"/>
    <col min="529" max="529" width="17" style="331" bestFit="1" customWidth="1"/>
    <col min="530" max="530" width="11.5234375" style="331" bestFit="1" customWidth="1"/>
    <col min="531" max="531" width="10" style="331" bestFit="1" customWidth="1"/>
    <col min="532" max="532" width="15.89453125" style="331" bestFit="1" customWidth="1"/>
    <col min="533" max="533" width="17.68359375" style="331" bestFit="1" customWidth="1"/>
    <col min="534" max="534" width="20.3125" style="331" bestFit="1" customWidth="1"/>
    <col min="535" max="535" width="17" style="331" bestFit="1" customWidth="1"/>
    <col min="536" max="536" width="11.5234375" style="331" bestFit="1" customWidth="1"/>
    <col min="537" max="537" width="10" style="331" bestFit="1" customWidth="1"/>
    <col min="538" max="538" width="15.89453125" style="331" bestFit="1" customWidth="1"/>
    <col min="539" max="539" width="17.68359375" style="331" bestFit="1" customWidth="1"/>
    <col min="540" max="540" width="20.3125" style="331" bestFit="1" customWidth="1"/>
    <col min="541" max="541" width="17" style="331" bestFit="1" customWidth="1"/>
    <col min="542" max="543" width="11.5234375" style="331" bestFit="1" customWidth="1"/>
    <col min="544" max="544" width="15.89453125" style="331" bestFit="1" customWidth="1"/>
    <col min="545" max="545" width="20.3125" style="331" bestFit="1" customWidth="1"/>
    <col min="546" max="546" width="16.3125" style="331" bestFit="1" customWidth="1"/>
    <col min="547" max="547" width="17" style="331" bestFit="1" customWidth="1"/>
    <col min="548" max="549" width="11.5234375" style="331" bestFit="1" customWidth="1"/>
    <col min="550" max="550" width="15.89453125" style="331" bestFit="1" customWidth="1"/>
    <col min="551" max="551" width="17.68359375" style="331" bestFit="1" customWidth="1"/>
    <col min="552" max="552" width="20.3125" style="331" bestFit="1" customWidth="1"/>
    <col min="553" max="553" width="17" style="331" bestFit="1" customWidth="1"/>
    <col min="554" max="554" width="11.5234375" style="331" bestFit="1" customWidth="1"/>
    <col min="555" max="779" width="9.1015625" style="331"/>
    <col min="780" max="780" width="5.89453125" style="331" bestFit="1" customWidth="1"/>
    <col min="781" max="781" width="11.5234375" style="331" bestFit="1" customWidth="1"/>
    <col min="782" max="782" width="15.89453125" style="331" bestFit="1" customWidth="1"/>
    <col min="783" max="783" width="17.68359375" style="331" bestFit="1" customWidth="1"/>
    <col min="784" max="784" width="20.3125" style="331" bestFit="1" customWidth="1"/>
    <col min="785" max="785" width="17" style="331" bestFit="1" customWidth="1"/>
    <col min="786" max="786" width="11.5234375" style="331" bestFit="1" customWidth="1"/>
    <col min="787" max="787" width="10" style="331" bestFit="1" customWidth="1"/>
    <col min="788" max="788" width="15.89453125" style="331" bestFit="1" customWidth="1"/>
    <col min="789" max="789" width="17.68359375" style="331" bestFit="1" customWidth="1"/>
    <col min="790" max="790" width="20.3125" style="331" bestFit="1" customWidth="1"/>
    <col min="791" max="791" width="17" style="331" bestFit="1" customWidth="1"/>
    <col min="792" max="792" width="11.5234375" style="331" bestFit="1" customWidth="1"/>
    <col min="793" max="793" width="10" style="331" bestFit="1" customWidth="1"/>
    <col min="794" max="794" width="15.89453125" style="331" bestFit="1" customWidth="1"/>
    <col min="795" max="795" width="17.68359375" style="331" bestFit="1" customWidth="1"/>
    <col min="796" max="796" width="20.3125" style="331" bestFit="1" customWidth="1"/>
    <col min="797" max="797" width="17" style="331" bestFit="1" customWidth="1"/>
    <col min="798" max="799" width="11.5234375" style="331" bestFit="1" customWidth="1"/>
    <col min="800" max="800" width="15.89453125" style="331" bestFit="1" customWidth="1"/>
    <col min="801" max="801" width="20.3125" style="331" bestFit="1" customWidth="1"/>
    <col min="802" max="802" width="16.3125" style="331" bestFit="1" customWidth="1"/>
    <col min="803" max="803" width="17" style="331" bestFit="1" customWidth="1"/>
    <col min="804" max="805" width="11.5234375" style="331" bestFit="1" customWidth="1"/>
    <col min="806" max="806" width="15.89453125" style="331" bestFit="1" customWidth="1"/>
    <col min="807" max="807" width="17.68359375" style="331" bestFit="1" customWidth="1"/>
    <col min="808" max="808" width="20.3125" style="331" bestFit="1" customWidth="1"/>
    <col min="809" max="809" width="17" style="331" bestFit="1" customWidth="1"/>
    <col min="810" max="810" width="11.5234375" style="331" bestFit="1" customWidth="1"/>
    <col min="811" max="1035" width="9.1015625" style="331"/>
    <col min="1036" max="1036" width="5.89453125" style="331" bestFit="1" customWidth="1"/>
    <col min="1037" max="1037" width="11.5234375" style="331" bestFit="1" customWidth="1"/>
    <col min="1038" max="1038" width="15.89453125" style="331" bestFit="1" customWidth="1"/>
    <col min="1039" max="1039" width="17.68359375" style="331" bestFit="1" customWidth="1"/>
    <col min="1040" max="1040" width="20.3125" style="331" bestFit="1" customWidth="1"/>
    <col min="1041" max="1041" width="17" style="331" bestFit="1" customWidth="1"/>
    <col min="1042" max="1042" width="11.5234375" style="331" bestFit="1" customWidth="1"/>
    <col min="1043" max="1043" width="10" style="331" bestFit="1" customWidth="1"/>
    <col min="1044" max="1044" width="15.89453125" style="331" bestFit="1" customWidth="1"/>
    <col min="1045" max="1045" width="17.68359375" style="331" bestFit="1" customWidth="1"/>
    <col min="1046" max="1046" width="20.3125" style="331" bestFit="1" customWidth="1"/>
    <col min="1047" max="1047" width="17" style="331" bestFit="1" customWidth="1"/>
    <col min="1048" max="1048" width="11.5234375" style="331" bestFit="1" customWidth="1"/>
    <col min="1049" max="1049" width="10" style="331" bestFit="1" customWidth="1"/>
    <col min="1050" max="1050" width="15.89453125" style="331" bestFit="1" customWidth="1"/>
    <col min="1051" max="1051" width="17.68359375" style="331" bestFit="1" customWidth="1"/>
    <col min="1052" max="1052" width="20.3125" style="331" bestFit="1" customWidth="1"/>
    <col min="1053" max="1053" width="17" style="331" bestFit="1" customWidth="1"/>
    <col min="1054" max="1055" width="11.5234375" style="331" bestFit="1" customWidth="1"/>
    <col min="1056" max="1056" width="15.89453125" style="331" bestFit="1" customWidth="1"/>
    <col min="1057" max="1057" width="20.3125" style="331" bestFit="1" customWidth="1"/>
    <col min="1058" max="1058" width="16.3125" style="331" bestFit="1" customWidth="1"/>
    <col min="1059" max="1059" width="17" style="331" bestFit="1" customWidth="1"/>
    <col min="1060" max="1061" width="11.5234375" style="331" bestFit="1" customWidth="1"/>
    <col min="1062" max="1062" width="15.89453125" style="331" bestFit="1" customWidth="1"/>
    <col min="1063" max="1063" width="17.68359375" style="331" bestFit="1" customWidth="1"/>
    <col min="1064" max="1064" width="20.3125" style="331" bestFit="1" customWidth="1"/>
    <col min="1065" max="1065" width="17" style="331" bestFit="1" customWidth="1"/>
    <col min="1066" max="1066" width="11.5234375" style="331" bestFit="1" customWidth="1"/>
    <col min="1067" max="1291" width="9.1015625" style="331"/>
    <col min="1292" max="1292" width="5.89453125" style="331" bestFit="1" customWidth="1"/>
    <col min="1293" max="1293" width="11.5234375" style="331" bestFit="1" customWidth="1"/>
    <col min="1294" max="1294" width="15.89453125" style="331" bestFit="1" customWidth="1"/>
    <col min="1295" max="1295" width="17.68359375" style="331" bestFit="1" customWidth="1"/>
    <col min="1296" max="1296" width="20.3125" style="331" bestFit="1" customWidth="1"/>
    <col min="1297" max="1297" width="17" style="331" bestFit="1" customWidth="1"/>
    <col min="1298" max="1298" width="11.5234375" style="331" bestFit="1" customWidth="1"/>
    <col min="1299" max="1299" width="10" style="331" bestFit="1" customWidth="1"/>
    <col min="1300" max="1300" width="15.89453125" style="331" bestFit="1" customWidth="1"/>
    <col min="1301" max="1301" width="17.68359375" style="331" bestFit="1" customWidth="1"/>
    <col min="1302" max="1302" width="20.3125" style="331" bestFit="1" customWidth="1"/>
    <col min="1303" max="1303" width="17" style="331" bestFit="1" customWidth="1"/>
    <col min="1304" max="1304" width="11.5234375" style="331" bestFit="1" customWidth="1"/>
    <col min="1305" max="1305" width="10" style="331" bestFit="1" customWidth="1"/>
    <col min="1306" max="1306" width="15.89453125" style="331" bestFit="1" customWidth="1"/>
    <col min="1307" max="1307" width="17.68359375" style="331" bestFit="1" customWidth="1"/>
    <col min="1308" max="1308" width="20.3125" style="331" bestFit="1" customWidth="1"/>
    <col min="1309" max="1309" width="17" style="331" bestFit="1" customWidth="1"/>
    <col min="1310" max="1311" width="11.5234375" style="331" bestFit="1" customWidth="1"/>
    <col min="1312" max="1312" width="15.89453125" style="331" bestFit="1" customWidth="1"/>
    <col min="1313" max="1313" width="20.3125" style="331" bestFit="1" customWidth="1"/>
    <col min="1314" max="1314" width="16.3125" style="331" bestFit="1" customWidth="1"/>
    <col min="1315" max="1315" width="17" style="331" bestFit="1" customWidth="1"/>
    <col min="1316" max="1317" width="11.5234375" style="331" bestFit="1" customWidth="1"/>
    <col min="1318" max="1318" width="15.89453125" style="331" bestFit="1" customWidth="1"/>
    <col min="1319" max="1319" width="17.68359375" style="331" bestFit="1" customWidth="1"/>
    <col min="1320" max="1320" width="20.3125" style="331" bestFit="1" customWidth="1"/>
    <col min="1321" max="1321" width="17" style="331" bestFit="1" customWidth="1"/>
    <col min="1322" max="1322" width="11.5234375" style="331" bestFit="1" customWidth="1"/>
    <col min="1323" max="1547" width="9.1015625" style="331"/>
    <col min="1548" max="1548" width="5.89453125" style="331" bestFit="1" customWidth="1"/>
    <col min="1549" max="1549" width="11.5234375" style="331" bestFit="1" customWidth="1"/>
    <col min="1550" max="1550" width="15.89453125" style="331" bestFit="1" customWidth="1"/>
    <col min="1551" max="1551" width="17.68359375" style="331" bestFit="1" customWidth="1"/>
    <col min="1552" max="1552" width="20.3125" style="331" bestFit="1" customWidth="1"/>
    <col min="1553" max="1553" width="17" style="331" bestFit="1" customWidth="1"/>
    <col min="1554" max="1554" width="11.5234375" style="331" bestFit="1" customWidth="1"/>
    <col min="1555" max="1555" width="10" style="331" bestFit="1" customWidth="1"/>
    <col min="1556" max="1556" width="15.89453125" style="331" bestFit="1" customWidth="1"/>
    <col min="1557" max="1557" width="17.68359375" style="331" bestFit="1" customWidth="1"/>
    <col min="1558" max="1558" width="20.3125" style="331" bestFit="1" customWidth="1"/>
    <col min="1559" max="1559" width="17" style="331" bestFit="1" customWidth="1"/>
    <col min="1560" max="1560" width="11.5234375" style="331" bestFit="1" customWidth="1"/>
    <col min="1561" max="1561" width="10" style="331" bestFit="1" customWidth="1"/>
    <col min="1562" max="1562" width="15.89453125" style="331" bestFit="1" customWidth="1"/>
    <col min="1563" max="1563" width="17.68359375" style="331" bestFit="1" customWidth="1"/>
    <col min="1564" max="1564" width="20.3125" style="331" bestFit="1" customWidth="1"/>
    <col min="1565" max="1565" width="17" style="331" bestFit="1" customWidth="1"/>
    <col min="1566" max="1567" width="11.5234375" style="331" bestFit="1" customWidth="1"/>
    <col min="1568" max="1568" width="15.89453125" style="331" bestFit="1" customWidth="1"/>
    <col min="1569" max="1569" width="20.3125" style="331" bestFit="1" customWidth="1"/>
    <col min="1570" max="1570" width="16.3125" style="331" bestFit="1" customWidth="1"/>
    <col min="1571" max="1571" width="17" style="331" bestFit="1" customWidth="1"/>
    <col min="1572" max="1573" width="11.5234375" style="331" bestFit="1" customWidth="1"/>
    <col min="1574" max="1574" width="15.89453125" style="331" bestFit="1" customWidth="1"/>
    <col min="1575" max="1575" width="17.68359375" style="331" bestFit="1" customWidth="1"/>
    <col min="1576" max="1576" width="20.3125" style="331" bestFit="1" customWidth="1"/>
    <col min="1577" max="1577" width="17" style="331" bestFit="1" customWidth="1"/>
    <col min="1578" max="1578" width="11.5234375" style="331" bestFit="1" customWidth="1"/>
    <col min="1579" max="1803" width="9.1015625" style="331"/>
    <col min="1804" max="1804" width="5.89453125" style="331" bestFit="1" customWidth="1"/>
    <col min="1805" max="1805" width="11.5234375" style="331" bestFit="1" customWidth="1"/>
    <col min="1806" max="1806" width="15.89453125" style="331" bestFit="1" customWidth="1"/>
    <col min="1807" max="1807" width="17.68359375" style="331" bestFit="1" customWidth="1"/>
    <col min="1808" max="1808" width="20.3125" style="331" bestFit="1" customWidth="1"/>
    <col min="1809" max="1809" width="17" style="331" bestFit="1" customWidth="1"/>
    <col min="1810" max="1810" width="11.5234375" style="331" bestFit="1" customWidth="1"/>
    <col min="1811" max="1811" width="10" style="331" bestFit="1" customWidth="1"/>
    <col min="1812" max="1812" width="15.89453125" style="331" bestFit="1" customWidth="1"/>
    <col min="1813" max="1813" width="17.68359375" style="331" bestFit="1" customWidth="1"/>
    <col min="1814" max="1814" width="20.3125" style="331" bestFit="1" customWidth="1"/>
    <col min="1815" max="1815" width="17" style="331" bestFit="1" customWidth="1"/>
    <col min="1816" max="1816" width="11.5234375" style="331" bestFit="1" customWidth="1"/>
    <col min="1817" max="1817" width="10" style="331" bestFit="1" customWidth="1"/>
    <col min="1818" max="1818" width="15.89453125" style="331" bestFit="1" customWidth="1"/>
    <col min="1819" max="1819" width="17.68359375" style="331" bestFit="1" customWidth="1"/>
    <col min="1820" max="1820" width="20.3125" style="331" bestFit="1" customWidth="1"/>
    <col min="1821" max="1821" width="17" style="331" bestFit="1" customWidth="1"/>
    <col min="1822" max="1823" width="11.5234375" style="331" bestFit="1" customWidth="1"/>
    <col min="1824" max="1824" width="15.89453125" style="331" bestFit="1" customWidth="1"/>
    <col min="1825" max="1825" width="20.3125" style="331" bestFit="1" customWidth="1"/>
    <col min="1826" max="1826" width="16.3125" style="331" bestFit="1" customWidth="1"/>
    <col min="1827" max="1827" width="17" style="331" bestFit="1" customWidth="1"/>
    <col min="1828" max="1829" width="11.5234375" style="331" bestFit="1" customWidth="1"/>
    <col min="1830" max="1830" width="15.89453125" style="331" bestFit="1" customWidth="1"/>
    <col min="1831" max="1831" width="17.68359375" style="331" bestFit="1" customWidth="1"/>
    <col min="1832" max="1832" width="20.3125" style="331" bestFit="1" customWidth="1"/>
    <col min="1833" max="1833" width="17" style="331" bestFit="1" customWidth="1"/>
    <col min="1834" max="1834" width="11.5234375" style="331" bestFit="1" customWidth="1"/>
    <col min="1835" max="2059" width="9.1015625" style="331"/>
    <col min="2060" max="2060" width="5.89453125" style="331" bestFit="1" customWidth="1"/>
    <col min="2061" max="2061" width="11.5234375" style="331" bestFit="1" customWidth="1"/>
    <col min="2062" max="2062" width="15.89453125" style="331" bestFit="1" customWidth="1"/>
    <col min="2063" max="2063" width="17.68359375" style="331" bestFit="1" customWidth="1"/>
    <col min="2064" max="2064" width="20.3125" style="331" bestFit="1" customWidth="1"/>
    <col min="2065" max="2065" width="17" style="331" bestFit="1" customWidth="1"/>
    <col min="2066" max="2066" width="11.5234375" style="331" bestFit="1" customWidth="1"/>
    <col min="2067" max="2067" width="10" style="331" bestFit="1" customWidth="1"/>
    <col min="2068" max="2068" width="15.89453125" style="331" bestFit="1" customWidth="1"/>
    <col min="2069" max="2069" width="17.68359375" style="331" bestFit="1" customWidth="1"/>
    <col min="2070" max="2070" width="20.3125" style="331" bestFit="1" customWidth="1"/>
    <col min="2071" max="2071" width="17" style="331" bestFit="1" customWidth="1"/>
    <col min="2072" max="2072" width="11.5234375" style="331" bestFit="1" customWidth="1"/>
    <col min="2073" max="2073" width="10" style="331" bestFit="1" customWidth="1"/>
    <col min="2074" max="2074" width="15.89453125" style="331" bestFit="1" customWidth="1"/>
    <col min="2075" max="2075" width="17.68359375" style="331" bestFit="1" customWidth="1"/>
    <col min="2076" max="2076" width="20.3125" style="331" bestFit="1" customWidth="1"/>
    <col min="2077" max="2077" width="17" style="331" bestFit="1" customWidth="1"/>
    <col min="2078" max="2079" width="11.5234375" style="331" bestFit="1" customWidth="1"/>
    <col min="2080" max="2080" width="15.89453125" style="331" bestFit="1" customWidth="1"/>
    <col min="2081" max="2081" width="20.3125" style="331" bestFit="1" customWidth="1"/>
    <col min="2082" max="2082" width="16.3125" style="331" bestFit="1" customWidth="1"/>
    <col min="2083" max="2083" width="17" style="331" bestFit="1" customWidth="1"/>
    <col min="2084" max="2085" width="11.5234375" style="331" bestFit="1" customWidth="1"/>
    <col min="2086" max="2086" width="15.89453125" style="331" bestFit="1" customWidth="1"/>
    <col min="2087" max="2087" width="17.68359375" style="331" bestFit="1" customWidth="1"/>
    <col min="2088" max="2088" width="20.3125" style="331" bestFit="1" customWidth="1"/>
    <col min="2089" max="2089" width="17" style="331" bestFit="1" customWidth="1"/>
    <col min="2090" max="2090" width="11.5234375" style="331" bestFit="1" customWidth="1"/>
    <col min="2091" max="2315" width="9.1015625" style="331"/>
    <col min="2316" max="2316" width="5.89453125" style="331" bestFit="1" customWidth="1"/>
    <col min="2317" max="2317" width="11.5234375" style="331" bestFit="1" customWidth="1"/>
    <col min="2318" max="2318" width="15.89453125" style="331" bestFit="1" customWidth="1"/>
    <col min="2319" max="2319" width="17.68359375" style="331" bestFit="1" customWidth="1"/>
    <col min="2320" max="2320" width="20.3125" style="331" bestFit="1" customWidth="1"/>
    <col min="2321" max="2321" width="17" style="331" bestFit="1" customWidth="1"/>
    <col min="2322" max="2322" width="11.5234375" style="331" bestFit="1" customWidth="1"/>
    <col min="2323" max="2323" width="10" style="331" bestFit="1" customWidth="1"/>
    <col min="2324" max="2324" width="15.89453125" style="331" bestFit="1" customWidth="1"/>
    <col min="2325" max="2325" width="17.68359375" style="331" bestFit="1" customWidth="1"/>
    <col min="2326" max="2326" width="20.3125" style="331" bestFit="1" customWidth="1"/>
    <col min="2327" max="2327" width="17" style="331" bestFit="1" customWidth="1"/>
    <col min="2328" max="2328" width="11.5234375" style="331" bestFit="1" customWidth="1"/>
    <col min="2329" max="2329" width="10" style="331" bestFit="1" customWidth="1"/>
    <col min="2330" max="2330" width="15.89453125" style="331" bestFit="1" customWidth="1"/>
    <col min="2331" max="2331" width="17.68359375" style="331" bestFit="1" customWidth="1"/>
    <col min="2332" max="2332" width="20.3125" style="331" bestFit="1" customWidth="1"/>
    <col min="2333" max="2333" width="17" style="331" bestFit="1" customWidth="1"/>
    <col min="2334" max="2335" width="11.5234375" style="331" bestFit="1" customWidth="1"/>
    <col min="2336" max="2336" width="15.89453125" style="331" bestFit="1" customWidth="1"/>
    <col min="2337" max="2337" width="20.3125" style="331" bestFit="1" customWidth="1"/>
    <col min="2338" max="2338" width="16.3125" style="331" bestFit="1" customWidth="1"/>
    <col min="2339" max="2339" width="17" style="331" bestFit="1" customWidth="1"/>
    <col min="2340" max="2341" width="11.5234375" style="331" bestFit="1" customWidth="1"/>
    <col min="2342" max="2342" width="15.89453125" style="331" bestFit="1" customWidth="1"/>
    <col min="2343" max="2343" width="17.68359375" style="331" bestFit="1" customWidth="1"/>
    <col min="2344" max="2344" width="20.3125" style="331" bestFit="1" customWidth="1"/>
    <col min="2345" max="2345" width="17" style="331" bestFit="1" customWidth="1"/>
    <col min="2346" max="2346" width="11.5234375" style="331" bestFit="1" customWidth="1"/>
    <col min="2347" max="2571" width="9.1015625" style="331"/>
    <col min="2572" max="2572" width="5.89453125" style="331" bestFit="1" customWidth="1"/>
    <col min="2573" max="2573" width="11.5234375" style="331" bestFit="1" customWidth="1"/>
    <col min="2574" max="2574" width="15.89453125" style="331" bestFit="1" customWidth="1"/>
    <col min="2575" max="2575" width="17.68359375" style="331" bestFit="1" customWidth="1"/>
    <col min="2576" max="2576" width="20.3125" style="331" bestFit="1" customWidth="1"/>
    <col min="2577" max="2577" width="17" style="331" bestFit="1" customWidth="1"/>
    <col min="2578" max="2578" width="11.5234375" style="331" bestFit="1" customWidth="1"/>
    <col min="2579" max="2579" width="10" style="331" bestFit="1" customWidth="1"/>
    <col min="2580" max="2580" width="15.89453125" style="331" bestFit="1" customWidth="1"/>
    <col min="2581" max="2581" width="17.68359375" style="331" bestFit="1" customWidth="1"/>
    <col min="2582" max="2582" width="20.3125" style="331" bestFit="1" customWidth="1"/>
    <col min="2583" max="2583" width="17" style="331" bestFit="1" customWidth="1"/>
    <col min="2584" max="2584" width="11.5234375" style="331" bestFit="1" customWidth="1"/>
    <col min="2585" max="2585" width="10" style="331" bestFit="1" customWidth="1"/>
    <col min="2586" max="2586" width="15.89453125" style="331" bestFit="1" customWidth="1"/>
    <col min="2587" max="2587" width="17.68359375" style="331" bestFit="1" customWidth="1"/>
    <col min="2588" max="2588" width="20.3125" style="331" bestFit="1" customWidth="1"/>
    <col min="2589" max="2589" width="17" style="331" bestFit="1" customWidth="1"/>
    <col min="2590" max="2591" width="11.5234375" style="331" bestFit="1" customWidth="1"/>
    <col min="2592" max="2592" width="15.89453125" style="331" bestFit="1" customWidth="1"/>
    <col min="2593" max="2593" width="20.3125" style="331" bestFit="1" customWidth="1"/>
    <col min="2594" max="2594" width="16.3125" style="331" bestFit="1" customWidth="1"/>
    <col min="2595" max="2595" width="17" style="331" bestFit="1" customWidth="1"/>
    <col min="2596" max="2597" width="11.5234375" style="331" bestFit="1" customWidth="1"/>
    <col min="2598" max="2598" width="15.89453125" style="331" bestFit="1" customWidth="1"/>
    <col min="2599" max="2599" width="17.68359375" style="331" bestFit="1" customWidth="1"/>
    <col min="2600" max="2600" width="20.3125" style="331" bestFit="1" customWidth="1"/>
    <col min="2601" max="2601" width="17" style="331" bestFit="1" customWidth="1"/>
    <col min="2602" max="2602" width="11.5234375" style="331" bestFit="1" customWidth="1"/>
    <col min="2603" max="2827" width="9.1015625" style="331"/>
    <col min="2828" max="2828" width="5.89453125" style="331" bestFit="1" customWidth="1"/>
    <col min="2829" max="2829" width="11.5234375" style="331" bestFit="1" customWidth="1"/>
    <col min="2830" max="2830" width="15.89453125" style="331" bestFit="1" customWidth="1"/>
    <col min="2831" max="2831" width="17.68359375" style="331" bestFit="1" customWidth="1"/>
    <col min="2832" max="2832" width="20.3125" style="331" bestFit="1" customWidth="1"/>
    <col min="2833" max="2833" width="17" style="331" bestFit="1" customWidth="1"/>
    <col min="2834" max="2834" width="11.5234375" style="331" bestFit="1" customWidth="1"/>
    <col min="2835" max="2835" width="10" style="331" bestFit="1" customWidth="1"/>
    <col min="2836" max="2836" width="15.89453125" style="331" bestFit="1" customWidth="1"/>
    <col min="2837" max="2837" width="17.68359375" style="331" bestFit="1" customWidth="1"/>
    <col min="2838" max="2838" width="20.3125" style="331" bestFit="1" customWidth="1"/>
    <col min="2839" max="2839" width="17" style="331" bestFit="1" customWidth="1"/>
    <col min="2840" max="2840" width="11.5234375" style="331" bestFit="1" customWidth="1"/>
    <col min="2841" max="2841" width="10" style="331" bestFit="1" customWidth="1"/>
    <col min="2842" max="2842" width="15.89453125" style="331" bestFit="1" customWidth="1"/>
    <col min="2843" max="2843" width="17.68359375" style="331" bestFit="1" customWidth="1"/>
    <col min="2844" max="2844" width="20.3125" style="331" bestFit="1" customWidth="1"/>
    <col min="2845" max="2845" width="17" style="331" bestFit="1" customWidth="1"/>
    <col min="2846" max="2847" width="11.5234375" style="331" bestFit="1" customWidth="1"/>
    <col min="2848" max="2848" width="15.89453125" style="331" bestFit="1" customWidth="1"/>
    <col min="2849" max="2849" width="20.3125" style="331" bestFit="1" customWidth="1"/>
    <col min="2850" max="2850" width="16.3125" style="331" bestFit="1" customWidth="1"/>
    <col min="2851" max="2851" width="17" style="331" bestFit="1" customWidth="1"/>
    <col min="2852" max="2853" width="11.5234375" style="331" bestFit="1" customWidth="1"/>
    <col min="2854" max="2854" width="15.89453125" style="331" bestFit="1" customWidth="1"/>
    <col min="2855" max="2855" width="17.68359375" style="331" bestFit="1" customWidth="1"/>
    <col min="2856" max="2856" width="20.3125" style="331" bestFit="1" customWidth="1"/>
    <col min="2857" max="2857" width="17" style="331" bestFit="1" customWidth="1"/>
    <col min="2858" max="2858" width="11.5234375" style="331" bestFit="1" customWidth="1"/>
    <col min="2859" max="3083" width="9.1015625" style="331"/>
    <col min="3084" max="3084" width="5.89453125" style="331" bestFit="1" customWidth="1"/>
    <col min="3085" max="3085" width="11.5234375" style="331" bestFit="1" customWidth="1"/>
    <col min="3086" max="3086" width="15.89453125" style="331" bestFit="1" customWidth="1"/>
    <col min="3087" max="3087" width="17.68359375" style="331" bestFit="1" customWidth="1"/>
    <col min="3088" max="3088" width="20.3125" style="331" bestFit="1" customWidth="1"/>
    <col min="3089" max="3089" width="17" style="331" bestFit="1" customWidth="1"/>
    <col min="3090" max="3090" width="11.5234375" style="331" bestFit="1" customWidth="1"/>
    <col min="3091" max="3091" width="10" style="331" bestFit="1" customWidth="1"/>
    <col min="3092" max="3092" width="15.89453125" style="331" bestFit="1" customWidth="1"/>
    <col min="3093" max="3093" width="17.68359375" style="331" bestFit="1" customWidth="1"/>
    <col min="3094" max="3094" width="20.3125" style="331" bestFit="1" customWidth="1"/>
    <col min="3095" max="3095" width="17" style="331" bestFit="1" customWidth="1"/>
    <col min="3096" max="3096" width="11.5234375" style="331" bestFit="1" customWidth="1"/>
    <col min="3097" max="3097" width="10" style="331" bestFit="1" customWidth="1"/>
    <col min="3098" max="3098" width="15.89453125" style="331" bestFit="1" customWidth="1"/>
    <col min="3099" max="3099" width="17.68359375" style="331" bestFit="1" customWidth="1"/>
    <col min="3100" max="3100" width="20.3125" style="331" bestFit="1" customWidth="1"/>
    <col min="3101" max="3101" width="17" style="331" bestFit="1" customWidth="1"/>
    <col min="3102" max="3103" width="11.5234375" style="331" bestFit="1" customWidth="1"/>
    <col min="3104" max="3104" width="15.89453125" style="331" bestFit="1" customWidth="1"/>
    <col min="3105" max="3105" width="20.3125" style="331" bestFit="1" customWidth="1"/>
    <col min="3106" max="3106" width="16.3125" style="331" bestFit="1" customWidth="1"/>
    <col min="3107" max="3107" width="17" style="331" bestFit="1" customWidth="1"/>
    <col min="3108" max="3109" width="11.5234375" style="331" bestFit="1" customWidth="1"/>
    <col min="3110" max="3110" width="15.89453125" style="331" bestFit="1" customWidth="1"/>
    <col min="3111" max="3111" width="17.68359375" style="331" bestFit="1" customWidth="1"/>
    <col min="3112" max="3112" width="20.3125" style="331" bestFit="1" customWidth="1"/>
    <col min="3113" max="3113" width="17" style="331" bestFit="1" customWidth="1"/>
    <col min="3114" max="3114" width="11.5234375" style="331" bestFit="1" customWidth="1"/>
    <col min="3115" max="3339" width="9.1015625" style="331"/>
    <col min="3340" max="3340" width="5.89453125" style="331" bestFit="1" customWidth="1"/>
    <col min="3341" max="3341" width="11.5234375" style="331" bestFit="1" customWidth="1"/>
    <col min="3342" max="3342" width="15.89453125" style="331" bestFit="1" customWidth="1"/>
    <col min="3343" max="3343" width="17.68359375" style="331" bestFit="1" customWidth="1"/>
    <col min="3344" max="3344" width="20.3125" style="331" bestFit="1" customWidth="1"/>
    <col min="3345" max="3345" width="17" style="331" bestFit="1" customWidth="1"/>
    <col min="3346" max="3346" width="11.5234375" style="331" bestFit="1" customWidth="1"/>
    <col min="3347" max="3347" width="10" style="331" bestFit="1" customWidth="1"/>
    <col min="3348" max="3348" width="15.89453125" style="331" bestFit="1" customWidth="1"/>
    <col min="3349" max="3349" width="17.68359375" style="331" bestFit="1" customWidth="1"/>
    <col min="3350" max="3350" width="20.3125" style="331" bestFit="1" customWidth="1"/>
    <col min="3351" max="3351" width="17" style="331" bestFit="1" customWidth="1"/>
    <col min="3352" max="3352" width="11.5234375" style="331" bestFit="1" customWidth="1"/>
    <col min="3353" max="3353" width="10" style="331" bestFit="1" customWidth="1"/>
    <col min="3354" max="3354" width="15.89453125" style="331" bestFit="1" customWidth="1"/>
    <col min="3355" max="3355" width="17.68359375" style="331" bestFit="1" customWidth="1"/>
    <col min="3356" max="3356" width="20.3125" style="331" bestFit="1" customWidth="1"/>
    <col min="3357" max="3357" width="17" style="331" bestFit="1" customWidth="1"/>
    <col min="3358" max="3359" width="11.5234375" style="331" bestFit="1" customWidth="1"/>
    <col min="3360" max="3360" width="15.89453125" style="331" bestFit="1" customWidth="1"/>
    <col min="3361" max="3361" width="20.3125" style="331" bestFit="1" customWidth="1"/>
    <col min="3362" max="3362" width="16.3125" style="331" bestFit="1" customWidth="1"/>
    <col min="3363" max="3363" width="17" style="331" bestFit="1" customWidth="1"/>
    <col min="3364" max="3365" width="11.5234375" style="331" bestFit="1" customWidth="1"/>
    <col min="3366" max="3366" width="15.89453125" style="331" bestFit="1" customWidth="1"/>
    <col min="3367" max="3367" width="17.68359375" style="331" bestFit="1" customWidth="1"/>
    <col min="3368" max="3368" width="20.3125" style="331" bestFit="1" customWidth="1"/>
    <col min="3369" max="3369" width="17" style="331" bestFit="1" customWidth="1"/>
    <col min="3370" max="3370" width="11.5234375" style="331" bestFit="1" customWidth="1"/>
    <col min="3371" max="3595" width="9.1015625" style="331"/>
    <col min="3596" max="3596" width="5.89453125" style="331" bestFit="1" customWidth="1"/>
    <col min="3597" max="3597" width="11.5234375" style="331" bestFit="1" customWidth="1"/>
    <col min="3598" max="3598" width="15.89453125" style="331" bestFit="1" customWidth="1"/>
    <col min="3599" max="3599" width="17.68359375" style="331" bestFit="1" customWidth="1"/>
    <col min="3600" max="3600" width="20.3125" style="331" bestFit="1" customWidth="1"/>
    <col min="3601" max="3601" width="17" style="331" bestFit="1" customWidth="1"/>
    <col min="3602" max="3602" width="11.5234375" style="331" bestFit="1" customWidth="1"/>
    <col min="3603" max="3603" width="10" style="331" bestFit="1" customWidth="1"/>
    <col min="3604" max="3604" width="15.89453125" style="331" bestFit="1" customWidth="1"/>
    <col min="3605" max="3605" width="17.68359375" style="331" bestFit="1" customWidth="1"/>
    <col min="3606" max="3606" width="20.3125" style="331" bestFit="1" customWidth="1"/>
    <col min="3607" max="3607" width="17" style="331" bestFit="1" customWidth="1"/>
    <col min="3608" max="3608" width="11.5234375" style="331" bestFit="1" customWidth="1"/>
    <col min="3609" max="3609" width="10" style="331" bestFit="1" customWidth="1"/>
    <col min="3610" max="3610" width="15.89453125" style="331" bestFit="1" customWidth="1"/>
    <col min="3611" max="3611" width="17.68359375" style="331" bestFit="1" customWidth="1"/>
    <col min="3612" max="3612" width="20.3125" style="331" bestFit="1" customWidth="1"/>
    <col min="3613" max="3613" width="17" style="331" bestFit="1" customWidth="1"/>
    <col min="3614" max="3615" width="11.5234375" style="331" bestFit="1" customWidth="1"/>
    <col min="3616" max="3616" width="15.89453125" style="331" bestFit="1" customWidth="1"/>
    <col min="3617" max="3617" width="20.3125" style="331" bestFit="1" customWidth="1"/>
    <col min="3618" max="3618" width="16.3125" style="331" bestFit="1" customWidth="1"/>
    <col min="3619" max="3619" width="17" style="331" bestFit="1" customWidth="1"/>
    <col min="3620" max="3621" width="11.5234375" style="331" bestFit="1" customWidth="1"/>
    <col min="3622" max="3622" width="15.89453125" style="331" bestFit="1" customWidth="1"/>
    <col min="3623" max="3623" width="17.68359375" style="331" bestFit="1" customWidth="1"/>
    <col min="3624" max="3624" width="20.3125" style="331" bestFit="1" customWidth="1"/>
    <col min="3625" max="3625" width="17" style="331" bestFit="1" customWidth="1"/>
    <col min="3626" max="3626" width="11.5234375" style="331" bestFit="1" customWidth="1"/>
    <col min="3627" max="3851" width="9.1015625" style="331"/>
    <col min="3852" max="3852" width="5.89453125" style="331" bestFit="1" customWidth="1"/>
    <col min="3853" max="3853" width="11.5234375" style="331" bestFit="1" customWidth="1"/>
    <col min="3854" max="3854" width="15.89453125" style="331" bestFit="1" customWidth="1"/>
    <col min="3855" max="3855" width="17.68359375" style="331" bestFit="1" customWidth="1"/>
    <col min="3856" max="3856" width="20.3125" style="331" bestFit="1" customWidth="1"/>
    <col min="3857" max="3857" width="17" style="331" bestFit="1" customWidth="1"/>
    <col min="3858" max="3858" width="11.5234375" style="331" bestFit="1" customWidth="1"/>
    <col min="3859" max="3859" width="10" style="331" bestFit="1" customWidth="1"/>
    <col min="3860" max="3860" width="15.89453125" style="331" bestFit="1" customWidth="1"/>
    <col min="3861" max="3861" width="17.68359375" style="331" bestFit="1" customWidth="1"/>
    <col min="3862" max="3862" width="20.3125" style="331" bestFit="1" customWidth="1"/>
    <col min="3863" max="3863" width="17" style="331" bestFit="1" customWidth="1"/>
    <col min="3864" max="3864" width="11.5234375" style="331" bestFit="1" customWidth="1"/>
    <col min="3865" max="3865" width="10" style="331" bestFit="1" customWidth="1"/>
    <col min="3866" max="3866" width="15.89453125" style="331" bestFit="1" customWidth="1"/>
    <col min="3867" max="3867" width="17.68359375" style="331" bestFit="1" customWidth="1"/>
    <col min="3868" max="3868" width="20.3125" style="331" bestFit="1" customWidth="1"/>
    <col min="3869" max="3869" width="17" style="331" bestFit="1" customWidth="1"/>
    <col min="3870" max="3871" width="11.5234375" style="331" bestFit="1" customWidth="1"/>
    <col min="3872" max="3872" width="15.89453125" style="331" bestFit="1" customWidth="1"/>
    <col min="3873" max="3873" width="20.3125" style="331" bestFit="1" customWidth="1"/>
    <col min="3874" max="3874" width="16.3125" style="331" bestFit="1" customWidth="1"/>
    <col min="3875" max="3875" width="17" style="331" bestFit="1" customWidth="1"/>
    <col min="3876" max="3877" width="11.5234375" style="331" bestFit="1" customWidth="1"/>
    <col min="3878" max="3878" width="15.89453125" style="331" bestFit="1" customWidth="1"/>
    <col min="3879" max="3879" width="17.68359375" style="331" bestFit="1" customWidth="1"/>
    <col min="3880" max="3880" width="20.3125" style="331" bestFit="1" customWidth="1"/>
    <col min="3881" max="3881" width="17" style="331" bestFit="1" customWidth="1"/>
    <col min="3882" max="3882" width="11.5234375" style="331" bestFit="1" customWidth="1"/>
    <col min="3883" max="4107" width="9.1015625" style="331"/>
    <col min="4108" max="4108" width="5.89453125" style="331" bestFit="1" customWidth="1"/>
    <col min="4109" max="4109" width="11.5234375" style="331" bestFit="1" customWidth="1"/>
    <col min="4110" max="4110" width="15.89453125" style="331" bestFit="1" customWidth="1"/>
    <col min="4111" max="4111" width="17.68359375" style="331" bestFit="1" customWidth="1"/>
    <col min="4112" max="4112" width="20.3125" style="331" bestFit="1" customWidth="1"/>
    <col min="4113" max="4113" width="17" style="331" bestFit="1" customWidth="1"/>
    <col min="4114" max="4114" width="11.5234375" style="331" bestFit="1" customWidth="1"/>
    <col min="4115" max="4115" width="10" style="331" bestFit="1" customWidth="1"/>
    <col min="4116" max="4116" width="15.89453125" style="331" bestFit="1" customWidth="1"/>
    <col min="4117" max="4117" width="17.68359375" style="331" bestFit="1" customWidth="1"/>
    <col min="4118" max="4118" width="20.3125" style="331" bestFit="1" customWidth="1"/>
    <col min="4119" max="4119" width="17" style="331" bestFit="1" customWidth="1"/>
    <col min="4120" max="4120" width="11.5234375" style="331" bestFit="1" customWidth="1"/>
    <col min="4121" max="4121" width="10" style="331" bestFit="1" customWidth="1"/>
    <col min="4122" max="4122" width="15.89453125" style="331" bestFit="1" customWidth="1"/>
    <col min="4123" max="4123" width="17.68359375" style="331" bestFit="1" customWidth="1"/>
    <col min="4124" max="4124" width="20.3125" style="331" bestFit="1" customWidth="1"/>
    <col min="4125" max="4125" width="17" style="331" bestFit="1" customWidth="1"/>
    <col min="4126" max="4127" width="11.5234375" style="331" bestFit="1" customWidth="1"/>
    <col min="4128" max="4128" width="15.89453125" style="331" bestFit="1" customWidth="1"/>
    <col min="4129" max="4129" width="20.3125" style="331" bestFit="1" customWidth="1"/>
    <col min="4130" max="4130" width="16.3125" style="331" bestFit="1" customWidth="1"/>
    <col min="4131" max="4131" width="17" style="331" bestFit="1" customWidth="1"/>
    <col min="4132" max="4133" width="11.5234375" style="331" bestFit="1" customWidth="1"/>
    <col min="4134" max="4134" width="15.89453125" style="331" bestFit="1" customWidth="1"/>
    <col min="4135" max="4135" width="17.68359375" style="331" bestFit="1" customWidth="1"/>
    <col min="4136" max="4136" width="20.3125" style="331" bestFit="1" customWidth="1"/>
    <col min="4137" max="4137" width="17" style="331" bestFit="1" customWidth="1"/>
    <col min="4138" max="4138" width="11.5234375" style="331" bestFit="1" customWidth="1"/>
    <col min="4139" max="4363" width="9.1015625" style="331"/>
    <col min="4364" max="4364" width="5.89453125" style="331" bestFit="1" customWidth="1"/>
    <col min="4365" max="4365" width="11.5234375" style="331" bestFit="1" customWidth="1"/>
    <col min="4366" max="4366" width="15.89453125" style="331" bestFit="1" customWidth="1"/>
    <col min="4367" max="4367" width="17.68359375" style="331" bestFit="1" customWidth="1"/>
    <col min="4368" max="4368" width="20.3125" style="331" bestFit="1" customWidth="1"/>
    <col min="4369" max="4369" width="17" style="331" bestFit="1" customWidth="1"/>
    <col min="4370" max="4370" width="11.5234375" style="331" bestFit="1" customWidth="1"/>
    <col min="4371" max="4371" width="10" style="331" bestFit="1" customWidth="1"/>
    <col min="4372" max="4372" width="15.89453125" style="331" bestFit="1" customWidth="1"/>
    <col min="4373" max="4373" width="17.68359375" style="331" bestFit="1" customWidth="1"/>
    <col min="4374" max="4374" width="20.3125" style="331" bestFit="1" customWidth="1"/>
    <col min="4375" max="4375" width="17" style="331" bestFit="1" customWidth="1"/>
    <col min="4376" max="4376" width="11.5234375" style="331" bestFit="1" customWidth="1"/>
    <col min="4377" max="4377" width="10" style="331" bestFit="1" customWidth="1"/>
    <col min="4378" max="4378" width="15.89453125" style="331" bestFit="1" customWidth="1"/>
    <col min="4379" max="4379" width="17.68359375" style="331" bestFit="1" customWidth="1"/>
    <col min="4380" max="4380" width="20.3125" style="331" bestFit="1" customWidth="1"/>
    <col min="4381" max="4381" width="17" style="331" bestFit="1" customWidth="1"/>
    <col min="4382" max="4383" width="11.5234375" style="331" bestFit="1" customWidth="1"/>
    <col min="4384" max="4384" width="15.89453125" style="331" bestFit="1" customWidth="1"/>
    <col min="4385" max="4385" width="20.3125" style="331" bestFit="1" customWidth="1"/>
    <col min="4386" max="4386" width="16.3125" style="331" bestFit="1" customWidth="1"/>
    <col min="4387" max="4387" width="17" style="331" bestFit="1" customWidth="1"/>
    <col min="4388" max="4389" width="11.5234375" style="331" bestFit="1" customWidth="1"/>
    <col min="4390" max="4390" width="15.89453125" style="331" bestFit="1" customWidth="1"/>
    <col min="4391" max="4391" width="17.68359375" style="331" bestFit="1" customWidth="1"/>
    <col min="4392" max="4392" width="20.3125" style="331" bestFit="1" customWidth="1"/>
    <col min="4393" max="4393" width="17" style="331" bestFit="1" customWidth="1"/>
    <col min="4394" max="4394" width="11.5234375" style="331" bestFit="1" customWidth="1"/>
    <col min="4395" max="4619" width="9.1015625" style="331"/>
    <col min="4620" max="4620" width="5.89453125" style="331" bestFit="1" customWidth="1"/>
    <col min="4621" max="4621" width="11.5234375" style="331" bestFit="1" customWidth="1"/>
    <col min="4622" max="4622" width="15.89453125" style="331" bestFit="1" customWidth="1"/>
    <col min="4623" max="4623" width="17.68359375" style="331" bestFit="1" customWidth="1"/>
    <col min="4624" max="4624" width="20.3125" style="331" bestFit="1" customWidth="1"/>
    <col min="4625" max="4625" width="17" style="331" bestFit="1" customWidth="1"/>
    <col min="4626" max="4626" width="11.5234375" style="331" bestFit="1" customWidth="1"/>
    <col min="4627" max="4627" width="10" style="331" bestFit="1" customWidth="1"/>
    <col min="4628" max="4628" width="15.89453125" style="331" bestFit="1" customWidth="1"/>
    <col min="4629" max="4629" width="17.68359375" style="331" bestFit="1" customWidth="1"/>
    <col min="4630" max="4630" width="20.3125" style="331" bestFit="1" customWidth="1"/>
    <col min="4631" max="4631" width="17" style="331" bestFit="1" customWidth="1"/>
    <col min="4632" max="4632" width="11.5234375" style="331" bestFit="1" customWidth="1"/>
    <col min="4633" max="4633" width="10" style="331" bestFit="1" customWidth="1"/>
    <col min="4634" max="4634" width="15.89453125" style="331" bestFit="1" customWidth="1"/>
    <col min="4635" max="4635" width="17.68359375" style="331" bestFit="1" customWidth="1"/>
    <col min="4636" max="4636" width="20.3125" style="331" bestFit="1" customWidth="1"/>
    <col min="4637" max="4637" width="17" style="331" bestFit="1" customWidth="1"/>
    <col min="4638" max="4639" width="11.5234375" style="331" bestFit="1" customWidth="1"/>
    <col min="4640" max="4640" width="15.89453125" style="331" bestFit="1" customWidth="1"/>
    <col min="4641" max="4641" width="20.3125" style="331" bestFit="1" customWidth="1"/>
    <col min="4642" max="4642" width="16.3125" style="331" bestFit="1" customWidth="1"/>
    <col min="4643" max="4643" width="17" style="331" bestFit="1" customWidth="1"/>
    <col min="4644" max="4645" width="11.5234375" style="331" bestFit="1" customWidth="1"/>
    <col min="4646" max="4646" width="15.89453125" style="331" bestFit="1" customWidth="1"/>
    <col min="4647" max="4647" width="17.68359375" style="331" bestFit="1" customWidth="1"/>
    <col min="4648" max="4648" width="20.3125" style="331" bestFit="1" customWidth="1"/>
    <col min="4649" max="4649" width="17" style="331" bestFit="1" customWidth="1"/>
    <col min="4650" max="4650" width="11.5234375" style="331" bestFit="1" customWidth="1"/>
    <col min="4651" max="4875" width="9.1015625" style="331"/>
    <col min="4876" max="4876" width="5.89453125" style="331" bestFit="1" customWidth="1"/>
    <col min="4877" max="4877" width="11.5234375" style="331" bestFit="1" customWidth="1"/>
    <col min="4878" max="4878" width="15.89453125" style="331" bestFit="1" customWidth="1"/>
    <col min="4879" max="4879" width="17.68359375" style="331" bestFit="1" customWidth="1"/>
    <col min="4880" max="4880" width="20.3125" style="331" bestFit="1" customWidth="1"/>
    <col min="4881" max="4881" width="17" style="331" bestFit="1" customWidth="1"/>
    <col min="4882" max="4882" width="11.5234375" style="331" bestFit="1" customWidth="1"/>
    <col min="4883" max="4883" width="10" style="331" bestFit="1" customWidth="1"/>
    <col min="4884" max="4884" width="15.89453125" style="331" bestFit="1" customWidth="1"/>
    <col min="4885" max="4885" width="17.68359375" style="331" bestFit="1" customWidth="1"/>
    <col min="4886" max="4886" width="20.3125" style="331" bestFit="1" customWidth="1"/>
    <col min="4887" max="4887" width="17" style="331" bestFit="1" customWidth="1"/>
    <col min="4888" max="4888" width="11.5234375" style="331" bestFit="1" customWidth="1"/>
    <col min="4889" max="4889" width="10" style="331" bestFit="1" customWidth="1"/>
    <col min="4890" max="4890" width="15.89453125" style="331" bestFit="1" customWidth="1"/>
    <col min="4891" max="4891" width="17.68359375" style="331" bestFit="1" customWidth="1"/>
    <col min="4892" max="4892" width="20.3125" style="331" bestFit="1" customWidth="1"/>
    <col min="4893" max="4893" width="17" style="331" bestFit="1" customWidth="1"/>
    <col min="4894" max="4895" width="11.5234375" style="331" bestFit="1" customWidth="1"/>
    <col min="4896" max="4896" width="15.89453125" style="331" bestFit="1" customWidth="1"/>
    <col min="4897" max="4897" width="20.3125" style="331" bestFit="1" customWidth="1"/>
    <col min="4898" max="4898" width="16.3125" style="331" bestFit="1" customWidth="1"/>
    <col min="4899" max="4899" width="17" style="331" bestFit="1" customWidth="1"/>
    <col min="4900" max="4901" width="11.5234375" style="331" bestFit="1" customWidth="1"/>
    <col min="4902" max="4902" width="15.89453125" style="331" bestFit="1" customWidth="1"/>
    <col min="4903" max="4903" width="17.68359375" style="331" bestFit="1" customWidth="1"/>
    <col min="4904" max="4904" width="20.3125" style="331" bestFit="1" customWidth="1"/>
    <col min="4905" max="4905" width="17" style="331" bestFit="1" customWidth="1"/>
    <col min="4906" max="4906" width="11.5234375" style="331" bestFit="1" customWidth="1"/>
    <col min="4907" max="5131" width="9.1015625" style="331"/>
    <col min="5132" max="5132" width="5.89453125" style="331" bestFit="1" customWidth="1"/>
    <col min="5133" max="5133" width="11.5234375" style="331" bestFit="1" customWidth="1"/>
    <col min="5134" max="5134" width="15.89453125" style="331" bestFit="1" customWidth="1"/>
    <col min="5135" max="5135" width="17.68359375" style="331" bestFit="1" customWidth="1"/>
    <col min="5136" max="5136" width="20.3125" style="331" bestFit="1" customWidth="1"/>
    <col min="5137" max="5137" width="17" style="331" bestFit="1" customWidth="1"/>
    <col min="5138" max="5138" width="11.5234375" style="331" bestFit="1" customWidth="1"/>
    <col min="5139" max="5139" width="10" style="331" bestFit="1" customWidth="1"/>
    <col min="5140" max="5140" width="15.89453125" style="331" bestFit="1" customWidth="1"/>
    <col min="5141" max="5141" width="17.68359375" style="331" bestFit="1" customWidth="1"/>
    <col min="5142" max="5142" width="20.3125" style="331" bestFit="1" customWidth="1"/>
    <col min="5143" max="5143" width="17" style="331" bestFit="1" customWidth="1"/>
    <col min="5144" max="5144" width="11.5234375" style="331" bestFit="1" customWidth="1"/>
    <col min="5145" max="5145" width="10" style="331" bestFit="1" customWidth="1"/>
    <col min="5146" max="5146" width="15.89453125" style="331" bestFit="1" customWidth="1"/>
    <col min="5147" max="5147" width="17.68359375" style="331" bestFit="1" customWidth="1"/>
    <col min="5148" max="5148" width="20.3125" style="331" bestFit="1" customWidth="1"/>
    <col min="5149" max="5149" width="17" style="331" bestFit="1" customWidth="1"/>
    <col min="5150" max="5151" width="11.5234375" style="331" bestFit="1" customWidth="1"/>
    <col min="5152" max="5152" width="15.89453125" style="331" bestFit="1" customWidth="1"/>
    <col min="5153" max="5153" width="20.3125" style="331" bestFit="1" customWidth="1"/>
    <col min="5154" max="5154" width="16.3125" style="331" bestFit="1" customWidth="1"/>
    <col min="5155" max="5155" width="17" style="331" bestFit="1" customWidth="1"/>
    <col min="5156" max="5157" width="11.5234375" style="331" bestFit="1" customWidth="1"/>
    <col min="5158" max="5158" width="15.89453125" style="331" bestFit="1" customWidth="1"/>
    <col min="5159" max="5159" width="17.68359375" style="331" bestFit="1" customWidth="1"/>
    <col min="5160" max="5160" width="20.3125" style="331" bestFit="1" customWidth="1"/>
    <col min="5161" max="5161" width="17" style="331" bestFit="1" customWidth="1"/>
    <col min="5162" max="5162" width="11.5234375" style="331" bestFit="1" customWidth="1"/>
    <col min="5163" max="5387" width="9.1015625" style="331"/>
    <col min="5388" max="5388" width="5.89453125" style="331" bestFit="1" customWidth="1"/>
    <col min="5389" max="5389" width="11.5234375" style="331" bestFit="1" customWidth="1"/>
    <col min="5390" max="5390" width="15.89453125" style="331" bestFit="1" customWidth="1"/>
    <col min="5391" max="5391" width="17.68359375" style="331" bestFit="1" customWidth="1"/>
    <col min="5392" max="5392" width="20.3125" style="331" bestFit="1" customWidth="1"/>
    <col min="5393" max="5393" width="17" style="331" bestFit="1" customWidth="1"/>
    <col min="5394" max="5394" width="11.5234375" style="331" bestFit="1" customWidth="1"/>
    <col min="5395" max="5395" width="10" style="331" bestFit="1" customWidth="1"/>
    <col min="5396" max="5396" width="15.89453125" style="331" bestFit="1" customWidth="1"/>
    <col min="5397" max="5397" width="17.68359375" style="331" bestFit="1" customWidth="1"/>
    <col min="5398" max="5398" width="20.3125" style="331" bestFit="1" customWidth="1"/>
    <col min="5399" max="5399" width="17" style="331" bestFit="1" customWidth="1"/>
    <col min="5400" max="5400" width="11.5234375" style="331" bestFit="1" customWidth="1"/>
    <col min="5401" max="5401" width="10" style="331" bestFit="1" customWidth="1"/>
    <col min="5402" max="5402" width="15.89453125" style="331" bestFit="1" customWidth="1"/>
    <col min="5403" max="5403" width="17.68359375" style="331" bestFit="1" customWidth="1"/>
    <col min="5404" max="5404" width="20.3125" style="331" bestFit="1" customWidth="1"/>
    <col min="5405" max="5405" width="17" style="331" bestFit="1" customWidth="1"/>
    <col min="5406" max="5407" width="11.5234375" style="331" bestFit="1" customWidth="1"/>
    <col min="5408" max="5408" width="15.89453125" style="331" bestFit="1" customWidth="1"/>
    <col min="5409" max="5409" width="20.3125" style="331" bestFit="1" customWidth="1"/>
    <col min="5410" max="5410" width="16.3125" style="331" bestFit="1" customWidth="1"/>
    <col min="5411" max="5411" width="17" style="331" bestFit="1" customWidth="1"/>
    <col min="5412" max="5413" width="11.5234375" style="331" bestFit="1" customWidth="1"/>
    <col min="5414" max="5414" width="15.89453125" style="331" bestFit="1" customWidth="1"/>
    <col min="5415" max="5415" width="17.68359375" style="331" bestFit="1" customWidth="1"/>
    <col min="5416" max="5416" width="20.3125" style="331" bestFit="1" customWidth="1"/>
    <col min="5417" max="5417" width="17" style="331" bestFit="1" customWidth="1"/>
    <col min="5418" max="5418" width="11.5234375" style="331" bestFit="1" customWidth="1"/>
    <col min="5419" max="5643" width="9.1015625" style="331"/>
    <col min="5644" max="5644" width="5.89453125" style="331" bestFit="1" customWidth="1"/>
    <col min="5645" max="5645" width="11.5234375" style="331" bestFit="1" customWidth="1"/>
    <col min="5646" max="5646" width="15.89453125" style="331" bestFit="1" customWidth="1"/>
    <col min="5647" max="5647" width="17.68359375" style="331" bestFit="1" customWidth="1"/>
    <col min="5648" max="5648" width="20.3125" style="331" bestFit="1" customWidth="1"/>
    <col min="5649" max="5649" width="17" style="331" bestFit="1" customWidth="1"/>
    <col min="5650" max="5650" width="11.5234375" style="331" bestFit="1" customWidth="1"/>
    <col min="5651" max="5651" width="10" style="331" bestFit="1" customWidth="1"/>
    <col min="5652" max="5652" width="15.89453125" style="331" bestFit="1" customWidth="1"/>
    <col min="5653" max="5653" width="17.68359375" style="331" bestFit="1" customWidth="1"/>
    <col min="5654" max="5654" width="20.3125" style="331" bestFit="1" customWidth="1"/>
    <col min="5655" max="5655" width="17" style="331" bestFit="1" customWidth="1"/>
    <col min="5656" max="5656" width="11.5234375" style="331" bestFit="1" customWidth="1"/>
    <col min="5657" max="5657" width="10" style="331" bestFit="1" customWidth="1"/>
    <col min="5658" max="5658" width="15.89453125" style="331" bestFit="1" customWidth="1"/>
    <col min="5659" max="5659" width="17.68359375" style="331" bestFit="1" customWidth="1"/>
    <col min="5660" max="5660" width="20.3125" style="331" bestFit="1" customWidth="1"/>
    <col min="5661" max="5661" width="17" style="331" bestFit="1" customWidth="1"/>
    <col min="5662" max="5663" width="11.5234375" style="331" bestFit="1" customWidth="1"/>
    <col min="5664" max="5664" width="15.89453125" style="331" bestFit="1" customWidth="1"/>
    <col min="5665" max="5665" width="20.3125" style="331" bestFit="1" customWidth="1"/>
    <col min="5666" max="5666" width="16.3125" style="331" bestFit="1" customWidth="1"/>
    <col min="5667" max="5667" width="17" style="331" bestFit="1" customWidth="1"/>
    <col min="5668" max="5669" width="11.5234375" style="331" bestFit="1" customWidth="1"/>
    <col min="5670" max="5670" width="15.89453125" style="331" bestFit="1" customWidth="1"/>
    <col min="5671" max="5671" width="17.68359375" style="331" bestFit="1" customWidth="1"/>
    <col min="5672" max="5672" width="20.3125" style="331" bestFit="1" customWidth="1"/>
    <col min="5673" max="5673" width="17" style="331" bestFit="1" customWidth="1"/>
    <col min="5674" max="5674" width="11.5234375" style="331" bestFit="1" customWidth="1"/>
    <col min="5675" max="5899" width="9.1015625" style="331"/>
    <col min="5900" max="5900" width="5.89453125" style="331" bestFit="1" customWidth="1"/>
    <col min="5901" max="5901" width="11.5234375" style="331" bestFit="1" customWidth="1"/>
    <col min="5902" max="5902" width="15.89453125" style="331" bestFit="1" customWidth="1"/>
    <col min="5903" max="5903" width="17.68359375" style="331" bestFit="1" customWidth="1"/>
    <col min="5904" max="5904" width="20.3125" style="331" bestFit="1" customWidth="1"/>
    <col min="5905" max="5905" width="17" style="331" bestFit="1" customWidth="1"/>
    <col min="5906" max="5906" width="11.5234375" style="331" bestFit="1" customWidth="1"/>
    <col min="5907" max="5907" width="10" style="331" bestFit="1" customWidth="1"/>
    <col min="5908" max="5908" width="15.89453125" style="331" bestFit="1" customWidth="1"/>
    <col min="5909" max="5909" width="17.68359375" style="331" bestFit="1" customWidth="1"/>
    <col min="5910" max="5910" width="20.3125" style="331" bestFit="1" customWidth="1"/>
    <col min="5911" max="5911" width="17" style="331" bestFit="1" customWidth="1"/>
    <col min="5912" max="5912" width="11.5234375" style="331" bestFit="1" customWidth="1"/>
    <col min="5913" max="5913" width="10" style="331" bestFit="1" customWidth="1"/>
    <col min="5914" max="5914" width="15.89453125" style="331" bestFit="1" customWidth="1"/>
    <col min="5915" max="5915" width="17.68359375" style="331" bestFit="1" customWidth="1"/>
    <col min="5916" max="5916" width="20.3125" style="331" bestFit="1" customWidth="1"/>
    <col min="5917" max="5917" width="17" style="331" bestFit="1" customWidth="1"/>
    <col min="5918" max="5919" width="11.5234375" style="331" bestFit="1" customWidth="1"/>
    <col min="5920" max="5920" width="15.89453125" style="331" bestFit="1" customWidth="1"/>
    <col min="5921" max="5921" width="20.3125" style="331" bestFit="1" customWidth="1"/>
    <col min="5922" max="5922" width="16.3125" style="331" bestFit="1" customWidth="1"/>
    <col min="5923" max="5923" width="17" style="331" bestFit="1" customWidth="1"/>
    <col min="5924" max="5925" width="11.5234375" style="331" bestFit="1" customWidth="1"/>
    <col min="5926" max="5926" width="15.89453125" style="331" bestFit="1" customWidth="1"/>
    <col min="5927" max="5927" width="17.68359375" style="331" bestFit="1" customWidth="1"/>
    <col min="5928" max="5928" width="20.3125" style="331" bestFit="1" customWidth="1"/>
    <col min="5929" max="5929" width="17" style="331" bestFit="1" customWidth="1"/>
    <col min="5930" max="5930" width="11.5234375" style="331" bestFit="1" customWidth="1"/>
    <col min="5931" max="6155" width="9.1015625" style="331"/>
    <col min="6156" max="6156" width="5.89453125" style="331" bestFit="1" customWidth="1"/>
    <col min="6157" max="6157" width="11.5234375" style="331" bestFit="1" customWidth="1"/>
    <col min="6158" max="6158" width="15.89453125" style="331" bestFit="1" customWidth="1"/>
    <col min="6159" max="6159" width="17.68359375" style="331" bestFit="1" customWidth="1"/>
    <col min="6160" max="6160" width="20.3125" style="331" bestFit="1" customWidth="1"/>
    <col min="6161" max="6161" width="17" style="331" bestFit="1" customWidth="1"/>
    <col min="6162" max="6162" width="11.5234375" style="331" bestFit="1" customWidth="1"/>
    <col min="6163" max="6163" width="10" style="331" bestFit="1" customWidth="1"/>
    <col min="6164" max="6164" width="15.89453125" style="331" bestFit="1" customWidth="1"/>
    <col min="6165" max="6165" width="17.68359375" style="331" bestFit="1" customWidth="1"/>
    <col min="6166" max="6166" width="20.3125" style="331" bestFit="1" customWidth="1"/>
    <col min="6167" max="6167" width="17" style="331" bestFit="1" customWidth="1"/>
    <col min="6168" max="6168" width="11.5234375" style="331" bestFit="1" customWidth="1"/>
    <col min="6169" max="6169" width="10" style="331" bestFit="1" customWidth="1"/>
    <col min="6170" max="6170" width="15.89453125" style="331" bestFit="1" customWidth="1"/>
    <col min="6171" max="6171" width="17.68359375" style="331" bestFit="1" customWidth="1"/>
    <col min="6172" max="6172" width="20.3125" style="331" bestFit="1" customWidth="1"/>
    <col min="6173" max="6173" width="17" style="331" bestFit="1" customWidth="1"/>
    <col min="6174" max="6175" width="11.5234375" style="331" bestFit="1" customWidth="1"/>
    <col min="6176" max="6176" width="15.89453125" style="331" bestFit="1" customWidth="1"/>
    <col min="6177" max="6177" width="20.3125" style="331" bestFit="1" customWidth="1"/>
    <col min="6178" max="6178" width="16.3125" style="331" bestFit="1" customWidth="1"/>
    <col min="6179" max="6179" width="17" style="331" bestFit="1" customWidth="1"/>
    <col min="6180" max="6181" width="11.5234375" style="331" bestFit="1" customWidth="1"/>
    <col min="6182" max="6182" width="15.89453125" style="331" bestFit="1" customWidth="1"/>
    <col min="6183" max="6183" width="17.68359375" style="331" bestFit="1" customWidth="1"/>
    <col min="6184" max="6184" width="20.3125" style="331" bestFit="1" customWidth="1"/>
    <col min="6185" max="6185" width="17" style="331" bestFit="1" customWidth="1"/>
    <col min="6186" max="6186" width="11.5234375" style="331" bestFit="1" customWidth="1"/>
    <col min="6187" max="6411" width="9.1015625" style="331"/>
    <col min="6412" max="6412" width="5.89453125" style="331" bestFit="1" customWidth="1"/>
    <col min="6413" max="6413" width="11.5234375" style="331" bestFit="1" customWidth="1"/>
    <col min="6414" max="6414" width="15.89453125" style="331" bestFit="1" customWidth="1"/>
    <col min="6415" max="6415" width="17.68359375" style="331" bestFit="1" customWidth="1"/>
    <col min="6416" max="6416" width="20.3125" style="331" bestFit="1" customWidth="1"/>
    <col min="6417" max="6417" width="17" style="331" bestFit="1" customWidth="1"/>
    <col min="6418" max="6418" width="11.5234375" style="331" bestFit="1" customWidth="1"/>
    <col min="6419" max="6419" width="10" style="331" bestFit="1" customWidth="1"/>
    <col min="6420" max="6420" width="15.89453125" style="331" bestFit="1" customWidth="1"/>
    <col min="6421" max="6421" width="17.68359375" style="331" bestFit="1" customWidth="1"/>
    <col min="6422" max="6422" width="20.3125" style="331" bestFit="1" customWidth="1"/>
    <col min="6423" max="6423" width="17" style="331" bestFit="1" customWidth="1"/>
    <col min="6424" max="6424" width="11.5234375" style="331" bestFit="1" customWidth="1"/>
    <col min="6425" max="6425" width="10" style="331" bestFit="1" customWidth="1"/>
    <col min="6426" max="6426" width="15.89453125" style="331" bestFit="1" customWidth="1"/>
    <col min="6427" max="6427" width="17.68359375" style="331" bestFit="1" customWidth="1"/>
    <col min="6428" max="6428" width="20.3125" style="331" bestFit="1" customWidth="1"/>
    <col min="6429" max="6429" width="17" style="331" bestFit="1" customWidth="1"/>
    <col min="6430" max="6431" width="11.5234375" style="331" bestFit="1" customWidth="1"/>
    <col min="6432" max="6432" width="15.89453125" style="331" bestFit="1" customWidth="1"/>
    <col min="6433" max="6433" width="20.3125" style="331" bestFit="1" customWidth="1"/>
    <col min="6434" max="6434" width="16.3125" style="331" bestFit="1" customWidth="1"/>
    <col min="6435" max="6435" width="17" style="331" bestFit="1" customWidth="1"/>
    <col min="6436" max="6437" width="11.5234375" style="331" bestFit="1" customWidth="1"/>
    <col min="6438" max="6438" width="15.89453125" style="331" bestFit="1" customWidth="1"/>
    <col min="6439" max="6439" width="17.68359375" style="331" bestFit="1" customWidth="1"/>
    <col min="6440" max="6440" width="20.3125" style="331" bestFit="1" customWidth="1"/>
    <col min="6441" max="6441" width="17" style="331" bestFit="1" customWidth="1"/>
    <col min="6442" max="6442" width="11.5234375" style="331" bestFit="1" customWidth="1"/>
    <col min="6443" max="6667" width="9.1015625" style="331"/>
    <col min="6668" max="6668" width="5.89453125" style="331" bestFit="1" customWidth="1"/>
    <col min="6669" max="6669" width="11.5234375" style="331" bestFit="1" customWidth="1"/>
    <col min="6670" max="6670" width="15.89453125" style="331" bestFit="1" customWidth="1"/>
    <col min="6671" max="6671" width="17.68359375" style="331" bestFit="1" customWidth="1"/>
    <col min="6672" max="6672" width="20.3125" style="331" bestFit="1" customWidth="1"/>
    <col min="6673" max="6673" width="17" style="331" bestFit="1" customWidth="1"/>
    <col min="6674" max="6674" width="11.5234375" style="331" bestFit="1" customWidth="1"/>
    <col min="6675" max="6675" width="10" style="331" bestFit="1" customWidth="1"/>
    <col min="6676" max="6676" width="15.89453125" style="331" bestFit="1" customWidth="1"/>
    <col min="6677" max="6677" width="17.68359375" style="331" bestFit="1" customWidth="1"/>
    <col min="6678" max="6678" width="20.3125" style="331" bestFit="1" customWidth="1"/>
    <col min="6679" max="6679" width="17" style="331" bestFit="1" customWidth="1"/>
    <col min="6680" max="6680" width="11.5234375" style="331" bestFit="1" customWidth="1"/>
    <col min="6681" max="6681" width="10" style="331" bestFit="1" customWidth="1"/>
    <col min="6682" max="6682" width="15.89453125" style="331" bestFit="1" customWidth="1"/>
    <col min="6683" max="6683" width="17.68359375" style="331" bestFit="1" customWidth="1"/>
    <col min="6684" max="6684" width="20.3125" style="331" bestFit="1" customWidth="1"/>
    <col min="6685" max="6685" width="17" style="331" bestFit="1" customWidth="1"/>
    <col min="6686" max="6687" width="11.5234375" style="331" bestFit="1" customWidth="1"/>
    <col min="6688" max="6688" width="15.89453125" style="331" bestFit="1" customWidth="1"/>
    <col min="6689" max="6689" width="20.3125" style="331" bestFit="1" customWidth="1"/>
    <col min="6690" max="6690" width="16.3125" style="331" bestFit="1" customWidth="1"/>
    <col min="6691" max="6691" width="17" style="331" bestFit="1" customWidth="1"/>
    <col min="6692" max="6693" width="11.5234375" style="331" bestFit="1" customWidth="1"/>
    <col min="6694" max="6694" width="15.89453125" style="331" bestFit="1" customWidth="1"/>
    <col min="6695" max="6695" width="17.68359375" style="331" bestFit="1" customWidth="1"/>
    <col min="6696" max="6696" width="20.3125" style="331" bestFit="1" customWidth="1"/>
    <col min="6697" max="6697" width="17" style="331" bestFit="1" customWidth="1"/>
    <col min="6698" max="6698" width="11.5234375" style="331" bestFit="1" customWidth="1"/>
    <col min="6699" max="6923" width="9.1015625" style="331"/>
    <col min="6924" max="6924" width="5.89453125" style="331" bestFit="1" customWidth="1"/>
    <col min="6925" max="6925" width="11.5234375" style="331" bestFit="1" customWidth="1"/>
    <col min="6926" max="6926" width="15.89453125" style="331" bestFit="1" customWidth="1"/>
    <col min="6927" max="6927" width="17.68359375" style="331" bestFit="1" customWidth="1"/>
    <col min="6928" max="6928" width="20.3125" style="331" bestFit="1" customWidth="1"/>
    <col min="6929" max="6929" width="17" style="331" bestFit="1" customWidth="1"/>
    <col min="6930" max="6930" width="11.5234375" style="331" bestFit="1" customWidth="1"/>
    <col min="6931" max="6931" width="10" style="331" bestFit="1" customWidth="1"/>
    <col min="6932" max="6932" width="15.89453125" style="331" bestFit="1" customWidth="1"/>
    <col min="6933" max="6933" width="17.68359375" style="331" bestFit="1" customWidth="1"/>
    <col min="6934" max="6934" width="20.3125" style="331" bestFit="1" customWidth="1"/>
    <col min="6935" max="6935" width="17" style="331" bestFit="1" customWidth="1"/>
    <col min="6936" max="6936" width="11.5234375" style="331" bestFit="1" customWidth="1"/>
    <col min="6937" max="6937" width="10" style="331" bestFit="1" customWidth="1"/>
    <col min="6938" max="6938" width="15.89453125" style="331" bestFit="1" customWidth="1"/>
    <col min="6939" max="6939" width="17.68359375" style="331" bestFit="1" customWidth="1"/>
    <col min="6940" max="6940" width="20.3125" style="331" bestFit="1" customWidth="1"/>
    <col min="6941" max="6941" width="17" style="331" bestFit="1" customWidth="1"/>
    <col min="6942" max="6943" width="11.5234375" style="331" bestFit="1" customWidth="1"/>
    <col min="6944" max="6944" width="15.89453125" style="331" bestFit="1" customWidth="1"/>
    <col min="6945" max="6945" width="20.3125" style="331" bestFit="1" customWidth="1"/>
    <col min="6946" max="6946" width="16.3125" style="331" bestFit="1" customWidth="1"/>
    <col min="6947" max="6947" width="17" style="331" bestFit="1" customWidth="1"/>
    <col min="6948" max="6949" width="11.5234375" style="331" bestFit="1" customWidth="1"/>
    <col min="6950" max="6950" width="15.89453125" style="331" bestFit="1" customWidth="1"/>
    <col min="6951" max="6951" width="17.68359375" style="331" bestFit="1" customWidth="1"/>
    <col min="6952" max="6952" width="20.3125" style="331" bestFit="1" customWidth="1"/>
    <col min="6953" max="6953" width="17" style="331" bestFit="1" customWidth="1"/>
    <col min="6954" max="6954" width="11.5234375" style="331" bestFit="1" customWidth="1"/>
    <col min="6955" max="7179" width="9.1015625" style="331"/>
    <col min="7180" max="7180" width="5.89453125" style="331" bestFit="1" customWidth="1"/>
    <col min="7181" max="7181" width="11.5234375" style="331" bestFit="1" customWidth="1"/>
    <col min="7182" max="7182" width="15.89453125" style="331" bestFit="1" customWidth="1"/>
    <col min="7183" max="7183" width="17.68359375" style="331" bestFit="1" customWidth="1"/>
    <col min="7184" max="7184" width="20.3125" style="331" bestFit="1" customWidth="1"/>
    <col min="7185" max="7185" width="17" style="331" bestFit="1" customWidth="1"/>
    <col min="7186" max="7186" width="11.5234375" style="331" bestFit="1" customWidth="1"/>
    <col min="7187" max="7187" width="10" style="331" bestFit="1" customWidth="1"/>
    <col min="7188" max="7188" width="15.89453125" style="331" bestFit="1" customWidth="1"/>
    <col min="7189" max="7189" width="17.68359375" style="331" bestFit="1" customWidth="1"/>
    <col min="7190" max="7190" width="20.3125" style="331" bestFit="1" customWidth="1"/>
    <col min="7191" max="7191" width="17" style="331" bestFit="1" customWidth="1"/>
    <col min="7192" max="7192" width="11.5234375" style="331" bestFit="1" customWidth="1"/>
    <col min="7193" max="7193" width="10" style="331" bestFit="1" customWidth="1"/>
    <col min="7194" max="7194" width="15.89453125" style="331" bestFit="1" customWidth="1"/>
    <col min="7195" max="7195" width="17.68359375" style="331" bestFit="1" customWidth="1"/>
    <col min="7196" max="7196" width="20.3125" style="331" bestFit="1" customWidth="1"/>
    <col min="7197" max="7197" width="17" style="331" bestFit="1" customWidth="1"/>
    <col min="7198" max="7199" width="11.5234375" style="331" bestFit="1" customWidth="1"/>
    <col min="7200" max="7200" width="15.89453125" style="331" bestFit="1" customWidth="1"/>
    <col min="7201" max="7201" width="20.3125" style="331" bestFit="1" customWidth="1"/>
    <col min="7202" max="7202" width="16.3125" style="331" bestFit="1" customWidth="1"/>
    <col min="7203" max="7203" width="17" style="331" bestFit="1" customWidth="1"/>
    <col min="7204" max="7205" width="11.5234375" style="331" bestFit="1" customWidth="1"/>
    <col min="7206" max="7206" width="15.89453125" style="331" bestFit="1" customWidth="1"/>
    <col min="7207" max="7207" width="17.68359375" style="331" bestFit="1" customWidth="1"/>
    <col min="7208" max="7208" width="20.3125" style="331" bestFit="1" customWidth="1"/>
    <col min="7209" max="7209" width="17" style="331" bestFit="1" customWidth="1"/>
    <col min="7210" max="7210" width="11.5234375" style="331" bestFit="1" customWidth="1"/>
    <col min="7211" max="7435" width="9.1015625" style="331"/>
    <col min="7436" max="7436" width="5.89453125" style="331" bestFit="1" customWidth="1"/>
    <col min="7437" max="7437" width="11.5234375" style="331" bestFit="1" customWidth="1"/>
    <col min="7438" max="7438" width="15.89453125" style="331" bestFit="1" customWidth="1"/>
    <col min="7439" max="7439" width="17.68359375" style="331" bestFit="1" customWidth="1"/>
    <col min="7440" max="7440" width="20.3125" style="331" bestFit="1" customWidth="1"/>
    <col min="7441" max="7441" width="17" style="331" bestFit="1" customWidth="1"/>
    <col min="7442" max="7442" width="11.5234375" style="331" bestFit="1" customWidth="1"/>
    <col min="7443" max="7443" width="10" style="331" bestFit="1" customWidth="1"/>
    <col min="7444" max="7444" width="15.89453125" style="331" bestFit="1" customWidth="1"/>
    <col min="7445" max="7445" width="17.68359375" style="331" bestFit="1" customWidth="1"/>
    <col min="7446" max="7446" width="20.3125" style="331" bestFit="1" customWidth="1"/>
    <col min="7447" max="7447" width="17" style="331" bestFit="1" customWidth="1"/>
    <col min="7448" max="7448" width="11.5234375" style="331" bestFit="1" customWidth="1"/>
    <col min="7449" max="7449" width="10" style="331" bestFit="1" customWidth="1"/>
    <col min="7450" max="7450" width="15.89453125" style="331" bestFit="1" customWidth="1"/>
    <col min="7451" max="7451" width="17.68359375" style="331" bestFit="1" customWidth="1"/>
    <col min="7452" max="7452" width="20.3125" style="331" bestFit="1" customWidth="1"/>
    <col min="7453" max="7453" width="17" style="331" bestFit="1" customWidth="1"/>
    <col min="7454" max="7455" width="11.5234375" style="331" bestFit="1" customWidth="1"/>
    <col min="7456" max="7456" width="15.89453125" style="331" bestFit="1" customWidth="1"/>
    <col min="7457" max="7457" width="20.3125" style="331" bestFit="1" customWidth="1"/>
    <col min="7458" max="7458" width="16.3125" style="331" bestFit="1" customWidth="1"/>
    <col min="7459" max="7459" width="17" style="331" bestFit="1" customWidth="1"/>
    <col min="7460" max="7461" width="11.5234375" style="331" bestFit="1" customWidth="1"/>
    <col min="7462" max="7462" width="15.89453125" style="331" bestFit="1" customWidth="1"/>
    <col min="7463" max="7463" width="17.68359375" style="331" bestFit="1" customWidth="1"/>
    <col min="7464" max="7464" width="20.3125" style="331" bestFit="1" customWidth="1"/>
    <col min="7465" max="7465" width="17" style="331" bestFit="1" customWidth="1"/>
    <col min="7466" max="7466" width="11.5234375" style="331" bestFit="1" customWidth="1"/>
    <col min="7467" max="7691" width="9.1015625" style="331"/>
    <col min="7692" max="7692" width="5.89453125" style="331" bestFit="1" customWidth="1"/>
    <col min="7693" max="7693" width="11.5234375" style="331" bestFit="1" customWidth="1"/>
    <col min="7694" max="7694" width="15.89453125" style="331" bestFit="1" customWidth="1"/>
    <col min="7695" max="7695" width="17.68359375" style="331" bestFit="1" customWidth="1"/>
    <col min="7696" max="7696" width="20.3125" style="331" bestFit="1" customWidth="1"/>
    <col min="7697" max="7697" width="17" style="331" bestFit="1" customWidth="1"/>
    <col min="7698" max="7698" width="11.5234375" style="331" bestFit="1" customWidth="1"/>
    <col min="7699" max="7699" width="10" style="331" bestFit="1" customWidth="1"/>
    <col min="7700" max="7700" width="15.89453125" style="331" bestFit="1" customWidth="1"/>
    <col min="7701" max="7701" width="17.68359375" style="331" bestFit="1" customWidth="1"/>
    <col min="7702" max="7702" width="20.3125" style="331" bestFit="1" customWidth="1"/>
    <col min="7703" max="7703" width="17" style="331" bestFit="1" customWidth="1"/>
    <col min="7704" max="7704" width="11.5234375" style="331" bestFit="1" customWidth="1"/>
    <col min="7705" max="7705" width="10" style="331" bestFit="1" customWidth="1"/>
    <col min="7706" max="7706" width="15.89453125" style="331" bestFit="1" customWidth="1"/>
    <col min="7707" max="7707" width="17.68359375" style="331" bestFit="1" customWidth="1"/>
    <col min="7708" max="7708" width="20.3125" style="331" bestFit="1" customWidth="1"/>
    <col min="7709" max="7709" width="17" style="331" bestFit="1" customWidth="1"/>
    <col min="7710" max="7711" width="11.5234375" style="331" bestFit="1" customWidth="1"/>
    <col min="7712" max="7712" width="15.89453125" style="331" bestFit="1" customWidth="1"/>
    <col min="7713" max="7713" width="20.3125" style="331" bestFit="1" customWidth="1"/>
    <col min="7714" max="7714" width="16.3125" style="331" bestFit="1" customWidth="1"/>
    <col min="7715" max="7715" width="17" style="331" bestFit="1" customWidth="1"/>
    <col min="7716" max="7717" width="11.5234375" style="331" bestFit="1" customWidth="1"/>
    <col min="7718" max="7718" width="15.89453125" style="331" bestFit="1" customWidth="1"/>
    <col min="7719" max="7719" width="17.68359375" style="331" bestFit="1" customWidth="1"/>
    <col min="7720" max="7720" width="20.3125" style="331" bestFit="1" customWidth="1"/>
    <col min="7721" max="7721" width="17" style="331" bestFit="1" customWidth="1"/>
    <col min="7722" max="7722" width="11.5234375" style="331" bestFit="1" customWidth="1"/>
    <col min="7723" max="7947" width="9.1015625" style="331"/>
    <col min="7948" max="7948" width="5.89453125" style="331" bestFit="1" customWidth="1"/>
    <col min="7949" max="7949" width="11.5234375" style="331" bestFit="1" customWidth="1"/>
    <col min="7950" max="7950" width="15.89453125" style="331" bestFit="1" customWidth="1"/>
    <col min="7951" max="7951" width="17.68359375" style="331" bestFit="1" customWidth="1"/>
    <col min="7952" max="7952" width="20.3125" style="331" bestFit="1" customWidth="1"/>
    <col min="7953" max="7953" width="17" style="331" bestFit="1" customWidth="1"/>
    <col min="7954" max="7954" width="11.5234375" style="331" bestFit="1" customWidth="1"/>
    <col min="7955" max="7955" width="10" style="331" bestFit="1" customWidth="1"/>
    <col min="7956" max="7956" width="15.89453125" style="331" bestFit="1" customWidth="1"/>
    <col min="7957" max="7957" width="17.68359375" style="331" bestFit="1" customWidth="1"/>
    <col min="7958" max="7958" width="20.3125" style="331" bestFit="1" customWidth="1"/>
    <col min="7959" max="7959" width="17" style="331" bestFit="1" customWidth="1"/>
    <col min="7960" max="7960" width="11.5234375" style="331" bestFit="1" customWidth="1"/>
    <col min="7961" max="7961" width="10" style="331" bestFit="1" customWidth="1"/>
    <col min="7962" max="7962" width="15.89453125" style="331" bestFit="1" customWidth="1"/>
    <col min="7963" max="7963" width="17.68359375" style="331" bestFit="1" customWidth="1"/>
    <col min="7964" max="7964" width="20.3125" style="331" bestFit="1" customWidth="1"/>
    <col min="7965" max="7965" width="17" style="331" bestFit="1" customWidth="1"/>
    <col min="7966" max="7967" width="11.5234375" style="331" bestFit="1" customWidth="1"/>
    <col min="7968" max="7968" width="15.89453125" style="331" bestFit="1" customWidth="1"/>
    <col min="7969" max="7969" width="20.3125" style="331" bestFit="1" customWidth="1"/>
    <col min="7970" max="7970" width="16.3125" style="331" bestFit="1" customWidth="1"/>
    <col min="7971" max="7971" width="17" style="331" bestFit="1" customWidth="1"/>
    <col min="7972" max="7973" width="11.5234375" style="331" bestFit="1" customWidth="1"/>
    <col min="7974" max="7974" width="15.89453125" style="331" bestFit="1" customWidth="1"/>
    <col min="7975" max="7975" width="17.68359375" style="331" bestFit="1" customWidth="1"/>
    <col min="7976" max="7976" width="20.3125" style="331" bestFit="1" customWidth="1"/>
    <col min="7977" max="7977" width="17" style="331" bestFit="1" customWidth="1"/>
    <col min="7978" max="7978" width="11.5234375" style="331" bestFit="1" customWidth="1"/>
    <col min="7979" max="8203" width="9.1015625" style="331"/>
    <col min="8204" max="8204" width="5.89453125" style="331" bestFit="1" customWidth="1"/>
    <col min="8205" max="8205" width="11.5234375" style="331" bestFit="1" customWidth="1"/>
    <col min="8206" max="8206" width="15.89453125" style="331" bestFit="1" customWidth="1"/>
    <col min="8207" max="8207" width="17.68359375" style="331" bestFit="1" customWidth="1"/>
    <col min="8208" max="8208" width="20.3125" style="331" bestFit="1" customWidth="1"/>
    <col min="8209" max="8209" width="17" style="331" bestFit="1" customWidth="1"/>
    <col min="8210" max="8210" width="11.5234375" style="331" bestFit="1" customWidth="1"/>
    <col min="8211" max="8211" width="10" style="331" bestFit="1" customWidth="1"/>
    <col min="8212" max="8212" width="15.89453125" style="331" bestFit="1" customWidth="1"/>
    <col min="8213" max="8213" width="17.68359375" style="331" bestFit="1" customWidth="1"/>
    <col min="8214" max="8214" width="20.3125" style="331" bestFit="1" customWidth="1"/>
    <col min="8215" max="8215" width="17" style="331" bestFit="1" customWidth="1"/>
    <col min="8216" max="8216" width="11.5234375" style="331" bestFit="1" customWidth="1"/>
    <col min="8217" max="8217" width="10" style="331" bestFit="1" customWidth="1"/>
    <col min="8218" max="8218" width="15.89453125" style="331" bestFit="1" customWidth="1"/>
    <col min="8219" max="8219" width="17.68359375" style="331" bestFit="1" customWidth="1"/>
    <col min="8220" max="8220" width="20.3125" style="331" bestFit="1" customWidth="1"/>
    <col min="8221" max="8221" width="17" style="331" bestFit="1" customWidth="1"/>
    <col min="8222" max="8223" width="11.5234375" style="331" bestFit="1" customWidth="1"/>
    <col min="8224" max="8224" width="15.89453125" style="331" bestFit="1" customWidth="1"/>
    <col min="8225" max="8225" width="20.3125" style="331" bestFit="1" customWidth="1"/>
    <col min="8226" max="8226" width="16.3125" style="331" bestFit="1" customWidth="1"/>
    <col min="8227" max="8227" width="17" style="331" bestFit="1" customWidth="1"/>
    <col min="8228" max="8229" width="11.5234375" style="331" bestFit="1" customWidth="1"/>
    <col min="8230" max="8230" width="15.89453125" style="331" bestFit="1" customWidth="1"/>
    <col min="8231" max="8231" width="17.68359375" style="331" bestFit="1" customWidth="1"/>
    <col min="8232" max="8232" width="20.3125" style="331" bestFit="1" customWidth="1"/>
    <col min="8233" max="8233" width="17" style="331" bestFit="1" customWidth="1"/>
    <col min="8234" max="8234" width="11.5234375" style="331" bestFit="1" customWidth="1"/>
    <col min="8235" max="8459" width="9.1015625" style="331"/>
    <col min="8460" max="8460" width="5.89453125" style="331" bestFit="1" customWidth="1"/>
    <col min="8461" max="8461" width="11.5234375" style="331" bestFit="1" customWidth="1"/>
    <col min="8462" max="8462" width="15.89453125" style="331" bestFit="1" customWidth="1"/>
    <col min="8463" max="8463" width="17.68359375" style="331" bestFit="1" customWidth="1"/>
    <col min="8464" max="8464" width="20.3125" style="331" bestFit="1" customWidth="1"/>
    <col min="8465" max="8465" width="17" style="331" bestFit="1" customWidth="1"/>
    <col min="8466" max="8466" width="11.5234375" style="331" bestFit="1" customWidth="1"/>
    <col min="8467" max="8467" width="10" style="331" bestFit="1" customWidth="1"/>
    <col min="8468" max="8468" width="15.89453125" style="331" bestFit="1" customWidth="1"/>
    <col min="8469" max="8469" width="17.68359375" style="331" bestFit="1" customWidth="1"/>
    <col min="8470" max="8470" width="20.3125" style="331" bestFit="1" customWidth="1"/>
    <col min="8471" max="8471" width="17" style="331" bestFit="1" customWidth="1"/>
    <col min="8472" max="8472" width="11.5234375" style="331" bestFit="1" customWidth="1"/>
    <col min="8473" max="8473" width="10" style="331" bestFit="1" customWidth="1"/>
    <col min="8474" max="8474" width="15.89453125" style="331" bestFit="1" customWidth="1"/>
    <col min="8475" max="8475" width="17.68359375" style="331" bestFit="1" customWidth="1"/>
    <col min="8476" max="8476" width="20.3125" style="331" bestFit="1" customWidth="1"/>
    <col min="8477" max="8477" width="17" style="331" bestFit="1" customWidth="1"/>
    <col min="8478" max="8479" width="11.5234375" style="331" bestFit="1" customWidth="1"/>
    <col min="8480" max="8480" width="15.89453125" style="331" bestFit="1" customWidth="1"/>
    <col min="8481" max="8481" width="20.3125" style="331" bestFit="1" customWidth="1"/>
    <col min="8482" max="8482" width="16.3125" style="331" bestFit="1" customWidth="1"/>
    <col min="8483" max="8483" width="17" style="331" bestFit="1" customWidth="1"/>
    <col min="8484" max="8485" width="11.5234375" style="331" bestFit="1" customWidth="1"/>
    <col min="8486" max="8486" width="15.89453125" style="331" bestFit="1" customWidth="1"/>
    <col min="8487" max="8487" width="17.68359375" style="331" bestFit="1" customWidth="1"/>
    <col min="8488" max="8488" width="20.3125" style="331" bestFit="1" customWidth="1"/>
    <col min="8489" max="8489" width="17" style="331" bestFit="1" customWidth="1"/>
    <col min="8490" max="8490" width="11.5234375" style="331" bestFit="1" customWidth="1"/>
    <col min="8491" max="8715" width="9.1015625" style="331"/>
    <col min="8716" max="8716" width="5.89453125" style="331" bestFit="1" customWidth="1"/>
    <col min="8717" max="8717" width="11.5234375" style="331" bestFit="1" customWidth="1"/>
    <col min="8718" max="8718" width="15.89453125" style="331" bestFit="1" customWidth="1"/>
    <col min="8719" max="8719" width="17.68359375" style="331" bestFit="1" customWidth="1"/>
    <col min="8720" max="8720" width="20.3125" style="331" bestFit="1" customWidth="1"/>
    <col min="8721" max="8721" width="17" style="331" bestFit="1" customWidth="1"/>
    <col min="8722" max="8722" width="11.5234375" style="331" bestFit="1" customWidth="1"/>
    <col min="8723" max="8723" width="10" style="331" bestFit="1" customWidth="1"/>
    <col min="8724" max="8724" width="15.89453125" style="331" bestFit="1" customWidth="1"/>
    <col min="8725" max="8725" width="17.68359375" style="331" bestFit="1" customWidth="1"/>
    <col min="8726" max="8726" width="20.3125" style="331" bestFit="1" customWidth="1"/>
    <col min="8727" max="8727" width="17" style="331" bestFit="1" customWidth="1"/>
    <col min="8728" max="8728" width="11.5234375" style="331" bestFit="1" customWidth="1"/>
    <col min="8729" max="8729" width="10" style="331" bestFit="1" customWidth="1"/>
    <col min="8730" max="8730" width="15.89453125" style="331" bestFit="1" customWidth="1"/>
    <col min="8731" max="8731" width="17.68359375" style="331" bestFit="1" customWidth="1"/>
    <col min="8732" max="8732" width="20.3125" style="331" bestFit="1" customWidth="1"/>
    <col min="8733" max="8733" width="17" style="331" bestFit="1" customWidth="1"/>
    <col min="8734" max="8735" width="11.5234375" style="331" bestFit="1" customWidth="1"/>
    <col min="8736" max="8736" width="15.89453125" style="331" bestFit="1" customWidth="1"/>
    <col min="8737" max="8737" width="20.3125" style="331" bestFit="1" customWidth="1"/>
    <col min="8738" max="8738" width="16.3125" style="331" bestFit="1" customWidth="1"/>
    <col min="8739" max="8739" width="17" style="331" bestFit="1" customWidth="1"/>
    <col min="8740" max="8741" width="11.5234375" style="331" bestFit="1" customWidth="1"/>
    <col min="8742" max="8742" width="15.89453125" style="331" bestFit="1" customWidth="1"/>
    <col min="8743" max="8743" width="17.68359375" style="331" bestFit="1" customWidth="1"/>
    <col min="8744" max="8744" width="20.3125" style="331" bestFit="1" customWidth="1"/>
    <col min="8745" max="8745" width="17" style="331" bestFit="1" customWidth="1"/>
    <col min="8746" max="8746" width="11.5234375" style="331" bestFit="1" customWidth="1"/>
    <col min="8747" max="8971" width="9.1015625" style="331"/>
    <col min="8972" max="8972" width="5.89453125" style="331" bestFit="1" customWidth="1"/>
    <col min="8973" max="8973" width="11.5234375" style="331" bestFit="1" customWidth="1"/>
    <col min="8974" max="8974" width="15.89453125" style="331" bestFit="1" customWidth="1"/>
    <col min="8975" max="8975" width="17.68359375" style="331" bestFit="1" customWidth="1"/>
    <col min="8976" max="8976" width="20.3125" style="331" bestFit="1" customWidth="1"/>
    <col min="8977" max="8977" width="17" style="331" bestFit="1" customWidth="1"/>
    <col min="8978" max="8978" width="11.5234375" style="331" bestFit="1" customWidth="1"/>
    <col min="8979" max="8979" width="10" style="331" bestFit="1" customWidth="1"/>
    <col min="8980" max="8980" width="15.89453125" style="331" bestFit="1" customWidth="1"/>
    <col min="8981" max="8981" width="17.68359375" style="331" bestFit="1" customWidth="1"/>
    <col min="8982" max="8982" width="20.3125" style="331" bestFit="1" customWidth="1"/>
    <col min="8983" max="8983" width="17" style="331" bestFit="1" customWidth="1"/>
    <col min="8984" max="8984" width="11.5234375" style="331" bestFit="1" customWidth="1"/>
    <col min="8985" max="8985" width="10" style="331" bestFit="1" customWidth="1"/>
    <col min="8986" max="8986" width="15.89453125" style="331" bestFit="1" customWidth="1"/>
    <col min="8987" max="8987" width="17.68359375" style="331" bestFit="1" customWidth="1"/>
    <col min="8988" max="8988" width="20.3125" style="331" bestFit="1" customWidth="1"/>
    <col min="8989" max="8989" width="17" style="331" bestFit="1" customWidth="1"/>
    <col min="8990" max="8991" width="11.5234375" style="331" bestFit="1" customWidth="1"/>
    <col min="8992" max="8992" width="15.89453125" style="331" bestFit="1" customWidth="1"/>
    <col min="8993" max="8993" width="20.3125" style="331" bestFit="1" customWidth="1"/>
    <col min="8994" max="8994" width="16.3125" style="331" bestFit="1" customWidth="1"/>
    <col min="8995" max="8995" width="17" style="331" bestFit="1" customWidth="1"/>
    <col min="8996" max="8997" width="11.5234375" style="331" bestFit="1" customWidth="1"/>
    <col min="8998" max="8998" width="15.89453125" style="331" bestFit="1" customWidth="1"/>
    <col min="8999" max="8999" width="17.68359375" style="331" bestFit="1" customWidth="1"/>
    <col min="9000" max="9000" width="20.3125" style="331" bestFit="1" customWidth="1"/>
    <col min="9001" max="9001" width="17" style="331" bestFit="1" customWidth="1"/>
    <col min="9002" max="9002" width="11.5234375" style="331" bestFit="1" customWidth="1"/>
    <col min="9003" max="9227" width="9.1015625" style="331"/>
    <col min="9228" max="9228" width="5.89453125" style="331" bestFit="1" customWidth="1"/>
    <col min="9229" max="9229" width="11.5234375" style="331" bestFit="1" customWidth="1"/>
    <col min="9230" max="9230" width="15.89453125" style="331" bestFit="1" customWidth="1"/>
    <col min="9231" max="9231" width="17.68359375" style="331" bestFit="1" customWidth="1"/>
    <col min="9232" max="9232" width="20.3125" style="331" bestFit="1" customWidth="1"/>
    <col min="9233" max="9233" width="17" style="331" bestFit="1" customWidth="1"/>
    <col min="9234" max="9234" width="11.5234375" style="331" bestFit="1" customWidth="1"/>
    <col min="9235" max="9235" width="10" style="331" bestFit="1" customWidth="1"/>
    <col min="9236" max="9236" width="15.89453125" style="331" bestFit="1" customWidth="1"/>
    <col min="9237" max="9237" width="17.68359375" style="331" bestFit="1" customWidth="1"/>
    <col min="9238" max="9238" width="20.3125" style="331" bestFit="1" customWidth="1"/>
    <col min="9239" max="9239" width="17" style="331" bestFit="1" customWidth="1"/>
    <col min="9240" max="9240" width="11.5234375" style="331" bestFit="1" customWidth="1"/>
    <col min="9241" max="9241" width="10" style="331" bestFit="1" customWidth="1"/>
    <col min="9242" max="9242" width="15.89453125" style="331" bestFit="1" customWidth="1"/>
    <col min="9243" max="9243" width="17.68359375" style="331" bestFit="1" customWidth="1"/>
    <col min="9244" max="9244" width="20.3125" style="331" bestFit="1" customWidth="1"/>
    <col min="9245" max="9245" width="17" style="331" bestFit="1" customWidth="1"/>
    <col min="9246" max="9247" width="11.5234375" style="331" bestFit="1" customWidth="1"/>
    <col min="9248" max="9248" width="15.89453125" style="331" bestFit="1" customWidth="1"/>
    <col min="9249" max="9249" width="20.3125" style="331" bestFit="1" customWidth="1"/>
    <col min="9250" max="9250" width="16.3125" style="331" bestFit="1" customWidth="1"/>
    <col min="9251" max="9251" width="17" style="331" bestFit="1" customWidth="1"/>
    <col min="9252" max="9253" width="11.5234375" style="331" bestFit="1" customWidth="1"/>
    <col min="9254" max="9254" width="15.89453125" style="331" bestFit="1" customWidth="1"/>
    <col min="9255" max="9255" width="17.68359375" style="331" bestFit="1" customWidth="1"/>
    <col min="9256" max="9256" width="20.3125" style="331" bestFit="1" customWidth="1"/>
    <col min="9257" max="9257" width="17" style="331" bestFit="1" customWidth="1"/>
    <col min="9258" max="9258" width="11.5234375" style="331" bestFit="1" customWidth="1"/>
    <col min="9259" max="9483" width="9.1015625" style="331"/>
    <col min="9484" max="9484" width="5.89453125" style="331" bestFit="1" customWidth="1"/>
    <col min="9485" max="9485" width="11.5234375" style="331" bestFit="1" customWidth="1"/>
    <col min="9486" max="9486" width="15.89453125" style="331" bestFit="1" customWidth="1"/>
    <col min="9487" max="9487" width="17.68359375" style="331" bestFit="1" customWidth="1"/>
    <col min="9488" max="9488" width="20.3125" style="331" bestFit="1" customWidth="1"/>
    <col min="9489" max="9489" width="17" style="331" bestFit="1" customWidth="1"/>
    <col min="9490" max="9490" width="11.5234375" style="331" bestFit="1" customWidth="1"/>
    <col min="9491" max="9491" width="10" style="331" bestFit="1" customWidth="1"/>
    <col min="9492" max="9492" width="15.89453125" style="331" bestFit="1" customWidth="1"/>
    <col min="9493" max="9493" width="17.68359375" style="331" bestFit="1" customWidth="1"/>
    <col min="9494" max="9494" width="20.3125" style="331" bestFit="1" customWidth="1"/>
    <col min="9495" max="9495" width="17" style="331" bestFit="1" customWidth="1"/>
    <col min="9496" max="9496" width="11.5234375" style="331" bestFit="1" customWidth="1"/>
    <col min="9497" max="9497" width="10" style="331" bestFit="1" customWidth="1"/>
    <col min="9498" max="9498" width="15.89453125" style="331" bestFit="1" customWidth="1"/>
    <col min="9499" max="9499" width="17.68359375" style="331" bestFit="1" customWidth="1"/>
    <col min="9500" max="9500" width="20.3125" style="331" bestFit="1" customWidth="1"/>
    <col min="9501" max="9501" width="17" style="331" bestFit="1" customWidth="1"/>
    <col min="9502" max="9503" width="11.5234375" style="331" bestFit="1" customWidth="1"/>
    <col min="9504" max="9504" width="15.89453125" style="331" bestFit="1" customWidth="1"/>
    <col min="9505" max="9505" width="20.3125" style="331" bestFit="1" customWidth="1"/>
    <col min="9506" max="9506" width="16.3125" style="331" bestFit="1" customWidth="1"/>
    <col min="9507" max="9507" width="17" style="331" bestFit="1" customWidth="1"/>
    <col min="9508" max="9509" width="11.5234375" style="331" bestFit="1" customWidth="1"/>
    <col min="9510" max="9510" width="15.89453125" style="331" bestFit="1" customWidth="1"/>
    <col min="9511" max="9511" width="17.68359375" style="331" bestFit="1" customWidth="1"/>
    <col min="9512" max="9512" width="20.3125" style="331" bestFit="1" customWidth="1"/>
    <col min="9513" max="9513" width="17" style="331" bestFit="1" customWidth="1"/>
    <col min="9514" max="9514" width="11.5234375" style="331" bestFit="1" customWidth="1"/>
    <col min="9515" max="9739" width="9.1015625" style="331"/>
    <col min="9740" max="9740" width="5.89453125" style="331" bestFit="1" customWidth="1"/>
    <col min="9741" max="9741" width="11.5234375" style="331" bestFit="1" customWidth="1"/>
    <col min="9742" max="9742" width="15.89453125" style="331" bestFit="1" customWidth="1"/>
    <col min="9743" max="9743" width="17.68359375" style="331" bestFit="1" customWidth="1"/>
    <col min="9744" max="9744" width="20.3125" style="331" bestFit="1" customWidth="1"/>
    <col min="9745" max="9745" width="17" style="331" bestFit="1" customWidth="1"/>
    <col min="9746" max="9746" width="11.5234375" style="331" bestFit="1" customWidth="1"/>
    <col min="9747" max="9747" width="10" style="331" bestFit="1" customWidth="1"/>
    <col min="9748" max="9748" width="15.89453125" style="331" bestFit="1" customWidth="1"/>
    <col min="9749" max="9749" width="17.68359375" style="331" bestFit="1" customWidth="1"/>
    <col min="9750" max="9750" width="20.3125" style="331" bestFit="1" customWidth="1"/>
    <col min="9751" max="9751" width="17" style="331" bestFit="1" customWidth="1"/>
    <col min="9752" max="9752" width="11.5234375" style="331" bestFit="1" customWidth="1"/>
    <col min="9753" max="9753" width="10" style="331" bestFit="1" customWidth="1"/>
    <col min="9754" max="9754" width="15.89453125" style="331" bestFit="1" customWidth="1"/>
    <col min="9755" max="9755" width="17.68359375" style="331" bestFit="1" customWidth="1"/>
    <col min="9756" max="9756" width="20.3125" style="331" bestFit="1" customWidth="1"/>
    <col min="9757" max="9757" width="17" style="331" bestFit="1" customWidth="1"/>
    <col min="9758" max="9759" width="11.5234375" style="331" bestFit="1" customWidth="1"/>
    <col min="9760" max="9760" width="15.89453125" style="331" bestFit="1" customWidth="1"/>
    <col min="9761" max="9761" width="20.3125" style="331" bestFit="1" customWidth="1"/>
    <col min="9762" max="9762" width="16.3125" style="331" bestFit="1" customWidth="1"/>
    <col min="9763" max="9763" width="17" style="331" bestFit="1" customWidth="1"/>
    <col min="9764" max="9765" width="11.5234375" style="331" bestFit="1" customWidth="1"/>
    <col min="9766" max="9766" width="15.89453125" style="331" bestFit="1" customWidth="1"/>
    <col min="9767" max="9767" width="17.68359375" style="331" bestFit="1" customWidth="1"/>
    <col min="9768" max="9768" width="20.3125" style="331" bestFit="1" customWidth="1"/>
    <col min="9769" max="9769" width="17" style="331" bestFit="1" customWidth="1"/>
    <col min="9770" max="9770" width="11.5234375" style="331" bestFit="1" customWidth="1"/>
    <col min="9771" max="9995" width="9.1015625" style="331"/>
    <col min="9996" max="9996" width="5.89453125" style="331" bestFit="1" customWidth="1"/>
    <col min="9997" max="9997" width="11.5234375" style="331" bestFit="1" customWidth="1"/>
    <col min="9998" max="9998" width="15.89453125" style="331" bestFit="1" customWidth="1"/>
    <col min="9999" max="9999" width="17.68359375" style="331" bestFit="1" customWidth="1"/>
    <col min="10000" max="10000" width="20.3125" style="331" bestFit="1" customWidth="1"/>
    <col min="10001" max="10001" width="17" style="331" bestFit="1" customWidth="1"/>
    <col min="10002" max="10002" width="11.5234375" style="331" bestFit="1" customWidth="1"/>
    <col min="10003" max="10003" width="10" style="331" bestFit="1" customWidth="1"/>
    <col min="10004" max="10004" width="15.89453125" style="331" bestFit="1" customWidth="1"/>
    <col min="10005" max="10005" width="17.68359375" style="331" bestFit="1" customWidth="1"/>
    <col min="10006" max="10006" width="20.3125" style="331" bestFit="1" customWidth="1"/>
    <col min="10007" max="10007" width="17" style="331" bestFit="1" customWidth="1"/>
    <col min="10008" max="10008" width="11.5234375" style="331" bestFit="1" customWidth="1"/>
    <col min="10009" max="10009" width="10" style="331" bestFit="1" customWidth="1"/>
    <col min="10010" max="10010" width="15.89453125" style="331" bestFit="1" customWidth="1"/>
    <col min="10011" max="10011" width="17.68359375" style="331" bestFit="1" customWidth="1"/>
    <col min="10012" max="10012" width="20.3125" style="331" bestFit="1" customWidth="1"/>
    <col min="10013" max="10013" width="17" style="331" bestFit="1" customWidth="1"/>
    <col min="10014" max="10015" width="11.5234375" style="331" bestFit="1" customWidth="1"/>
    <col min="10016" max="10016" width="15.89453125" style="331" bestFit="1" customWidth="1"/>
    <col min="10017" max="10017" width="20.3125" style="331" bestFit="1" customWidth="1"/>
    <col min="10018" max="10018" width="16.3125" style="331" bestFit="1" customWidth="1"/>
    <col min="10019" max="10019" width="17" style="331" bestFit="1" customWidth="1"/>
    <col min="10020" max="10021" width="11.5234375" style="331" bestFit="1" customWidth="1"/>
    <col min="10022" max="10022" width="15.89453125" style="331" bestFit="1" customWidth="1"/>
    <col min="10023" max="10023" width="17.68359375" style="331" bestFit="1" customWidth="1"/>
    <col min="10024" max="10024" width="20.3125" style="331" bestFit="1" customWidth="1"/>
    <col min="10025" max="10025" width="17" style="331" bestFit="1" customWidth="1"/>
    <col min="10026" max="10026" width="11.5234375" style="331" bestFit="1" customWidth="1"/>
    <col min="10027" max="10251" width="9.1015625" style="331"/>
    <col min="10252" max="10252" width="5.89453125" style="331" bestFit="1" customWidth="1"/>
    <col min="10253" max="10253" width="11.5234375" style="331" bestFit="1" customWidth="1"/>
    <col min="10254" max="10254" width="15.89453125" style="331" bestFit="1" customWidth="1"/>
    <col min="10255" max="10255" width="17.68359375" style="331" bestFit="1" customWidth="1"/>
    <col min="10256" max="10256" width="20.3125" style="331" bestFit="1" customWidth="1"/>
    <col min="10257" max="10257" width="17" style="331" bestFit="1" customWidth="1"/>
    <col min="10258" max="10258" width="11.5234375" style="331" bestFit="1" customWidth="1"/>
    <col min="10259" max="10259" width="10" style="331" bestFit="1" customWidth="1"/>
    <col min="10260" max="10260" width="15.89453125" style="331" bestFit="1" customWidth="1"/>
    <col min="10261" max="10261" width="17.68359375" style="331" bestFit="1" customWidth="1"/>
    <col min="10262" max="10262" width="20.3125" style="331" bestFit="1" customWidth="1"/>
    <col min="10263" max="10263" width="17" style="331" bestFit="1" customWidth="1"/>
    <col min="10264" max="10264" width="11.5234375" style="331" bestFit="1" customWidth="1"/>
    <col min="10265" max="10265" width="10" style="331" bestFit="1" customWidth="1"/>
    <col min="10266" max="10266" width="15.89453125" style="331" bestFit="1" customWidth="1"/>
    <col min="10267" max="10267" width="17.68359375" style="331" bestFit="1" customWidth="1"/>
    <col min="10268" max="10268" width="20.3125" style="331" bestFit="1" customWidth="1"/>
    <col min="10269" max="10269" width="17" style="331" bestFit="1" customWidth="1"/>
    <col min="10270" max="10271" width="11.5234375" style="331" bestFit="1" customWidth="1"/>
    <col min="10272" max="10272" width="15.89453125" style="331" bestFit="1" customWidth="1"/>
    <col min="10273" max="10273" width="20.3125" style="331" bestFit="1" customWidth="1"/>
    <col min="10274" max="10274" width="16.3125" style="331" bestFit="1" customWidth="1"/>
    <col min="10275" max="10275" width="17" style="331" bestFit="1" customWidth="1"/>
    <col min="10276" max="10277" width="11.5234375" style="331" bestFit="1" customWidth="1"/>
    <col min="10278" max="10278" width="15.89453125" style="331" bestFit="1" customWidth="1"/>
    <col min="10279" max="10279" width="17.68359375" style="331" bestFit="1" customWidth="1"/>
    <col min="10280" max="10280" width="20.3125" style="331" bestFit="1" customWidth="1"/>
    <col min="10281" max="10281" width="17" style="331" bestFit="1" customWidth="1"/>
    <col min="10282" max="10282" width="11.5234375" style="331" bestFit="1" customWidth="1"/>
    <col min="10283" max="10507" width="9.1015625" style="331"/>
    <col min="10508" max="10508" width="5.89453125" style="331" bestFit="1" customWidth="1"/>
    <col min="10509" max="10509" width="11.5234375" style="331" bestFit="1" customWidth="1"/>
    <col min="10510" max="10510" width="15.89453125" style="331" bestFit="1" customWidth="1"/>
    <col min="10511" max="10511" width="17.68359375" style="331" bestFit="1" customWidth="1"/>
    <col min="10512" max="10512" width="20.3125" style="331" bestFit="1" customWidth="1"/>
    <col min="10513" max="10513" width="17" style="331" bestFit="1" customWidth="1"/>
    <col min="10514" max="10514" width="11.5234375" style="331" bestFit="1" customWidth="1"/>
    <col min="10515" max="10515" width="10" style="331" bestFit="1" customWidth="1"/>
    <col min="10516" max="10516" width="15.89453125" style="331" bestFit="1" customWidth="1"/>
    <col min="10517" max="10517" width="17.68359375" style="331" bestFit="1" customWidth="1"/>
    <col min="10518" max="10518" width="20.3125" style="331" bestFit="1" customWidth="1"/>
    <col min="10519" max="10519" width="17" style="331" bestFit="1" customWidth="1"/>
    <col min="10520" max="10520" width="11.5234375" style="331" bestFit="1" customWidth="1"/>
    <col min="10521" max="10521" width="10" style="331" bestFit="1" customWidth="1"/>
    <col min="10522" max="10522" width="15.89453125" style="331" bestFit="1" customWidth="1"/>
    <col min="10523" max="10523" width="17.68359375" style="331" bestFit="1" customWidth="1"/>
    <col min="10524" max="10524" width="20.3125" style="331" bestFit="1" customWidth="1"/>
    <col min="10525" max="10525" width="17" style="331" bestFit="1" customWidth="1"/>
    <col min="10526" max="10527" width="11.5234375" style="331" bestFit="1" customWidth="1"/>
    <col min="10528" max="10528" width="15.89453125" style="331" bestFit="1" customWidth="1"/>
    <col min="10529" max="10529" width="20.3125" style="331" bestFit="1" customWidth="1"/>
    <col min="10530" max="10530" width="16.3125" style="331" bestFit="1" customWidth="1"/>
    <col min="10531" max="10531" width="17" style="331" bestFit="1" customWidth="1"/>
    <col min="10532" max="10533" width="11.5234375" style="331" bestFit="1" customWidth="1"/>
    <col min="10534" max="10534" width="15.89453125" style="331" bestFit="1" customWidth="1"/>
    <col min="10535" max="10535" width="17.68359375" style="331" bestFit="1" customWidth="1"/>
    <col min="10536" max="10536" width="20.3125" style="331" bestFit="1" customWidth="1"/>
    <col min="10537" max="10537" width="17" style="331" bestFit="1" customWidth="1"/>
    <col min="10538" max="10538" width="11.5234375" style="331" bestFit="1" customWidth="1"/>
    <col min="10539" max="10763" width="9.1015625" style="331"/>
    <col min="10764" max="10764" width="5.89453125" style="331" bestFit="1" customWidth="1"/>
    <col min="10765" max="10765" width="11.5234375" style="331" bestFit="1" customWidth="1"/>
    <col min="10766" max="10766" width="15.89453125" style="331" bestFit="1" customWidth="1"/>
    <col min="10767" max="10767" width="17.68359375" style="331" bestFit="1" customWidth="1"/>
    <col min="10768" max="10768" width="20.3125" style="331" bestFit="1" customWidth="1"/>
    <col min="10769" max="10769" width="17" style="331" bestFit="1" customWidth="1"/>
    <col min="10770" max="10770" width="11.5234375" style="331" bestFit="1" customWidth="1"/>
    <col min="10771" max="10771" width="10" style="331" bestFit="1" customWidth="1"/>
    <col min="10772" max="10772" width="15.89453125" style="331" bestFit="1" customWidth="1"/>
    <col min="10773" max="10773" width="17.68359375" style="331" bestFit="1" customWidth="1"/>
    <col min="10774" max="10774" width="20.3125" style="331" bestFit="1" customWidth="1"/>
    <col min="10775" max="10775" width="17" style="331" bestFit="1" customWidth="1"/>
    <col min="10776" max="10776" width="11.5234375" style="331" bestFit="1" customWidth="1"/>
    <col min="10777" max="10777" width="10" style="331" bestFit="1" customWidth="1"/>
    <col min="10778" max="10778" width="15.89453125" style="331" bestFit="1" customWidth="1"/>
    <col min="10779" max="10779" width="17.68359375" style="331" bestFit="1" customWidth="1"/>
    <col min="10780" max="10780" width="20.3125" style="331" bestFit="1" customWidth="1"/>
    <col min="10781" max="10781" width="17" style="331" bestFit="1" customWidth="1"/>
    <col min="10782" max="10783" width="11.5234375" style="331" bestFit="1" customWidth="1"/>
    <col min="10784" max="10784" width="15.89453125" style="331" bestFit="1" customWidth="1"/>
    <col min="10785" max="10785" width="20.3125" style="331" bestFit="1" customWidth="1"/>
    <col min="10786" max="10786" width="16.3125" style="331" bestFit="1" customWidth="1"/>
    <col min="10787" max="10787" width="17" style="331" bestFit="1" customWidth="1"/>
    <col min="10788" max="10789" width="11.5234375" style="331" bestFit="1" customWidth="1"/>
    <col min="10790" max="10790" width="15.89453125" style="331" bestFit="1" customWidth="1"/>
    <col min="10791" max="10791" width="17.68359375" style="331" bestFit="1" customWidth="1"/>
    <col min="10792" max="10792" width="20.3125" style="331" bestFit="1" customWidth="1"/>
    <col min="10793" max="10793" width="17" style="331" bestFit="1" customWidth="1"/>
    <col min="10794" max="10794" width="11.5234375" style="331" bestFit="1" customWidth="1"/>
    <col min="10795" max="11019" width="9.1015625" style="331"/>
    <col min="11020" max="11020" width="5.89453125" style="331" bestFit="1" customWidth="1"/>
    <col min="11021" max="11021" width="11.5234375" style="331" bestFit="1" customWidth="1"/>
    <col min="11022" max="11022" width="15.89453125" style="331" bestFit="1" customWidth="1"/>
    <col min="11023" max="11023" width="17.68359375" style="331" bestFit="1" customWidth="1"/>
    <col min="11024" max="11024" width="20.3125" style="331" bestFit="1" customWidth="1"/>
    <col min="11025" max="11025" width="17" style="331" bestFit="1" customWidth="1"/>
    <col min="11026" max="11026" width="11.5234375" style="331" bestFit="1" customWidth="1"/>
    <col min="11027" max="11027" width="10" style="331" bestFit="1" customWidth="1"/>
    <col min="11028" max="11028" width="15.89453125" style="331" bestFit="1" customWidth="1"/>
    <col min="11029" max="11029" width="17.68359375" style="331" bestFit="1" customWidth="1"/>
    <col min="11030" max="11030" width="20.3125" style="331" bestFit="1" customWidth="1"/>
    <col min="11031" max="11031" width="17" style="331" bestFit="1" customWidth="1"/>
    <col min="11032" max="11032" width="11.5234375" style="331" bestFit="1" customWidth="1"/>
    <col min="11033" max="11033" width="10" style="331" bestFit="1" customWidth="1"/>
    <col min="11034" max="11034" width="15.89453125" style="331" bestFit="1" customWidth="1"/>
    <col min="11035" max="11035" width="17.68359375" style="331" bestFit="1" customWidth="1"/>
    <col min="11036" max="11036" width="20.3125" style="331" bestFit="1" customWidth="1"/>
    <col min="11037" max="11037" width="17" style="331" bestFit="1" customWidth="1"/>
    <col min="11038" max="11039" width="11.5234375" style="331" bestFit="1" customWidth="1"/>
    <col min="11040" max="11040" width="15.89453125" style="331" bestFit="1" customWidth="1"/>
    <col min="11041" max="11041" width="20.3125" style="331" bestFit="1" customWidth="1"/>
    <col min="11042" max="11042" width="16.3125" style="331" bestFit="1" customWidth="1"/>
    <col min="11043" max="11043" width="17" style="331" bestFit="1" customWidth="1"/>
    <col min="11044" max="11045" width="11.5234375" style="331" bestFit="1" customWidth="1"/>
    <col min="11046" max="11046" width="15.89453125" style="331" bestFit="1" customWidth="1"/>
    <col min="11047" max="11047" width="17.68359375" style="331" bestFit="1" customWidth="1"/>
    <col min="11048" max="11048" width="20.3125" style="331" bestFit="1" customWidth="1"/>
    <col min="11049" max="11049" width="17" style="331" bestFit="1" customWidth="1"/>
    <col min="11050" max="11050" width="11.5234375" style="331" bestFit="1" customWidth="1"/>
    <col min="11051" max="11275" width="9.1015625" style="331"/>
    <col min="11276" max="11276" width="5.89453125" style="331" bestFit="1" customWidth="1"/>
    <col min="11277" max="11277" width="11.5234375" style="331" bestFit="1" customWidth="1"/>
    <col min="11278" max="11278" width="15.89453125" style="331" bestFit="1" customWidth="1"/>
    <col min="11279" max="11279" width="17.68359375" style="331" bestFit="1" customWidth="1"/>
    <col min="11280" max="11280" width="20.3125" style="331" bestFit="1" customWidth="1"/>
    <col min="11281" max="11281" width="17" style="331" bestFit="1" customWidth="1"/>
    <col min="11282" max="11282" width="11.5234375" style="331" bestFit="1" customWidth="1"/>
    <col min="11283" max="11283" width="10" style="331" bestFit="1" customWidth="1"/>
    <col min="11284" max="11284" width="15.89453125" style="331" bestFit="1" customWidth="1"/>
    <col min="11285" max="11285" width="17.68359375" style="331" bestFit="1" customWidth="1"/>
    <col min="11286" max="11286" width="20.3125" style="331" bestFit="1" customWidth="1"/>
    <col min="11287" max="11287" width="17" style="331" bestFit="1" customWidth="1"/>
    <col min="11288" max="11288" width="11.5234375" style="331" bestFit="1" customWidth="1"/>
    <col min="11289" max="11289" width="10" style="331" bestFit="1" customWidth="1"/>
    <col min="11290" max="11290" width="15.89453125" style="331" bestFit="1" customWidth="1"/>
    <col min="11291" max="11291" width="17.68359375" style="331" bestFit="1" customWidth="1"/>
    <col min="11292" max="11292" width="20.3125" style="331" bestFit="1" customWidth="1"/>
    <col min="11293" max="11293" width="17" style="331" bestFit="1" customWidth="1"/>
    <col min="11294" max="11295" width="11.5234375" style="331" bestFit="1" customWidth="1"/>
    <col min="11296" max="11296" width="15.89453125" style="331" bestFit="1" customWidth="1"/>
    <col min="11297" max="11297" width="20.3125" style="331" bestFit="1" customWidth="1"/>
    <col min="11298" max="11298" width="16.3125" style="331" bestFit="1" customWidth="1"/>
    <col min="11299" max="11299" width="17" style="331" bestFit="1" customWidth="1"/>
    <col min="11300" max="11301" width="11.5234375" style="331" bestFit="1" customWidth="1"/>
    <col min="11302" max="11302" width="15.89453125" style="331" bestFit="1" customWidth="1"/>
    <col min="11303" max="11303" width="17.68359375" style="331" bestFit="1" customWidth="1"/>
    <col min="11304" max="11304" width="20.3125" style="331" bestFit="1" customWidth="1"/>
    <col min="11305" max="11305" width="17" style="331" bestFit="1" customWidth="1"/>
    <col min="11306" max="11306" width="11.5234375" style="331" bestFit="1" customWidth="1"/>
    <col min="11307" max="11531" width="9.1015625" style="331"/>
    <col min="11532" max="11532" width="5.89453125" style="331" bestFit="1" customWidth="1"/>
    <col min="11533" max="11533" width="11.5234375" style="331" bestFit="1" customWidth="1"/>
    <col min="11534" max="11534" width="15.89453125" style="331" bestFit="1" customWidth="1"/>
    <col min="11535" max="11535" width="17.68359375" style="331" bestFit="1" customWidth="1"/>
    <col min="11536" max="11536" width="20.3125" style="331" bestFit="1" customWidth="1"/>
    <col min="11537" max="11537" width="17" style="331" bestFit="1" customWidth="1"/>
    <col min="11538" max="11538" width="11.5234375" style="331" bestFit="1" customWidth="1"/>
    <col min="11539" max="11539" width="10" style="331" bestFit="1" customWidth="1"/>
    <col min="11540" max="11540" width="15.89453125" style="331" bestFit="1" customWidth="1"/>
    <col min="11541" max="11541" width="17.68359375" style="331" bestFit="1" customWidth="1"/>
    <col min="11542" max="11542" width="20.3125" style="331" bestFit="1" customWidth="1"/>
    <col min="11543" max="11543" width="17" style="331" bestFit="1" customWidth="1"/>
    <col min="11544" max="11544" width="11.5234375" style="331" bestFit="1" customWidth="1"/>
    <col min="11545" max="11545" width="10" style="331" bestFit="1" customWidth="1"/>
    <col min="11546" max="11546" width="15.89453125" style="331" bestFit="1" customWidth="1"/>
    <col min="11547" max="11547" width="17.68359375" style="331" bestFit="1" customWidth="1"/>
    <col min="11548" max="11548" width="20.3125" style="331" bestFit="1" customWidth="1"/>
    <col min="11549" max="11549" width="17" style="331" bestFit="1" customWidth="1"/>
    <col min="11550" max="11551" width="11.5234375" style="331" bestFit="1" customWidth="1"/>
    <col min="11552" max="11552" width="15.89453125" style="331" bestFit="1" customWidth="1"/>
    <col min="11553" max="11553" width="20.3125" style="331" bestFit="1" customWidth="1"/>
    <col min="11554" max="11554" width="16.3125" style="331" bestFit="1" customWidth="1"/>
    <col min="11555" max="11555" width="17" style="331" bestFit="1" customWidth="1"/>
    <col min="11556" max="11557" width="11.5234375" style="331" bestFit="1" customWidth="1"/>
    <col min="11558" max="11558" width="15.89453125" style="331" bestFit="1" customWidth="1"/>
    <col min="11559" max="11559" width="17.68359375" style="331" bestFit="1" customWidth="1"/>
    <col min="11560" max="11560" width="20.3125" style="331" bestFit="1" customWidth="1"/>
    <col min="11561" max="11561" width="17" style="331" bestFit="1" customWidth="1"/>
    <col min="11562" max="11562" width="11.5234375" style="331" bestFit="1" customWidth="1"/>
    <col min="11563" max="11787" width="9.1015625" style="331"/>
    <col min="11788" max="11788" width="5.89453125" style="331" bestFit="1" customWidth="1"/>
    <col min="11789" max="11789" width="11.5234375" style="331" bestFit="1" customWidth="1"/>
    <col min="11790" max="11790" width="15.89453125" style="331" bestFit="1" customWidth="1"/>
    <col min="11791" max="11791" width="17.68359375" style="331" bestFit="1" customWidth="1"/>
    <col min="11792" max="11792" width="20.3125" style="331" bestFit="1" customWidth="1"/>
    <col min="11793" max="11793" width="17" style="331" bestFit="1" customWidth="1"/>
    <col min="11794" max="11794" width="11.5234375" style="331" bestFit="1" customWidth="1"/>
    <col min="11795" max="11795" width="10" style="331" bestFit="1" customWidth="1"/>
    <col min="11796" max="11796" width="15.89453125" style="331" bestFit="1" customWidth="1"/>
    <col min="11797" max="11797" width="17.68359375" style="331" bestFit="1" customWidth="1"/>
    <col min="11798" max="11798" width="20.3125" style="331" bestFit="1" customWidth="1"/>
    <col min="11799" max="11799" width="17" style="331" bestFit="1" customWidth="1"/>
    <col min="11800" max="11800" width="11.5234375" style="331" bestFit="1" customWidth="1"/>
    <col min="11801" max="11801" width="10" style="331" bestFit="1" customWidth="1"/>
    <col min="11802" max="11802" width="15.89453125" style="331" bestFit="1" customWidth="1"/>
    <col min="11803" max="11803" width="17.68359375" style="331" bestFit="1" customWidth="1"/>
    <col min="11804" max="11804" width="20.3125" style="331" bestFit="1" customWidth="1"/>
    <col min="11805" max="11805" width="17" style="331" bestFit="1" customWidth="1"/>
    <col min="11806" max="11807" width="11.5234375" style="331" bestFit="1" customWidth="1"/>
    <col min="11808" max="11808" width="15.89453125" style="331" bestFit="1" customWidth="1"/>
    <col min="11809" max="11809" width="20.3125" style="331" bestFit="1" customWidth="1"/>
    <col min="11810" max="11810" width="16.3125" style="331" bestFit="1" customWidth="1"/>
    <col min="11811" max="11811" width="17" style="331" bestFit="1" customWidth="1"/>
    <col min="11812" max="11813" width="11.5234375" style="331" bestFit="1" customWidth="1"/>
    <col min="11814" max="11814" width="15.89453125" style="331" bestFit="1" customWidth="1"/>
    <col min="11815" max="11815" width="17.68359375" style="331" bestFit="1" customWidth="1"/>
    <col min="11816" max="11816" width="20.3125" style="331" bestFit="1" customWidth="1"/>
    <col min="11817" max="11817" width="17" style="331" bestFit="1" customWidth="1"/>
    <col min="11818" max="11818" width="11.5234375" style="331" bestFit="1" customWidth="1"/>
    <col min="11819" max="12043" width="9.1015625" style="331"/>
    <col min="12044" max="12044" width="5.89453125" style="331" bestFit="1" customWidth="1"/>
    <col min="12045" max="12045" width="11.5234375" style="331" bestFit="1" customWidth="1"/>
    <col min="12046" max="12046" width="15.89453125" style="331" bestFit="1" customWidth="1"/>
    <col min="12047" max="12047" width="17.68359375" style="331" bestFit="1" customWidth="1"/>
    <col min="12048" max="12048" width="20.3125" style="331" bestFit="1" customWidth="1"/>
    <col min="12049" max="12049" width="17" style="331" bestFit="1" customWidth="1"/>
    <col min="12050" max="12050" width="11.5234375" style="331" bestFit="1" customWidth="1"/>
    <col min="12051" max="12051" width="10" style="331" bestFit="1" customWidth="1"/>
    <col min="12052" max="12052" width="15.89453125" style="331" bestFit="1" customWidth="1"/>
    <col min="12053" max="12053" width="17.68359375" style="331" bestFit="1" customWidth="1"/>
    <col min="12054" max="12054" width="20.3125" style="331" bestFit="1" customWidth="1"/>
    <col min="12055" max="12055" width="17" style="331" bestFit="1" customWidth="1"/>
    <col min="12056" max="12056" width="11.5234375" style="331" bestFit="1" customWidth="1"/>
    <col min="12057" max="12057" width="10" style="331" bestFit="1" customWidth="1"/>
    <col min="12058" max="12058" width="15.89453125" style="331" bestFit="1" customWidth="1"/>
    <col min="12059" max="12059" width="17.68359375" style="331" bestFit="1" customWidth="1"/>
    <col min="12060" max="12060" width="20.3125" style="331" bestFit="1" customWidth="1"/>
    <col min="12061" max="12061" width="17" style="331" bestFit="1" customWidth="1"/>
    <col min="12062" max="12063" width="11.5234375" style="331" bestFit="1" customWidth="1"/>
    <col min="12064" max="12064" width="15.89453125" style="331" bestFit="1" customWidth="1"/>
    <col min="12065" max="12065" width="20.3125" style="331" bestFit="1" customWidth="1"/>
    <col min="12066" max="12066" width="16.3125" style="331" bestFit="1" customWidth="1"/>
    <col min="12067" max="12067" width="17" style="331" bestFit="1" customWidth="1"/>
    <col min="12068" max="12069" width="11.5234375" style="331" bestFit="1" customWidth="1"/>
    <col min="12070" max="12070" width="15.89453125" style="331" bestFit="1" customWidth="1"/>
    <col min="12071" max="12071" width="17.68359375" style="331" bestFit="1" customWidth="1"/>
    <col min="12072" max="12072" width="20.3125" style="331" bestFit="1" customWidth="1"/>
    <col min="12073" max="12073" width="17" style="331" bestFit="1" customWidth="1"/>
    <col min="12074" max="12074" width="11.5234375" style="331" bestFit="1" customWidth="1"/>
    <col min="12075" max="12299" width="9.1015625" style="331"/>
    <col min="12300" max="12300" width="5.89453125" style="331" bestFit="1" customWidth="1"/>
    <col min="12301" max="12301" width="11.5234375" style="331" bestFit="1" customWidth="1"/>
    <col min="12302" max="12302" width="15.89453125" style="331" bestFit="1" customWidth="1"/>
    <col min="12303" max="12303" width="17.68359375" style="331" bestFit="1" customWidth="1"/>
    <col min="12304" max="12304" width="20.3125" style="331" bestFit="1" customWidth="1"/>
    <col min="12305" max="12305" width="17" style="331" bestFit="1" customWidth="1"/>
    <col min="12306" max="12306" width="11.5234375" style="331" bestFit="1" customWidth="1"/>
    <col min="12307" max="12307" width="10" style="331" bestFit="1" customWidth="1"/>
    <col min="12308" max="12308" width="15.89453125" style="331" bestFit="1" customWidth="1"/>
    <col min="12309" max="12309" width="17.68359375" style="331" bestFit="1" customWidth="1"/>
    <col min="12310" max="12310" width="20.3125" style="331" bestFit="1" customWidth="1"/>
    <col min="12311" max="12311" width="17" style="331" bestFit="1" customWidth="1"/>
    <col min="12312" max="12312" width="11.5234375" style="331" bestFit="1" customWidth="1"/>
    <col min="12313" max="12313" width="10" style="331" bestFit="1" customWidth="1"/>
    <col min="12314" max="12314" width="15.89453125" style="331" bestFit="1" customWidth="1"/>
    <col min="12315" max="12315" width="17.68359375" style="331" bestFit="1" customWidth="1"/>
    <col min="12316" max="12316" width="20.3125" style="331" bestFit="1" customWidth="1"/>
    <col min="12317" max="12317" width="17" style="331" bestFit="1" customWidth="1"/>
    <col min="12318" max="12319" width="11.5234375" style="331" bestFit="1" customWidth="1"/>
    <col min="12320" max="12320" width="15.89453125" style="331" bestFit="1" customWidth="1"/>
    <col min="12321" max="12321" width="20.3125" style="331" bestFit="1" customWidth="1"/>
    <col min="12322" max="12322" width="16.3125" style="331" bestFit="1" customWidth="1"/>
    <col min="12323" max="12323" width="17" style="331" bestFit="1" customWidth="1"/>
    <col min="12324" max="12325" width="11.5234375" style="331" bestFit="1" customWidth="1"/>
    <col min="12326" max="12326" width="15.89453125" style="331" bestFit="1" customWidth="1"/>
    <col min="12327" max="12327" width="17.68359375" style="331" bestFit="1" customWidth="1"/>
    <col min="12328" max="12328" width="20.3125" style="331" bestFit="1" customWidth="1"/>
    <col min="12329" max="12329" width="17" style="331" bestFit="1" customWidth="1"/>
    <col min="12330" max="12330" width="11.5234375" style="331" bestFit="1" customWidth="1"/>
    <col min="12331" max="12555" width="9.1015625" style="331"/>
    <col min="12556" max="12556" width="5.89453125" style="331" bestFit="1" customWidth="1"/>
    <col min="12557" max="12557" width="11.5234375" style="331" bestFit="1" customWidth="1"/>
    <col min="12558" max="12558" width="15.89453125" style="331" bestFit="1" customWidth="1"/>
    <col min="12559" max="12559" width="17.68359375" style="331" bestFit="1" customWidth="1"/>
    <col min="12560" max="12560" width="20.3125" style="331" bestFit="1" customWidth="1"/>
    <col min="12561" max="12561" width="17" style="331" bestFit="1" customWidth="1"/>
    <col min="12562" max="12562" width="11.5234375" style="331" bestFit="1" customWidth="1"/>
    <col min="12563" max="12563" width="10" style="331" bestFit="1" customWidth="1"/>
    <col min="12564" max="12564" width="15.89453125" style="331" bestFit="1" customWidth="1"/>
    <col min="12565" max="12565" width="17.68359375" style="331" bestFit="1" customWidth="1"/>
    <col min="12566" max="12566" width="20.3125" style="331" bestFit="1" customWidth="1"/>
    <col min="12567" max="12567" width="17" style="331" bestFit="1" customWidth="1"/>
    <col min="12568" max="12568" width="11.5234375" style="331" bestFit="1" customWidth="1"/>
    <col min="12569" max="12569" width="10" style="331" bestFit="1" customWidth="1"/>
    <col min="12570" max="12570" width="15.89453125" style="331" bestFit="1" customWidth="1"/>
    <col min="12571" max="12571" width="17.68359375" style="331" bestFit="1" customWidth="1"/>
    <col min="12572" max="12572" width="20.3125" style="331" bestFit="1" customWidth="1"/>
    <col min="12573" max="12573" width="17" style="331" bestFit="1" customWidth="1"/>
    <col min="12574" max="12575" width="11.5234375" style="331" bestFit="1" customWidth="1"/>
    <col min="12576" max="12576" width="15.89453125" style="331" bestFit="1" customWidth="1"/>
    <col min="12577" max="12577" width="20.3125" style="331" bestFit="1" customWidth="1"/>
    <col min="12578" max="12578" width="16.3125" style="331" bestFit="1" customWidth="1"/>
    <col min="12579" max="12579" width="17" style="331" bestFit="1" customWidth="1"/>
    <col min="12580" max="12581" width="11.5234375" style="331" bestFit="1" customWidth="1"/>
    <col min="12582" max="12582" width="15.89453125" style="331" bestFit="1" customWidth="1"/>
    <col min="12583" max="12583" width="17.68359375" style="331" bestFit="1" customWidth="1"/>
    <col min="12584" max="12584" width="20.3125" style="331" bestFit="1" customWidth="1"/>
    <col min="12585" max="12585" width="17" style="331" bestFit="1" customWidth="1"/>
    <col min="12586" max="12586" width="11.5234375" style="331" bestFit="1" customWidth="1"/>
    <col min="12587" max="12811" width="9.1015625" style="331"/>
    <col min="12812" max="12812" width="5.89453125" style="331" bestFit="1" customWidth="1"/>
    <col min="12813" max="12813" width="11.5234375" style="331" bestFit="1" customWidth="1"/>
    <col min="12814" max="12814" width="15.89453125" style="331" bestFit="1" customWidth="1"/>
    <col min="12815" max="12815" width="17.68359375" style="331" bestFit="1" customWidth="1"/>
    <col min="12816" max="12816" width="20.3125" style="331" bestFit="1" customWidth="1"/>
    <col min="12817" max="12817" width="17" style="331" bestFit="1" customWidth="1"/>
    <col min="12818" max="12818" width="11.5234375" style="331" bestFit="1" customWidth="1"/>
    <col min="12819" max="12819" width="10" style="331" bestFit="1" customWidth="1"/>
    <col min="12820" max="12820" width="15.89453125" style="331" bestFit="1" customWidth="1"/>
    <col min="12821" max="12821" width="17.68359375" style="331" bestFit="1" customWidth="1"/>
    <col min="12822" max="12822" width="20.3125" style="331" bestFit="1" customWidth="1"/>
    <col min="12823" max="12823" width="17" style="331" bestFit="1" customWidth="1"/>
    <col min="12824" max="12824" width="11.5234375" style="331" bestFit="1" customWidth="1"/>
    <col min="12825" max="12825" width="10" style="331" bestFit="1" customWidth="1"/>
    <col min="12826" max="12826" width="15.89453125" style="331" bestFit="1" customWidth="1"/>
    <col min="12827" max="12827" width="17.68359375" style="331" bestFit="1" customWidth="1"/>
    <col min="12828" max="12828" width="20.3125" style="331" bestFit="1" customWidth="1"/>
    <col min="12829" max="12829" width="17" style="331" bestFit="1" customWidth="1"/>
    <col min="12830" max="12831" width="11.5234375" style="331" bestFit="1" customWidth="1"/>
    <col min="12832" max="12832" width="15.89453125" style="331" bestFit="1" customWidth="1"/>
    <col min="12833" max="12833" width="20.3125" style="331" bestFit="1" customWidth="1"/>
    <col min="12834" max="12834" width="16.3125" style="331" bestFit="1" customWidth="1"/>
    <col min="12835" max="12835" width="17" style="331" bestFit="1" customWidth="1"/>
    <col min="12836" max="12837" width="11.5234375" style="331" bestFit="1" customWidth="1"/>
    <col min="12838" max="12838" width="15.89453125" style="331" bestFit="1" customWidth="1"/>
    <col min="12839" max="12839" width="17.68359375" style="331" bestFit="1" customWidth="1"/>
    <col min="12840" max="12840" width="20.3125" style="331" bestFit="1" customWidth="1"/>
    <col min="12841" max="12841" width="17" style="331" bestFit="1" customWidth="1"/>
    <col min="12842" max="12842" width="11.5234375" style="331" bestFit="1" customWidth="1"/>
    <col min="12843" max="13067" width="9.1015625" style="331"/>
    <col min="13068" max="13068" width="5.89453125" style="331" bestFit="1" customWidth="1"/>
    <col min="13069" max="13069" width="11.5234375" style="331" bestFit="1" customWidth="1"/>
    <col min="13070" max="13070" width="15.89453125" style="331" bestFit="1" customWidth="1"/>
    <col min="13071" max="13071" width="17.68359375" style="331" bestFit="1" customWidth="1"/>
    <col min="13072" max="13072" width="20.3125" style="331" bestFit="1" customWidth="1"/>
    <col min="13073" max="13073" width="17" style="331" bestFit="1" customWidth="1"/>
    <col min="13074" max="13074" width="11.5234375" style="331" bestFit="1" customWidth="1"/>
    <col min="13075" max="13075" width="10" style="331" bestFit="1" customWidth="1"/>
    <col min="13076" max="13076" width="15.89453125" style="331" bestFit="1" customWidth="1"/>
    <col min="13077" max="13077" width="17.68359375" style="331" bestFit="1" customWidth="1"/>
    <col min="13078" max="13078" width="20.3125" style="331" bestFit="1" customWidth="1"/>
    <col min="13079" max="13079" width="17" style="331" bestFit="1" customWidth="1"/>
    <col min="13080" max="13080" width="11.5234375" style="331" bestFit="1" customWidth="1"/>
    <col min="13081" max="13081" width="10" style="331" bestFit="1" customWidth="1"/>
    <col min="13082" max="13082" width="15.89453125" style="331" bestFit="1" customWidth="1"/>
    <col min="13083" max="13083" width="17.68359375" style="331" bestFit="1" customWidth="1"/>
    <col min="13084" max="13084" width="20.3125" style="331" bestFit="1" customWidth="1"/>
    <col min="13085" max="13085" width="17" style="331" bestFit="1" customWidth="1"/>
    <col min="13086" max="13087" width="11.5234375" style="331" bestFit="1" customWidth="1"/>
    <col min="13088" max="13088" width="15.89453125" style="331" bestFit="1" customWidth="1"/>
    <col min="13089" max="13089" width="20.3125" style="331" bestFit="1" customWidth="1"/>
    <col min="13090" max="13090" width="16.3125" style="331" bestFit="1" customWidth="1"/>
    <col min="13091" max="13091" width="17" style="331" bestFit="1" customWidth="1"/>
    <col min="13092" max="13093" width="11.5234375" style="331" bestFit="1" customWidth="1"/>
    <col min="13094" max="13094" width="15.89453125" style="331" bestFit="1" customWidth="1"/>
    <col min="13095" max="13095" width="17.68359375" style="331" bestFit="1" customWidth="1"/>
    <col min="13096" max="13096" width="20.3125" style="331" bestFit="1" customWidth="1"/>
    <col min="13097" max="13097" width="17" style="331" bestFit="1" customWidth="1"/>
    <col min="13098" max="13098" width="11.5234375" style="331" bestFit="1" customWidth="1"/>
    <col min="13099" max="13323" width="9.1015625" style="331"/>
    <col min="13324" max="13324" width="5.89453125" style="331" bestFit="1" customWidth="1"/>
    <col min="13325" max="13325" width="11.5234375" style="331" bestFit="1" customWidth="1"/>
    <col min="13326" max="13326" width="15.89453125" style="331" bestFit="1" customWidth="1"/>
    <col min="13327" max="13327" width="17.68359375" style="331" bestFit="1" customWidth="1"/>
    <col min="13328" max="13328" width="20.3125" style="331" bestFit="1" customWidth="1"/>
    <col min="13329" max="13329" width="17" style="331" bestFit="1" customWidth="1"/>
    <col min="13330" max="13330" width="11.5234375" style="331" bestFit="1" customWidth="1"/>
    <col min="13331" max="13331" width="10" style="331" bestFit="1" customWidth="1"/>
    <col min="13332" max="13332" width="15.89453125" style="331" bestFit="1" customWidth="1"/>
    <col min="13333" max="13333" width="17.68359375" style="331" bestFit="1" customWidth="1"/>
    <col min="13334" max="13334" width="20.3125" style="331" bestFit="1" customWidth="1"/>
    <col min="13335" max="13335" width="17" style="331" bestFit="1" customWidth="1"/>
    <col min="13336" max="13336" width="11.5234375" style="331" bestFit="1" customWidth="1"/>
    <col min="13337" max="13337" width="10" style="331" bestFit="1" customWidth="1"/>
    <col min="13338" max="13338" width="15.89453125" style="331" bestFit="1" customWidth="1"/>
    <col min="13339" max="13339" width="17.68359375" style="331" bestFit="1" customWidth="1"/>
    <col min="13340" max="13340" width="20.3125" style="331" bestFit="1" customWidth="1"/>
    <col min="13341" max="13341" width="17" style="331" bestFit="1" customWidth="1"/>
    <col min="13342" max="13343" width="11.5234375" style="331" bestFit="1" customWidth="1"/>
    <col min="13344" max="13344" width="15.89453125" style="331" bestFit="1" customWidth="1"/>
    <col min="13345" max="13345" width="20.3125" style="331" bestFit="1" customWidth="1"/>
    <col min="13346" max="13346" width="16.3125" style="331" bestFit="1" customWidth="1"/>
    <col min="13347" max="13347" width="17" style="331" bestFit="1" customWidth="1"/>
    <col min="13348" max="13349" width="11.5234375" style="331" bestFit="1" customWidth="1"/>
    <col min="13350" max="13350" width="15.89453125" style="331" bestFit="1" customWidth="1"/>
    <col min="13351" max="13351" width="17.68359375" style="331" bestFit="1" customWidth="1"/>
    <col min="13352" max="13352" width="20.3125" style="331" bestFit="1" customWidth="1"/>
    <col min="13353" max="13353" width="17" style="331" bestFit="1" customWidth="1"/>
    <col min="13354" max="13354" width="11.5234375" style="331" bestFit="1" customWidth="1"/>
    <col min="13355" max="13579" width="9.1015625" style="331"/>
    <col min="13580" max="13580" width="5.89453125" style="331" bestFit="1" customWidth="1"/>
    <col min="13581" max="13581" width="11.5234375" style="331" bestFit="1" customWidth="1"/>
    <col min="13582" max="13582" width="15.89453125" style="331" bestFit="1" customWidth="1"/>
    <col min="13583" max="13583" width="17.68359375" style="331" bestFit="1" customWidth="1"/>
    <col min="13584" max="13584" width="20.3125" style="331" bestFit="1" customWidth="1"/>
    <col min="13585" max="13585" width="17" style="331" bestFit="1" customWidth="1"/>
    <col min="13586" max="13586" width="11.5234375" style="331" bestFit="1" customWidth="1"/>
    <col min="13587" max="13587" width="10" style="331" bestFit="1" customWidth="1"/>
    <col min="13588" max="13588" width="15.89453125" style="331" bestFit="1" customWidth="1"/>
    <col min="13589" max="13589" width="17.68359375" style="331" bestFit="1" customWidth="1"/>
    <col min="13590" max="13590" width="20.3125" style="331" bestFit="1" customWidth="1"/>
    <col min="13591" max="13591" width="17" style="331" bestFit="1" customWidth="1"/>
    <col min="13592" max="13592" width="11.5234375" style="331" bestFit="1" customWidth="1"/>
    <col min="13593" max="13593" width="10" style="331" bestFit="1" customWidth="1"/>
    <col min="13594" max="13594" width="15.89453125" style="331" bestFit="1" customWidth="1"/>
    <col min="13595" max="13595" width="17.68359375" style="331" bestFit="1" customWidth="1"/>
    <col min="13596" max="13596" width="20.3125" style="331" bestFit="1" customWidth="1"/>
    <col min="13597" max="13597" width="17" style="331" bestFit="1" customWidth="1"/>
    <col min="13598" max="13599" width="11.5234375" style="331" bestFit="1" customWidth="1"/>
    <col min="13600" max="13600" width="15.89453125" style="331" bestFit="1" customWidth="1"/>
    <col min="13601" max="13601" width="20.3125" style="331" bestFit="1" customWidth="1"/>
    <col min="13602" max="13602" width="16.3125" style="331" bestFit="1" customWidth="1"/>
    <col min="13603" max="13603" width="17" style="331" bestFit="1" customWidth="1"/>
    <col min="13604" max="13605" width="11.5234375" style="331" bestFit="1" customWidth="1"/>
    <col min="13606" max="13606" width="15.89453125" style="331" bestFit="1" customWidth="1"/>
    <col min="13607" max="13607" width="17.68359375" style="331" bestFit="1" customWidth="1"/>
    <col min="13608" max="13608" width="20.3125" style="331" bestFit="1" customWidth="1"/>
    <col min="13609" max="13609" width="17" style="331" bestFit="1" customWidth="1"/>
    <col min="13610" max="13610" width="11.5234375" style="331" bestFit="1" customWidth="1"/>
    <col min="13611" max="13835" width="9.1015625" style="331"/>
    <col min="13836" max="13836" width="5.89453125" style="331" bestFit="1" customWidth="1"/>
    <col min="13837" max="13837" width="11.5234375" style="331" bestFit="1" customWidth="1"/>
    <col min="13838" max="13838" width="15.89453125" style="331" bestFit="1" customWidth="1"/>
    <col min="13839" max="13839" width="17.68359375" style="331" bestFit="1" customWidth="1"/>
    <col min="13840" max="13840" width="20.3125" style="331" bestFit="1" customWidth="1"/>
    <col min="13841" max="13841" width="17" style="331" bestFit="1" customWidth="1"/>
    <col min="13842" max="13842" width="11.5234375" style="331" bestFit="1" customWidth="1"/>
    <col min="13843" max="13843" width="10" style="331" bestFit="1" customWidth="1"/>
    <col min="13844" max="13844" width="15.89453125" style="331" bestFit="1" customWidth="1"/>
    <col min="13845" max="13845" width="17.68359375" style="331" bestFit="1" customWidth="1"/>
    <col min="13846" max="13846" width="20.3125" style="331" bestFit="1" customWidth="1"/>
    <col min="13847" max="13847" width="17" style="331" bestFit="1" customWidth="1"/>
    <col min="13848" max="13848" width="11.5234375" style="331" bestFit="1" customWidth="1"/>
    <col min="13849" max="13849" width="10" style="331" bestFit="1" customWidth="1"/>
    <col min="13850" max="13850" width="15.89453125" style="331" bestFit="1" customWidth="1"/>
    <col min="13851" max="13851" width="17.68359375" style="331" bestFit="1" customWidth="1"/>
    <col min="13852" max="13852" width="20.3125" style="331" bestFit="1" customWidth="1"/>
    <col min="13853" max="13853" width="17" style="331" bestFit="1" customWidth="1"/>
    <col min="13854" max="13855" width="11.5234375" style="331" bestFit="1" customWidth="1"/>
    <col min="13856" max="13856" width="15.89453125" style="331" bestFit="1" customWidth="1"/>
    <col min="13857" max="13857" width="20.3125" style="331" bestFit="1" customWidth="1"/>
    <col min="13858" max="13858" width="16.3125" style="331" bestFit="1" customWidth="1"/>
    <col min="13859" max="13859" width="17" style="331" bestFit="1" customWidth="1"/>
    <col min="13860" max="13861" width="11.5234375" style="331" bestFit="1" customWidth="1"/>
    <col min="13862" max="13862" width="15.89453125" style="331" bestFit="1" customWidth="1"/>
    <col min="13863" max="13863" width="17.68359375" style="331" bestFit="1" customWidth="1"/>
    <col min="13864" max="13864" width="20.3125" style="331" bestFit="1" customWidth="1"/>
    <col min="13865" max="13865" width="17" style="331" bestFit="1" customWidth="1"/>
    <col min="13866" max="13866" width="11.5234375" style="331" bestFit="1" customWidth="1"/>
    <col min="13867" max="14091" width="9.1015625" style="331"/>
    <col min="14092" max="14092" width="5.89453125" style="331" bestFit="1" customWidth="1"/>
    <col min="14093" max="14093" width="11.5234375" style="331" bestFit="1" customWidth="1"/>
    <col min="14094" max="14094" width="15.89453125" style="331" bestFit="1" customWidth="1"/>
    <col min="14095" max="14095" width="17.68359375" style="331" bestFit="1" customWidth="1"/>
    <col min="14096" max="14096" width="20.3125" style="331" bestFit="1" customWidth="1"/>
    <col min="14097" max="14097" width="17" style="331" bestFit="1" customWidth="1"/>
    <col min="14098" max="14098" width="11.5234375" style="331" bestFit="1" customWidth="1"/>
    <col min="14099" max="14099" width="10" style="331" bestFit="1" customWidth="1"/>
    <col min="14100" max="14100" width="15.89453125" style="331" bestFit="1" customWidth="1"/>
    <col min="14101" max="14101" width="17.68359375" style="331" bestFit="1" customWidth="1"/>
    <col min="14102" max="14102" width="20.3125" style="331" bestFit="1" customWidth="1"/>
    <col min="14103" max="14103" width="17" style="331" bestFit="1" customWidth="1"/>
    <col min="14104" max="14104" width="11.5234375" style="331" bestFit="1" customWidth="1"/>
    <col min="14105" max="14105" width="10" style="331" bestFit="1" customWidth="1"/>
    <col min="14106" max="14106" width="15.89453125" style="331" bestFit="1" customWidth="1"/>
    <col min="14107" max="14107" width="17.68359375" style="331" bestFit="1" customWidth="1"/>
    <col min="14108" max="14108" width="20.3125" style="331" bestFit="1" customWidth="1"/>
    <col min="14109" max="14109" width="17" style="331" bestFit="1" customWidth="1"/>
    <col min="14110" max="14111" width="11.5234375" style="331" bestFit="1" customWidth="1"/>
    <col min="14112" max="14112" width="15.89453125" style="331" bestFit="1" customWidth="1"/>
    <col min="14113" max="14113" width="20.3125" style="331" bestFit="1" customWidth="1"/>
    <col min="14114" max="14114" width="16.3125" style="331" bestFit="1" customWidth="1"/>
    <col min="14115" max="14115" width="17" style="331" bestFit="1" customWidth="1"/>
    <col min="14116" max="14117" width="11.5234375" style="331" bestFit="1" customWidth="1"/>
    <col min="14118" max="14118" width="15.89453125" style="331" bestFit="1" customWidth="1"/>
    <col min="14119" max="14119" width="17.68359375" style="331" bestFit="1" customWidth="1"/>
    <col min="14120" max="14120" width="20.3125" style="331" bestFit="1" customWidth="1"/>
    <col min="14121" max="14121" width="17" style="331" bestFit="1" customWidth="1"/>
    <col min="14122" max="14122" width="11.5234375" style="331" bestFit="1" customWidth="1"/>
    <col min="14123" max="14347" width="9.1015625" style="331"/>
    <col min="14348" max="14348" width="5.89453125" style="331" bestFit="1" customWidth="1"/>
    <col min="14349" max="14349" width="11.5234375" style="331" bestFit="1" customWidth="1"/>
    <col min="14350" max="14350" width="15.89453125" style="331" bestFit="1" customWidth="1"/>
    <col min="14351" max="14351" width="17.68359375" style="331" bestFit="1" customWidth="1"/>
    <col min="14352" max="14352" width="20.3125" style="331" bestFit="1" customWidth="1"/>
    <col min="14353" max="14353" width="17" style="331" bestFit="1" customWidth="1"/>
    <col min="14354" max="14354" width="11.5234375" style="331" bestFit="1" customWidth="1"/>
    <col min="14355" max="14355" width="10" style="331" bestFit="1" customWidth="1"/>
    <col min="14356" max="14356" width="15.89453125" style="331" bestFit="1" customWidth="1"/>
    <col min="14357" max="14357" width="17.68359375" style="331" bestFit="1" customWidth="1"/>
    <col min="14358" max="14358" width="20.3125" style="331" bestFit="1" customWidth="1"/>
    <col min="14359" max="14359" width="17" style="331" bestFit="1" customWidth="1"/>
    <col min="14360" max="14360" width="11.5234375" style="331" bestFit="1" customWidth="1"/>
    <col min="14361" max="14361" width="10" style="331" bestFit="1" customWidth="1"/>
    <col min="14362" max="14362" width="15.89453125" style="331" bestFit="1" customWidth="1"/>
    <col min="14363" max="14363" width="17.68359375" style="331" bestFit="1" customWidth="1"/>
    <col min="14364" max="14364" width="20.3125" style="331" bestFit="1" customWidth="1"/>
    <col min="14365" max="14365" width="17" style="331" bestFit="1" customWidth="1"/>
    <col min="14366" max="14367" width="11.5234375" style="331" bestFit="1" customWidth="1"/>
    <col min="14368" max="14368" width="15.89453125" style="331" bestFit="1" customWidth="1"/>
    <col min="14369" max="14369" width="20.3125" style="331" bestFit="1" customWidth="1"/>
    <col min="14370" max="14370" width="16.3125" style="331" bestFit="1" customWidth="1"/>
    <col min="14371" max="14371" width="17" style="331" bestFit="1" customWidth="1"/>
    <col min="14372" max="14373" width="11.5234375" style="331" bestFit="1" customWidth="1"/>
    <col min="14374" max="14374" width="15.89453125" style="331" bestFit="1" customWidth="1"/>
    <col min="14375" max="14375" width="17.68359375" style="331" bestFit="1" customWidth="1"/>
    <col min="14376" max="14376" width="20.3125" style="331" bestFit="1" customWidth="1"/>
    <col min="14377" max="14377" width="17" style="331" bestFit="1" customWidth="1"/>
    <col min="14378" max="14378" width="11.5234375" style="331" bestFit="1" customWidth="1"/>
    <col min="14379" max="14603" width="9.1015625" style="331"/>
    <col min="14604" max="14604" width="5.89453125" style="331" bestFit="1" customWidth="1"/>
    <col min="14605" max="14605" width="11.5234375" style="331" bestFit="1" customWidth="1"/>
    <col min="14606" max="14606" width="15.89453125" style="331" bestFit="1" customWidth="1"/>
    <col min="14607" max="14607" width="17.68359375" style="331" bestFit="1" customWidth="1"/>
    <col min="14608" max="14608" width="20.3125" style="331" bestFit="1" customWidth="1"/>
    <col min="14609" max="14609" width="17" style="331" bestFit="1" customWidth="1"/>
    <col min="14610" max="14610" width="11.5234375" style="331" bestFit="1" customWidth="1"/>
    <col min="14611" max="14611" width="10" style="331" bestFit="1" customWidth="1"/>
    <col min="14612" max="14612" width="15.89453125" style="331" bestFit="1" customWidth="1"/>
    <col min="14613" max="14613" width="17.68359375" style="331" bestFit="1" customWidth="1"/>
    <col min="14614" max="14614" width="20.3125" style="331" bestFit="1" customWidth="1"/>
    <col min="14615" max="14615" width="17" style="331" bestFit="1" customWidth="1"/>
    <col min="14616" max="14616" width="11.5234375" style="331" bestFit="1" customWidth="1"/>
    <col min="14617" max="14617" width="10" style="331" bestFit="1" customWidth="1"/>
    <col min="14618" max="14618" width="15.89453125" style="331" bestFit="1" customWidth="1"/>
    <col min="14619" max="14619" width="17.68359375" style="331" bestFit="1" customWidth="1"/>
    <col min="14620" max="14620" width="20.3125" style="331" bestFit="1" customWidth="1"/>
    <col min="14621" max="14621" width="17" style="331" bestFit="1" customWidth="1"/>
    <col min="14622" max="14623" width="11.5234375" style="331" bestFit="1" customWidth="1"/>
    <col min="14624" max="14624" width="15.89453125" style="331" bestFit="1" customWidth="1"/>
    <col min="14625" max="14625" width="20.3125" style="331" bestFit="1" customWidth="1"/>
    <col min="14626" max="14626" width="16.3125" style="331" bestFit="1" customWidth="1"/>
    <col min="14627" max="14627" width="17" style="331" bestFit="1" customWidth="1"/>
    <col min="14628" max="14629" width="11.5234375" style="331" bestFit="1" customWidth="1"/>
    <col min="14630" max="14630" width="15.89453125" style="331" bestFit="1" customWidth="1"/>
    <col min="14631" max="14631" width="17.68359375" style="331" bestFit="1" customWidth="1"/>
    <col min="14632" max="14632" width="20.3125" style="331" bestFit="1" customWidth="1"/>
    <col min="14633" max="14633" width="17" style="331" bestFit="1" customWidth="1"/>
    <col min="14634" max="14634" width="11.5234375" style="331" bestFit="1" customWidth="1"/>
    <col min="14635" max="14859" width="9.1015625" style="331"/>
    <col min="14860" max="14860" width="5.89453125" style="331" bestFit="1" customWidth="1"/>
    <col min="14861" max="14861" width="11.5234375" style="331" bestFit="1" customWidth="1"/>
    <col min="14862" max="14862" width="15.89453125" style="331" bestFit="1" customWidth="1"/>
    <col min="14863" max="14863" width="17.68359375" style="331" bestFit="1" customWidth="1"/>
    <col min="14864" max="14864" width="20.3125" style="331" bestFit="1" customWidth="1"/>
    <col min="14865" max="14865" width="17" style="331" bestFit="1" customWidth="1"/>
    <col min="14866" max="14866" width="11.5234375" style="331" bestFit="1" customWidth="1"/>
    <col min="14867" max="14867" width="10" style="331" bestFit="1" customWidth="1"/>
    <col min="14868" max="14868" width="15.89453125" style="331" bestFit="1" customWidth="1"/>
    <col min="14869" max="14869" width="17.68359375" style="331" bestFit="1" customWidth="1"/>
    <col min="14870" max="14870" width="20.3125" style="331" bestFit="1" customWidth="1"/>
    <col min="14871" max="14871" width="17" style="331" bestFit="1" customWidth="1"/>
    <col min="14872" max="14872" width="11.5234375" style="331" bestFit="1" customWidth="1"/>
    <col min="14873" max="14873" width="10" style="331" bestFit="1" customWidth="1"/>
    <col min="14874" max="14874" width="15.89453125" style="331" bestFit="1" customWidth="1"/>
    <col min="14875" max="14875" width="17.68359375" style="331" bestFit="1" customWidth="1"/>
    <col min="14876" max="14876" width="20.3125" style="331" bestFit="1" customWidth="1"/>
    <col min="14877" max="14877" width="17" style="331" bestFit="1" customWidth="1"/>
    <col min="14878" max="14879" width="11.5234375" style="331" bestFit="1" customWidth="1"/>
    <col min="14880" max="14880" width="15.89453125" style="331" bestFit="1" customWidth="1"/>
    <col min="14881" max="14881" width="20.3125" style="331" bestFit="1" customWidth="1"/>
    <col min="14882" max="14882" width="16.3125" style="331" bestFit="1" customWidth="1"/>
    <col min="14883" max="14883" width="17" style="331" bestFit="1" customWidth="1"/>
    <col min="14884" max="14885" width="11.5234375" style="331" bestFit="1" customWidth="1"/>
    <col min="14886" max="14886" width="15.89453125" style="331" bestFit="1" customWidth="1"/>
    <col min="14887" max="14887" width="17.68359375" style="331" bestFit="1" customWidth="1"/>
    <col min="14888" max="14888" width="20.3125" style="331" bestFit="1" customWidth="1"/>
    <col min="14889" max="14889" width="17" style="331" bestFit="1" customWidth="1"/>
    <col min="14890" max="14890" width="11.5234375" style="331" bestFit="1" customWidth="1"/>
    <col min="14891" max="15115" width="9.1015625" style="331"/>
    <col min="15116" max="15116" width="5.89453125" style="331" bestFit="1" customWidth="1"/>
    <col min="15117" max="15117" width="11.5234375" style="331" bestFit="1" customWidth="1"/>
    <col min="15118" max="15118" width="15.89453125" style="331" bestFit="1" customWidth="1"/>
    <col min="15119" max="15119" width="17.68359375" style="331" bestFit="1" customWidth="1"/>
    <col min="15120" max="15120" width="20.3125" style="331" bestFit="1" customWidth="1"/>
    <col min="15121" max="15121" width="17" style="331" bestFit="1" customWidth="1"/>
    <col min="15122" max="15122" width="11.5234375" style="331" bestFit="1" customWidth="1"/>
    <col min="15123" max="15123" width="10" style="331" bestFit="1" customWidth="1"/>
    <col min="15124" max="15124" width="15.89453125" style="331" bestFit="1" customWidth="1"/>
    <col min="15125" max="15125" width="17.68359375" style="331" bestFit="1" customWidth="1"/>
    <col min="15126" max="15126" width="20.3125" style="331" bestFit="1" customWidth="1"/>
    <col min="15127" max="15127" width="17" style="331" bestFit="1" customWidth="1"/>
    <col min="15128" max="15128" width="11.5234375" style="331" bestFit="1" customWidth="1"/>
    <col min="15129" max="15129" width="10" style="331" bestFit="1" customWidth="1"/>
    <col min="15130" max="15130" width="15.89453125" style="331" bestFit="1" customWidth="1"/>
    <col min="15131" max="15131" width="17.68359375" style="331" bestFit="1" customWidth="1"/>
    <col min="15132" max="15132" width="20.3125" style="331" bestFit="1" customWidth="1"/>
    <col min="15133" max="15133" width="17" style="331" bestFit="1" customWidth="1"/>
    <col min="15134" max="15135" width="11.5234375" style="331" bestFit="1" customWidth="1"/>
    <col min="15136" max="15136" width="15.89453125" style="331" bestFit="1" customWidth="1"/>
    <col min="15137" max="15137" width="20.3125" style="331" bestFit="1" customWidth="1"/>
    <col min="15138" max="15138" width="16.3125" style="331" bestFit="1" customWidth="1"/>
    <col min="15139" max="15139" width="17" style="331" bestFit="1" customWidth="1"/>
    <col min="15140" max="15141" width="11.5234375" style="331" bestFit="1" customWidth="1"/>
    <col min="15142" max="15142" width="15.89453125" style="331" bestFit="1" customWidth="1"/>
    <col min="15143" max="15143" width="17.68359375" style="331" bestFit="1" customWidth="1"/>
    <col min="15144" max="15144" width="20.3125" style="331" bestFit="1" customWidth="1"/>
    <col min="15145" max="15145" width="17" style="331" bestFit="1" customWidth="1"/>
    <col min="15146" max="15146" width="11.5234375" style="331" bestFit="1" customWidth="1"/>
    <col min="15147" max="15371" width="9.1015625" style="331"/>
    <col min="15372" max="15372" width="5.89453125" style="331" bestFit="1" customWidth="1"/>
    <col min="15373" max="15373" width="11.5234375" style="331" bestFit="1" customWidth="1"/>
    <col min="15374" max="15374" width="15.89453125" style="331" bestFit="1" customWidth="1"/>
    <col min="15375" max="15375" width="17.68359375" style="331" bestFit="1" customWidth="1"/>
    <col min="15376" max="15376" width="20.3125" style="331" bestFit="1" customWidth="1"/>
    <col min="15377" max="15377" width="17" style="331" bestFit="1" customWidth="1"/>
    <col min="15378" max="15378" width="11.5234375" style="331" bestFit="1" customWidth="1"/>
    <col min="15379" max="15379" width="10" style="331" bestFit="1" customWidth="1"/>
    <col min="15380" max="15380" width="15.89453125" style="331" bestFit="1" customWidth="1"/>
    <col min="15381" max="15381" width="17.68359375" style="331" bestFit="1" customWidth="1"/>
    <col min="15382" max="15382" width="20.3125" style="331" bestFit="1" customWidth="1"/>
    <col min="15383" max="15383" width="17" style="331" bestFit="1" customWidth="1"/>
    <col min="15384" max="15384" width="11.5234375" style="331" bestFit="1" customWidth="1"/>
    <col min="15385" max="15385" width="10" style="331" bestFit="1" customWidth="1"/>
    <col min="15386" max="15386" width="15.89453125" style="331" bestFit="1" customWidth="1"/>
    <col min="15387" max="15387" width="17.68359375" style="331" bestFit="1" customWidth="1"/>
    <col min="15388" max="15388" width="20.3125" style="331" bestFit="1" customWidth="1"/>
    <col min="15389" max="15389" width="17" style="331" bestFit="1" customWidth="1"/>
    <col min="15390" max="15391" width="11.5234375" style="331" bestFit="1" customWidth="1"/>
    <col min="15392" max="15392" width="15.89453125" style="331" bestFit="1" customWidth="1"/>
    <col min="15393" max="15393" width="20.3125" style="331" bestFit="1" customWidth="1"/>
    <col min="15394" max="15394" width="16.3125" style="331" bestFit="1" customWidth="1"/>
    <col min="15395" max="15395" width="17" style="331" bestFit="1" customWidth="1"/>
    <col min="15396" max="15397" width="11.5234375" style="331" bestFit="1" customWidth="1"/>
    <col min="15398" max="15398" width="15.89453125" style="331" bestFit="1" customWidth="1"/>
    <col min="15399" max="15399" width="17.68359375" style="331" bestFit="1" customWidth="1"/>
    <col min="15400" max="15400" width="20.3125" style="331" bestFit="1" customWidth="1"/>
    <col min="15401" max="15401" width="17" style="331" bestFit="1" customWidth="1"/>
    <col min="15402" max="15402" width="11.5234375" style="331" bestFit="1" customWidth="1"/>
    <col min="15403" max="15627" width="9.1015625" style="331"/>
    <col min="15628" max="15628" width="5.89453125" style="331" bestFit="1" customWidth="1"/>
    <col min="15629" max="15629" width="11.5234375" style="331" bestFit="1" customWidth="1"/>
    <col min="15630" max="15630" width="15.89453125" style="331" bestFit="1" customWidth="1"/>
    <col min="15631" max="15631" width="17.68359375" style="331" bestFit="1" customWidth="1"/>
    <col min="15632" max="15632" width="20.3125" style="331" bestFit="1" customWidth="1"/>
    <col min="15633" max="15633" width="17" style="331" bestFit="1" customWidth="1"/>
    <col min="15634" max="15634" width="11.5234375" style="331" bestFit="1" customWidth="1"/>
    <col min="15635" max="15635" width="10" style="331" bestFit="1" customWidth="1"/>
    <col min="15636" max="15636" width="15.89453125" style="331" bestFit="1" customWidth="1"/>
    <col min="15637" max="15637" width="17.68359375" style="331" bestFit="1" customWidth="1"/>
    <col min="15638" max="15638" width="20.3125" style="331" bestFit="1" customWidth="1"/>
    <col min="15639" max="15639" width="17" style="331" bestFit="1" customWidth="1"/>
    <col min="15640" max="15640" width="11.5234375" style="331" bestFit="1" customWidth="1"/>
    <col min="15641" max="15641" width="10" style="331" bestFit="1" customWidth="1"/>
    <col min="15642" max="15642" width="15.89453125" style="331" bestFit="1" customWidth="1"/>
    <col min="15643" max="15643" width="17.68359375" style="331" bestFit="1" customWidth="1"/>
    <col min="15644" max="15644" width="20.3125" style="331" bestFit="1" customWidth="1"/>
    <col min="15645" max="15645" width="17" style="331" bestFit="1" customWidth="1"/>
    <col min="15646" max="15647" width="11.5234375" style="331" bestFit="1" customWidth="1"/>
    <col min="15648" max="15648" width="15.89453125" style="331" bestFit="1" customWidth="1"/>
    <col min="15649" max="15649" width="20.3125" style="331" bestFit="1" customWidth="1"/>
    <col min="15650" max="15650" width="16.3125" style="331" bestFit="1" customWidth="1"/>
    <col min="15651" max="15651" width="17" style="331" bestFit="1" customWidth="1"/>
    <col min="15652" max="15653" width="11.5234375" style="331" bestFit="1" customWidth="1"/>
    <col min="15654" max="15654" width="15.89453125" style="331" bestFit="1" customWidth="1"/>
    <col min="15655" max="15655" width="17.68359375" style="331" bestFit="1" customWidth="1"/>
    <col min="15656" max="15656" width="20.3125" style="331" bestFit="1" customWidth="1"/>
    <col min="15657" max="15657" width="17" style="331" bestFit="1" customWidth="1"/>
    <col min="15658" max="15658" width="11.5234375" style="331" bestFit="1" customWidth="1"/>
    <col min="15659" max="15883" width="9.1015625" style="331"/>
    <col min="15884" max="15884" width="5.89453125" style="331" bestFit="1" customWidth="1"/>
    <col min="15885" max="15885" width="11.5234375" style="331" bestFit="1" customWidth="1"/>
    <col min="15886" max="15886" width="15.89453125" style="331" bestFit="1" customWidth="1"/>
    <col min="15887" max="15887" width="17.68359375" style="331" bestFit="1" customWidth="1"/>
    <col min="15888" max="15888" width="20.3125" style="331" bestFit="1" customWidth="1"/>
    <col min="15889" max="15889" width="17" style="331" bestFit="1" customWidth="1"/>
    <col min="15890" max="15890" width="11.5234375" style="331" bestFit="1" customWidth="1"/>
    <col min="15891" max="15891" width="10" style="331" bestFit="1" customWidth="1"/>
    <col min="15892" max="15892" width="15.89453125" style="331" bestFit="1" customWidth="1"/>
    <col min="15893" max="15893" width="17.68359375" style="331" bestFit="1" customWidth="1"/>
    <col min="15894" max="15894" width="20.3125" style="331" bestFit="1" customWidth="1"/>
    <col min="15895" max="15895" width="17" style="331" bestFit="1" customWidth="1"/>
    <col min="15896" max="15896" width="11.5234375" style="331" bestFit="1" customWidth="1"/>
    <col min="15897" max="15897" width="10" style="331" bestFit="1" customWidth="1"/>
    <col min="15898" max="15898" width="15.89453125" style="331" bestFit="1" customWidth="1"/>
    <col min="15899" max="15899" width="17.68359375" style="331" bestFit="1" customWidth="1"/>
    <col min="15900" max="15900" width="20.3125" style="331" bestFit="1" customWidth="1"/>
    <col min="15901" max="15901" width="17" style="331" bestFit="1" customWidth="1"/>
    <col min="15902" max="15903" width="11.5234375" style="331" bestFit="1" customWidth="1"/>
    <col min="15904" max="15904" width="15.89453125" style="331" bestFit="1" customWidth="1"/>
    <col min="15905" max="15905" width="20.3125" style="331" bestFit="1" customWidth="1"/>
    <col min="15906" max="15906" width="16.3125" style="331" bestFit="1" customWidth="1"/>
    <col min="15907" max="15907" width="17" style="331" bestFit="1" customWidth="1"/>
    <col min="15908" max="15909" width="11.5234375" style="331" bestFit="1" customWidth="1"/>
    <col min="15910" max="15910" width="15.89453125" style="331" bestFit="1" customWidth="1"/>
    <col min="15911" max="15911" width="17.68359375" style="331" bestFit="1" customWidth="1"/>
    <col min="15912" max="15912" width="20.3125" style="331" bestFit="1" customWidth="1"/>
    <col min="15913" max="15913" width="17" style="331" bestFit="1" customWidth="1"/>
    <col min="15914" max="15914" width="11.5234375" style="331" bestFit="1" customWidth="1"/>
    <col min="15915" max="16139" width="9.1015625" style="331"/>
    <col min="16140" max="16140" width="5.89453125" style="331" bestFit="1" customWidth="1"/>
    <col min="16141" max="16141" width="11.5234375" style="331" bestFit="1" customWidth="1"/>
    <col min="16142" max="16142" width="15.89453125" style="331" bestFit="1" customWidth="1"/>
    <col min="16143" max="16143" width="17.68359375" style="331" bestFit="1" customWidth="1"/>
    <col min="16144" max="16144" width="20.3125" style="331" bestFit="1" customWidth="1"/>
    <col min="16145" max="16145" width="17" style="331" bestFit="1" customWidth="1"/>
    <col min="16146" max="16146" width="11.5234375" style="331" bestFit="1" customWidth="1"/>
    <col min="16147" max="16147" width="10" style="331" bestFit="1" customWidth="1"/>
    <col min="16148" max="16148" width="15.89453125" style="331" bestFit="1" customWidth="1"/>
    <col min="16149" max="16149" width="17.68359375" style="331" bestFit="1" customWidth="1"/>
    <col min="16150" max="16150" width="20.3125" style="331" bestFit="1" customWidth="1"/>
    <col min="16151" max="16151" width="17" style="331" bestFit="1" customWidth="1"/>
    <col min="16152" max="16152" width="11.5234375" style="331" bestFit="1" customWidth="1"/>
    <col min="16153" max="16153" width="10" style="331" bestFit="1" customWidth="1"/>
    <col min="16154" max="16154" width="15.89453125" style="331" bestFit="1" customWidth="1"/>
    <col min="16155" max="16155" width="17.68359375" style="331" bestFit="1" customWidth="1"/>
    <col min="16156" max="16156" width="20.3125" style="331" bestFit="1" customWidth="1"/>
    <col min="16157" max="16157" width="17" style="331" bestFit="1" customWidth="1"/>
    <col min="16158" max="16159" width="11.5234375" style="331" bestFit="1" customWidth="1"/>
    <col min="16160" max="16160" width="15.89453125" style="331" bestFit="1" customWidth="1"/>
    <col min="16161" max="16161" width="20.3125" style="331" bestFit="1" customWidth="1"/>
    <col min="16162" max="16162" width="16.3125" style="331" bestFit="1" customWidth="1"/>
    <col min="16163" max="16163" width="17" style="331" bestFit="1" customWidth="1"/>
    <col min="16164" max="16165" width="11.5234375" style="331" bestFit="1" customWidth="1"/>
    <col min="16166" max="16166" width="15.89453125" style="331" bestFit="1" customWidth="1"/>
    <col min="16167" max="16167" width="17.68359375" style="331" bestFit="1" customWidth="1"/>
    <col min="16168" max="16168" width="20.3125" style="331" bestFit="1" customWidth="1"/>
    <col min="16169" max="16169" width="17" style="331" bestFit="1" customWidth="1"/>
    <col min="16170" max="16170" width="11.5234375" style="331" bestFit="1" customWidth="1"/>
    <col min="16171" max="16384" width="9.1015625" style="331"/>
  </cols>
  <sheetData>
    <row r="1" spans="1:45" s="723" customFormat="1" ht="14.7" thickBot="1" x14ac:dyDescent="0.6">
      <c r="A1" s="584"/>
      <c r="B1" s="810" t="s">
        <v>1710</v>
      </c>
      <c r="C1" s="811"/>
      <c r="D1" s="811"/>
      <c r="E1" s="811"/>
      <c r="F1" s="721"/>
      <c r="G1" s="721"/>
      <c r="H1" s="721"/>
      <c r="I1" s="722"/>
      <c r="J1" s="810" t="s">
        <v>78</v>
      </c>
      <c r="K1" s="811"/>
      <c r="L1" s="811"/>
      <c r="M1" s="811"/>
      <c r="N1" s="811"/>
      <c r="O1" s="812"/>
      <c r="P1" s="810" t="s">
        <v>79</v>
      </c>
      <c r="Q1" s="811"/>
      <c r="R1" s="811"/>
      <c r="S1" s="811"/>
      <c r="T1" s="811"/>
      <c r="U1" s="812"/>
      <c r="V1" s="807" t="s">
        <v>1709</v>
      </c>
      <c r="W1" s="808"/>
      <c r="X1" s="808"/>
      <c r="Y1" s="808"/>
      <c r="Z1" s="721"/>
      <c r="AA1" s="721"/>
      <c r="AB1" s="721"/>
      <c r="AC1" s="721"/>
      <c r="AD1" s="807" t="s">
        <v>1706</v>
      </c>
      <c r="AE1" s="808"/>
      <c r="AF1" s="808"/>
      <c r="AG1" s="809"/>
      <c r="AH1" s="813" t="s">
        <v>1708</v>
      </c>
      <c r="AI1" s="814"/>
      <c r="AJ1" s="814"/>
      <c r="AK1" s="814"/>
      <c r="AL1" s="814"/>
      <c r="AM1" s="814"/>
      <c r="AN1" s="814"/>
      <c r="AO1" s="815"/>
      <c r="AP1" s="813" t="s">
        <v>1707</v>
      </c>
      <c r="AQ1" s="814"/>
      <c r="AR1" s="814"/>
      <c r="AS1" s="815"/>
    </row>
    <row r="2" spans="1:45" s="647" customFormat="1" ht="30" customHeight="1" thickBot="1" x14ac:dyDescent="0.6">
      <c r="A2" s="640" t="s">
        <v>1642</v>
      </c>
      <c r="B2" s="641" t="s">
        <v>132</v>
      </c>
      <c r="C2" s="642" t="s">
        <v>1687</v>
      </c>
      <c r="D2" s="643" t="s">
        <v>1643</v>
      </c>
      <c r="E2" s="642" t="s">
        <v>1684</v>
      </c>
      <c r="F2" s="643" t="s">
        <v>1644</v>
      </c>
      <c r="G2" s="643" t="s">
        <v>1645</v>
      </c>
      <c r="H2" s="643" t="s">
        <v>1646</v>
      </c>
      <c r="I2" s="644" t="s">
        <v>131</v>
      </c>
      <c r="J2" s="641" t="s">
        <v>132</v>
      </c>
      <c r="K2" s="643" t="s">
        <v>1643</v>
      </c>
      <c r="L2" s="643" t="s">
        <v>1644</v>
      </c>
      <c r="M2" s="643" t="s">
        <v>1645</v>
      </c>
      <c r="N2" s="643" t="s">
        <v>1646</v>
      </c>
      <c r="O2" s="644" t="s">
        <v>131</v>
      </c>
      <c r="P2" s="641" t="s">
        <v>132</v>
      </c>
      <c r="Q2" s="643" t="s">
        <v>1643</v>
      </c>
      <c r="R2" s="643" t="s">
        <v>1644</v>
      </c>
      <c r="S2" s="643" t="s">
        <v>1645</v>
      </c>
      <c r="T2" s="643" t="s">
        <v>1646</v>
      </c>
      <c r="U2" s="644" t="s">
        <v>131</v>
      </c>
      <c r="V2" s="641" t="s">
        <v>132</v>
      </c>
      <c r="W2" s="642" t="s">
        <v>1688</v>
      </c>
      <c r="X2" s="643" t="s">
        <v>1643</v>
      </c>
      <c r="Y2" s="642" t="s">
        <v>1673</v>
      </c>
      <c r="Z2" s="643" t="s">
        <v>1705</v>
      </c>
      <c r="AA2" s="643" t="s">
        <v>1647</v>
      </c>
      <c r="AB2" s="643" t="s">
        <v>1646</v>
      </c>
      <c r="AC2" s="644" t="s">
        <v>131</v>
      </c>
      <c r="AD2" s="645" t="s">
        <v>132</v>
      </c>
      <c r="AE2" s="646" t="s">
        <v>1690</v>
      </c>
      <c r="AF2" s="646" t="s">
        <v>1643</v>
      </c>
      <c r="AG2" s="646" t="s">
        <v>1673</v>
      </c>
      <c r="AH2" s="641" t="s">
        <v>132</v>
      </c>
      <c r="AI2" s="642" t="s">
        <v>1688</v>
      </c>
      <c r="AJ2" s="643" t="s">
        <v>1643</v>
      </c>
      <c r="AK2" s="642" t="s">
        <v>1673</v>
      </c>
      <c r="AL2" s="643" t="s">
        <v>1644</v>
      </c>
      <c r="AM2" s="643" t="s">
        <v>1645</v>
      </c>
      <c r="AN2" s="643" t="s">
        <v>1646</v>
      </c>
      <c r="AO2" s="644" t="s">
        <v>131</v>
      </c>
      <c r="AP2" s="648" t="s">
        <v>132</v>
      </c>
      <c r="AQ2" s="649" t="s">
        <v>1689</v>
      </c>
      <c r="AR2" s="649" t="s">
        <v>1643</v>
      </c>
      <c r="AS2" s="710" t="s">
        <v>1686</v>
      </c>
    </row>
    <row r="3" spans="1:45" x14ac:dyDescent="0.55000000000000004">
      <c r="A3" s="577">
        <v>2016</v>
      </c>
      <c r="B3" s="578">
        <v>265300.021543807</v>
      </c>
      <c r="C3" s="629">
        <f t="shared" ref="C3:C34" si="0">B3*(1+AVAWO)^(A3-$A$3)</f>
        <v>265300.021543807</v>
      </c>
      <c r="D3" s="579">
        <v>960084.19881138415</v>
      </c>
      <c r="E3" s="629">
        <f t="shared" ref="E3:E34" si="1">D3*(1+AVAWO)^(A3-$A$3)</f>
        <v>960084.19881138415</v>
      </c>
      <c r="F3" s="579">
        <v>121302.6467537393</v>
      </c>
      <c r="G3" s="579">
        <v>96008.419881138427</v>
      </c>
      <c r="H3" s="579">
        <v>1000000</v>
      </c>
      <c r="I3" s="580">
        <v>2442695.2869900689</v>
      </c>
      <c r="J3" s="578">
        <v>0</v>
      </c>
      <c r="K3" s="579">
        <v>542979.02277881932</v>
      </c>
      <c r="L3" s="579">
        <v>79592.129150482811</v>
      </c>
      <c r="M3" s="579">
        <v>54297.902277881934</v>
      </c>
      <c r="N3" s="579">
        <v>1000000</v>
      </c>
      <c r="O3" s="580">
        <v>1676869.0542071844</v>
      </c>
      <c r="P3" s="578">
        <v>0</v>
      </c>
      <c r="Q3" s="579">
        <v>547791.63495866046</v>
      </c>
      <c r="R3" s="579">
        <v>80073.39036846692</v>
      </c>
      <c r="S3" s="579">
        <v>54779.163495866051</v>
      </c>
      <c r="T3" s="579">
        <v>1000000</v>
      </c>
      <c r="U3" s="580">
        <v>1682644.1888229935</v>
      </c>
      <c r="V3" s="578">
        <v>0</v>
      </c>
      <c r="W3" s="629">
        <f t="shared" ref="W3:W34" si="2">V3*(1+AVA)^(A3-$A$3)</f>
        <v>0</v>
      </c>
      <c r="X3" s="579">
        <v>517507.41164403991</v>
      </c>
      <c r="Y3" s="629">
        <f t="shared" ref="Y3:Y34" si="3">X3*(1+AVA)^(A3-$A$3)</f>
        <v>517507.41164403991</v>
      </c>
      <c r="Z3" s="579">
        <v>77044.968037004874</v>
      </c>
      <c r="AA3" s="579">
        <v>51750.741164403997</v>
      </c>
      <c r="AB3" s="579">
        <v>1000000</v>
      </c>
      <c r="AC3" s="580">
        <v>1646303.1208454487</v>
      </c>
      <c r="AD3" s="588">
        <f>(B3-V3)/1000000</f>
        <v>0.265300021543807</v>
      </c>
      <c r="AE3" s="588">
        <f>(C3-W3)/1000000</f>
        <v>0.265300021543807</v>
      </c>
      <c r="AF3" s="588">
        <f>(D3-X3)/1000000</f>
        <v>0.44257678716734422</v>
      </c>
      <c r="AG3" s="588">
        <f>(E3-Y3)/1000000</f>
        <v>0.44257678716734422</v>
      </c>
      <c r="AH3" s="578">
        <v>0</v>
      </c>
      <c r="AI3" s="629">
        <f t="shared" ref="AI3:AI34" si="4">AH3*(1+AVA)^(A3-$A$3)</f>
        <v>0</v>
      </c>
      <c r="AJ3" s="579">
        <v>546479.40714630485</v>
      </c>
      <c r="AK3" s="629">
        <f t="shared" ref="AK3:AK34" si="5">AJ3*(1+AVA)^(A3-$A$3)</f>
        <v>546479.40714630485</v>
      </c>
      <c r="AL3" s="579">
        <v>79942.167587231379</v>
      </c>
      <c r="AM3" s="579">
        <v>54647.940714630495</v>
      </c>
      <c r="AN3" s="579">
        <v>1000000</v>
      </c>
      <c r="AO3" s="580">
        <v>1681069.5154481672</v>
      </c>
      <c r="AP3" s="711">
        <f>(B3-AH3)/1000000</f>
        <v>0.265300021543807</v>
      </c>
      <c r="AQ3" s="711">
        <f>(C3-AI3)/1000000</f>
        <v>0.265300021543807</v>
      </c>
      <c r="AR3" s="711">
        <f>(D3-AJ3)/1000000</f>
        <v>0.4136047916650793</v>
      </c>
      <c r="AS3" s="712">
        <f>(E3-AK3)/1000000</f>
        <v>0.4136047916650793</v>
      </c>
    </row>
    <row r="4" spans="1:45" x14ac:dyDescent="0.55000000000000004">
      <c r="A4" s="577">
        <v>2017</v>
      </c>
      <c r="B4" s="578">
        <v>292143.58087926713</v>
      </c>
      <c r="C4" s="629">
        <f t="shared" si="0"/>
        <v>293604.29878366343</v>
      </c>
      <c r="D4" s="579">
        <v>983720.18448981072</v>
      </c>
      <c r="E4" s="629">
        <f t="shared" si="1"/>
        <v>988638.78541225963</v>
      </c>
      <c r="F4" s="579">
        <v>124575.26140734402</v>
      </c>
      <c r="G4" s="579">
        <v>98372.018448981078</v>
      </c>
      <c r="H4" s="579">
        <v>1000000</v>
      </c>
      <c r="I4" s="580">
        <v>2498811.0452254028</v>
      </c>
      <c r="J4" s="578">
        <v>12761.005814915661</v>
      </c>
      <c r="K4" s="579">
        <v>558425.09875967738</v>
      </c>
      <c r="L4" s="579">
        <v>82045.752834330677</v>
      </c>
      <c r="M4" s="579">
        <v>55842.509875967749</v>
      </c>
      <c r="N4" s="579">
        <v>1000000</v>
      </c>
      <c r="O4" s="580">
        <v>1709074.3672848919</v>
      </c>
      <c r="P4" s="578">
        <v>12761.005814915661</v>
      </c>
      <c r="Q4" s="579">
        <v>562545.85871642525</v>
      </c>
      <c r="R4" s="579">
        <v>82457.828830005456</v>
      </c>
      <c r="S4" s="579">
        <v>56254.585871642528</v>
      </c>
      <c r="T4" s="579">
        <v>1000000</v>
      </c>
      <c r="U4" s="580">
        <v>1714019.2792329891</v>
      </c>
      <c r="V4" s="578">
        <v>22969.810466848197</v>
      </c>
      <c r="W4" s="629">
        <f t="shared" si="2"/>
        <v>22854.961414513957</v>
      </c>
      <c r="X4" s="579">
        <v>543279.95495201403</v>
      </c>
      <c r="Y4" s="629">
        <f t="shared" si="3"/>
        <v>540563.5551772539</v>
      </c>
      <c r="Z4" s="579">
        <v>80531.238453564336</v>
      </c>
      <c r="AA4" s="579">
        <v>54327.995495201409</v>
      </c>
      <c r="AB4" s="579">
        <v>1000000</v>
      </c>
      <c r="AC4" s="580">
        <v>1701108.999367628</v>
      </c>
      <c r="AD4" s="588">
        <f t="shared" ref="AD4:AD35" si="6">(B4-V4)/1000000</f>
        <v>0.26917377041241891</v>
      </c>
      <c r="AE4" s="588">
        <f t="shared" ref="AE4:AE67" si="7">(C4-W4)/1000000</f>
        <v>0.27074933736914947</v>
      </c>
      <c r="AF4" s="588">
        <f t="shared" ref="AF4:AF35" si="8">(D4-X4)/1000000</f>
        <v>0.44044022953779671</v>
      </c>
      <c r="AG4" s="588">
        <f t="shared" ref="AG4:AG35" si="9">(E4-Y4)/1000000</f>
        <v>0.44807523023500573</v>
      </c>
      <c r="AH4" s="578">
        <v>22969.810466848201</v>
      </c>
      <c r="AI4" s="629">
        <f t="shared" si="4"/>
        <v>22854.96141451396</v>
      </c>
      <c r="AJ4" s="579">
        <v>571210.71051479434</v>
      </c>
      <c r="AK4" s="629">
        <f t="shared" si="5"/>
        <v>568354.65696222032</v>
      </c>
      <c r="AL4" s="579">
        <v>83324.314009842376</v>
      </c>
      <c r="AM4" s="579">
        <v>57121.071051479434</v>
      </c>
      <c r="AN4" s="579">
        <v>1000000</v>
      </c>
      <c r="AO4" s="580">
        <v>1734625.9060429649</v>
      </c>
      <c r="AP4" s="711">
        <f t="shared" ref="AP4:AP35" si="10">(B4-AH4)/1000000</f>
        <v>0.26917377041241891</v>
      </c>
      <c r="AQ4" s="711">
        <f t="shared" ref="AQ4:AQ67" si="11">(C4-AI4)/1000000</f>
        <v>0.27074933736914947</v>
      </c>
      <c r="AR4" s="711">
        <f t="shared" ref="AR4:AR35" si="12">(D4-AJ4)/1000000</f>
        <v>0.41250947397501636</v>
      </c>
      <c r="AS4" s="712">
        <f t="shared" ref="AS4:AS35" si="13">(E4-AK4)/1000000</f>
        <v>0.42028412845003932</v>
      </c>
    </row>
    <row r="5" spans="1:45" x14ac:dyDescent="0.55000000000000004">
      <c r="A5" s="577">
        <v>2018</v>
      </c>
      <c r="B5" s="578">
        <v>318987.14021472726</v>
      </c>
      <c r="C5" s="629">
        <f t="shared" si="0"/>
        <v>322184.98629537981</v>
      </c>
      <c r="D5" s="579">
        <v>1007356.1701682373</v>
      </c>
      <c r="E5" s="629">
        <f t="shared" si="1"/>
        <v>1017454.9157741736</v>
      </c>
      <c r="F5" s="579">
        <v>127847.87606094874</v>
      </c>
      <c r="G5" s="579">
        <v>100735.61701682374</v>
      </c>
      <c r="H5" s="579">
        <v>1000000</v>
      </c>
      <c r="I5" s="580">
        <v>2554926.8034607368</v>
      </c>
      <c r="J5" s="578">
        <v>25522.011629831322</v>
      </c>
      <c r="K5" s="579">
        <v>573871.17474053556</v>
      </c>
      <c r="L5" s="579">
        <v>84499.376518178542</v>
      </c>
      <c r="M5" s="579">
        <v>57387.117474053564</v>
      </c>
      <c r="N5" s="579">
        <v>1000000</v>
      </c>
      <c r="O5" s="580">
        <v>1741279.6803625992</v>
      </c>
      <c r="P5" s="578">
        <v>25522.011629831322</v>
      </c>
      <c r="Q5" s="579">
        <v>577300.08247418993</v>
      </c>
      <c r="R5" s="579">
        <v>84842.267291543976</v>
      </c>
      <c r="S5" s="579">
        <v>57730.008247418991</v>
      </c>
      <c r="T5" s="579">
        <v>1000000</v>
      </c>
      <c r="U5" s="580">
        <v>1745394.3696429844</v>
      </c>
      <c r="V5" s="578">
        <v>45939.620933696395</v>
      </c>
      <c r="W5" s="629">
        <f t="shared" si="2"/>
        <v>45481.373214882777</v>
      </c>
      <c r="X5" s="579">
        <v>569052.49825998815</v>
      </c>
      <c r="Y5" s="629">
        <f t="shared" si="3"/>
        <v>563376.19958984479</v>
      </c>
      <c r="Z5" s="579">
        <v>84017.508870123813</v>
      </c>
      <c r="AA5" s="579">
        <v>56905.249825998821</v>
      </c>
      <c r="AB5" s="579">
        <v>1000000</v>
      </c>
      <c r="AC5" s="580">
        <v>1755914.8778898073</v>
      </c>
      <c r="AD5" s="588">
        <f t="shared" si="6"/>
        <v>0.27304751928103088</v>
      </c>
      <c r="AE5" s="588">
        <f t="shared" si="7"/>
        <v>0.27670361308049701</v>
      </c>
      <c r="AF5" s="588">
        <f t="shared" si="8"/>
        <v>0.43830367190824915</v>
      </c>
      <c r="AG5" s="588">
        <f t="shared" si="9"/>
        <v>0.45407871618432877</v>
      </c>
      <c r="AH5" s="578">
        <v>45939.620933696402</v>
      </c>
      <c r="AI5" s="629">
        <f t="shared" si="4"/>
        <v>45481.373214882784</v>
      </c>
      <c r="AJ5" s="579">
        <v>595942.01388328383</v>
      </c>
      <c r="AK5" s="629">
        <f t="shared" si="5"/>
        <v>589997.49229479814</v>
      </c>
      <c r="AL5" s="579">
        <v>86706.460432453372</v>
      </c>
      <c r="AM5" s="579">
        <v>59594.201388328387</v>
      </c>
      <c r="AN5" s="579">
        <v>1000000</v>
      </c>
      <c r="AO5" s="580">
        <v>1788182.2966377623</v>
      </c>
      <c r="AP5" s="711">
        <f t="shared" si="10"/>
        <v>0.27304751928103088</v>
      </c>
      <c r="AQ5" s="711">
        <f t="shared" si="11"/>
        <v>0.27670361308049701</v>
      </c>
      <c r="AR5" s="711">
        <f t="shared" si="12"/>
        <v>0.41141415628495348</v>
      </c>
      <c r="AS5" s="712">
        <f t="shared" si="13"/>
        <v>0.42745742347937543</v>
      </c>
    </row>
    <row r="6" spans="1:45" x14ac:dyDescent="0.55000000000000004">
      <c r="A6" s="577">
        <v>2019</v>
      </c>
      <c r="B6" s="578">
        <v>345830.69955018733</v>
      </c>
      <c r="C6" s="629">
        <f t="shared" si="0"/>
        <v>351044.14057474374</v>
      </c>
      <c r="D6" s="579">
        <v>1030992.1558466638</v>
      </c>
      <c r="E6" s="629">
        <f t="shared" si="1"/>
        <v>1046534.4914700713</v>
      </c>
      <c r="F6" s="579">
        <v>131120.49071455345</v>
      </c>
      <c r="G6" s="579">
        <v>103099.21558466638</v>
      </c>
      <c r="H6" s="579">
        <v>1000000</v>
      </c>
      <c r="I6" s="580">
        <v>2611042.5616960712</v>
      </c>
      <c r="J6" s="578">
        <v>38283.017444746984</v>
      </c>
      <c r="K6" s="579">
        <v>589317.25072139362</v>
      </c>
      <c r="L6" s="579">
        <v>86953.000202026407</v>
      </c>
      <c r="M6" s="579">
        <v>58931.725072139365</v>
      </c>
      <c r="N6" s="579">
        <v>1000000</v>
      </c>
      <c r="O6" s="580">
        <v>1773484.9934403065</v>
      </c>
      <c r="P6" s="578">
        <v>38283.017444746984</v>
      </c>
      <c r="Q6" s="579">
        <v>592054.3062319546</v>
      </c>
      <c r="R6" s="579">
        <v>87226.705753082497</v>
      </c>
      <c r="S6" s="579">
        <v>59205.430623195462</v>
      </c>
      <c r="T6" s="579">
        <v>1000000</v>
      </c>
      <c r="U6" s="580">
        <v>1776769.4600529796</v>
      </c>
      <c r="V6" s="578">
        <v>68909.431400544592</v>
      </c>
      <c r="W6" s="629">
        <f t="shared" si="2"/>
        <v>67880.949523212534</v>
      </c>
      <c r="X6" s="579">
        <v>594825.04156796227</v>
      </c>
      <c r="Y6" s="629">
        <f t="shared" si="3"/>
        <v>585947.20346943021</v>
      </c>
      <c r="Z6" s="579">
        <v>87503.779286683275</v>
      </c>
      <c r="AA6" s="579">
        <v>59482.504156796233</v>
      </c>
      <c r="AB6" s="579">
        <v>1000000</v>
      </c>
      <c r="AC6" s="580">
        <v>1810720.7564119864</v>
      </c>
      <c r="AD6" s="588">
        <f t="shared" si="6"/>
        <v>0.27692126814964274</v>
      </c>
      <c r="AE6" s="588">
        <f t="shared" si="7"/>
        <v>0.28316319105153126</v>
      </c>
      <c r="AF6" s="588">
        <f t="shared" si="8"/>
        <v>0.43616711427870147</v>
      </c>
      <c r="AG6" s="588">
        <f t="shared" si="9"/>
        <v>0.46058728800064103</v>
      </c>
      <c r="AH6" s="578">
        <v>68909.431400544607</v>
      </c>
      <c r="AI6" s="629">
        <f t="shared" si="4"/>
        <v>67880.949523212548</v>
      </c>
      <c r="AJ6" s="579">
        <v>620673.31725177309</v>
      </c>
      <c r="AK6" s="629">
        <f t="shared" si="5"/>
        <v>611409.69040762575</v>
      </c>
      <c r="AL6" s="579">
        <v>90088.606855064369</v>
      </c>
      <c r="AM6" s="579">
        <v>62067.331725177326</v>
      </c>
      <c r="AN6" s="579">
        <v>1000000</v>
      </c>
      <c r="AO6" s="580">
        <v>1841738.6872325598</v>
      </c>
      <c r="AP6" s="711">
        <f t="shared" si="10"/>
        <v>0.27692126814964274</v>
      </c>
      <c r="AQ6" s="711">
        <f t="shared" si="11"/>
        <v>0.28316319105153115</v>
      </c>
      <c r="AR6" s="711">
        <f t="shared" si="12"/>
        <v>0.41031883859489066</v>
      </c>
      <c r="AS6" s="712">
        <f t="shared" si="13"/>
        <v>0.4351248010624455</v>
      </c>
    </row>
    <row r="7" spans="1:45" x14ac:dyDescent="0.55000000000000004">
      <c r="A7" s="577">
        <v>2020</v>
      </c>
      <c r="B7" s="578">
        <v>372674.25888564752</v>
      </c>
      <c r="C7" s="629">
        <f t="shared" si="0"/>
        <v>380183.83177224395</v>
      </c>
      <c r="D7" s="579">
        <v>1054628.1415250902</v>
      </c>
      <c r="E7" s="629">
        <f t="shared" si="1"/>
        <v>1075879.4265500335</v>
      </c>
      <c r="F7" s="579">
        <v>134393.10536815814</v>
      </c>
      <c r="G7" s="579">
        <v>105462.81415250903</v>
      </c>
      <c r="H7" s="579">
        <v>1000000</v>
      </c>
      <c r="I7" s="580">
        <v>2667158.3199314047</v>
      </c>
      <c r="J7" s="578">
        <v>51044.023259662645</v>
      </c>
      <c r="K7" s="579">
        <v>604763.3267022518</v>
      </c>
      <c r="L7" s="579">
        <v>89406.623885874287</v>
      </c>
      <c r="M7" s="579">
        <v>60476.33267022518</v>
      </c>
      <c r="N7" s="579">
        <v>1000000</v>
      </c>
      <c r="O7" s="580">
        <v>1805690.3065180141</v>
      </c>
      <c r="P7" s="578">
        <v>51044.023259662645</v>
      </c>
      <c r="Q7" s="579">
        <v>606808.52998971939</v>
      </c>
      <c r="R7" s="579">
        <v>89611.144214621047</v>
      </c>
      <c r="S7" s="579">
        <v>60680.852998971939</v>
      </c>
      <c r="T7" s="579">
        <v>1000000</v>
      </c>
      <c r="U7" s="580">
        <v>1808144.5504629749</v>
      </c>
      <c r="V7" s="578">
        <v>91879.24186739279</v>
      </c>
      <c r="W7" s="629">
        <f t="shared" si="2"/>
        <v>90055.393034128647</v>
      </c>
      <c r="X7" s="579">
        <v>620597.58487593639</v>
      </c>
      <c r="Y7" s="629">
        <f t="shared" si="3"/>
        <v>608278.41290523019</v>
      </c>
      <c r="Z7" s="579">
        <v>90990.049703242752</v>
      </c>
      <c r="AA7" s="579">
        <v>62059.758487593645</v>
      </c>
      <c r="AB7" s="579">
        <v>1000000</v>
      </c>
      <c r="AC7" s="580">
        <v>1865526.6349341657</v>
      </c>
      <c r="AD7" s="588">
        <f t="shared" si="6"/>
        <v>0.28079501701825471</v>
      </c>
      <c r="AE7" s="588">
        <f t="shared" si="7"/>
        <v>0.29012843873811528</v>
      </c>
      <c r="AF7" s="588">
        <f t="shared" si="8"/>
        <v>0.4340305566491538</v>
      </c>
      <c r="AG7" s="588">
        <f t="shared" si="9"/>
        <v>0.46760101364480333</v>
      </c>
      <c r="AH7" s="578">
        <v>91879.241867392804</v>
      </c>
      <c r="AI7" s="629">
        <f t="shared" si="4"/>
        <v>90055.393034128661</v>
      </c>
      <c r="AJ7" s="579">
        <v>645404.62062026269</v>
      </c>
      <c r="AK7" s="629">
        <f t="shared" si="5"/>
        <v>632593.01660201815</v>
      </c>
      <c r="AL7" s="579">
        <v>93470.753277675365</v>
      </c>
      <c r="AM7" s="579">
        <v>64540.462062026272</v>
      </c>
      <c r="AN7" s="579">
        <v>1000000</v>
      </c>
      <c r="AO7" s="580">
        <v>1895295.0778273575</v>
      </c>
      <c r="AP7" s="711">
        <f t="shared" si="10"/>
        <v>0.28079501701825471</v>
      </c>
      <c r="AQ7" s="711">
        <f t="shared" si="11"/>
        <v>0.29012843873811528</v>
      </c>
      <c r="AR7" s="711">
        <f t="shared" si="12"/>
        <v>0.4092235209048275</v>
      </c>
      <c r="AS7" s="712">
        <f t="shared" si="13"/>
        <v>0.44328640994801533</v>
      </c>
    </row>
    <row r="8" spans="1:45" x14ac:dyDescent="0.55000000000000004">
      <c r="A8" s="577">
        <v>2021</v>
      </c>
      <c r="B8" s="578">
        <v>399517.81822110759</v>
      </c>
      <c r="C8" s="629">
        <f t="shared" si="0"/>
        <v>409606.14377820469</v>
      </c>
      <c r="D8" s="579">
        <v>1078264.1272035169</v>
      </c>
      <c r="E8" s="629">
        <f t="shared" si="1"/>
        <v>1105491.6476185087</v>
      </c>
      <c r="F8" s="579">
        <v>137665.72002176283</v>
      </c>
      <c r="G8" s="579">
        <v>107826.41272035168</v>
      </c>
      <c r="H8" s="579">
        <v>1000000</v>
      </c>
      <c r="I8" s="580">
        <v>2723274.0781667391</v>
      </c>
      <c r="J8" s="578">
        <v>63805.029074578313</v>
      </c>
      <c r="K8" s="579">
        <v>620209.40268310974</v>
      </c>
      <c r="L8" s="579">
        <v>91860.247569722153</v>
      </c>
      <c r="M8" s="579">
        <v>62020.94026831098</v>
      </c>
      <c r="N8" s="579">
        <v>1000000</v>
      </c>
      <c r="O8" s="580">
        <v>1837895.6195957216</v>
      </c>
      <c r="P8" s="578">
        <v>63805.029074578313</v>
      </c>
      <c r="Q8" s="579">
        <v>621562.75374748406</v>
      </c>
      <c r="R8" s="579">
        <v>91995.582676159567</v>
      </c>
      <c r="S8" s="579">
        <v>62156.275374748409</v>
      </c>
      <c r="T8" s="579">
        <v>1000000</v>
      </c>
      <c r="U8" s="580">
        <v>1839519.6408729702</v>
      </c>
      <c r="V8" s="578">
        <v>114849.05233424099</v>
      </c>
      <c r="W8" s="629">
        <f t="shared" si="2"/>
        <v>112006.3950861975</v>
      </c>
      <c r="X8" s="579">
        <v>646370.12818391039</v>
      </c>
      <c r="Y8" s="629">
        <f t="shared" si="3"/>
        <v>630371.66156658519</v>
      </c>
      <c r="Z8" s="579">
        <v>94476.320119802214</v>
      </c>
      <c r="AA8" s="579">
        <v>64637.012818391056</v>
      </c>
      <c r="AB8" s="579">
        <v>1000000</v>
      </c>
      <c r="AC8" s="580">
        <v>1920332.5134563448</v>
      </c>
      <c r="AD8" s="588">
        <f t="shared" si="6"/>
        <v>0.28466876588686663</v>
      </c>
      <c r="AE8" s="588">
        <f t="shared" si="7"/>
        <v>0.29759974869200717</v>
      </c>
      <c r="AF8" s="588">
        <f t="shared" si="8"/>
        <v>0.43189399901960651</v>
      </c>
      <c r="AG8" s="588">
        <f t="shared" si="9"/>
        <v>0.47511998605192346</v>
      </c>
      <c r="AH8" s="578">
        <v>114849.05233424102</v>
      </c>
      <c r="AI8" s="629">
        <f t="shared" si="4"/>
        <v>112006.39508619753</v>
      </c>
      <c r="AJ8" s="579">
        <v>670135.92398875207</v>
      </c>
      <c r="AK8" s="629">
        <f t="shared" si="5"/>
        <v>653549.22429220611</v>
      </c>
      <c r="AL8" s="579">
        <v>96852.899700286362</v>
      </c>
      <c r="AM8" s="579">
        <v>67013.592398875218</v>
      </c>
      <c r="AN8" s="579">
        <v>1000000</v>
      </c>
      <c r="AO8" s="580">
        <v>1948851.4684221549</v>
      </c>
      <c r="AP8" s="711">
        <f t="shared" si="10"/>
        <v>0.28466876588686663</v>
      </c>
      <c r="AQ8" s="711">
        <f t="shared" si="11"/>
        <v>0.29759974869200717</v>
      </c>
      <c r="AR8" s="711">
        <f t="shared" si="12"/>
        <v>0.40812820321476484</v>
      </c>
      <c r="AS8" s="712">
        <f t="shared" si="13"/>
        <v>0.45194242332630258</v>
      </c>
    </row>
    <row r="9" spans="1:45" x14ac:dyDescent="0.55000000000000004">
      <c r="A9" s="577">
        <v>2022</v>
      </c>
      <c r="B9" s="578">
        <v>426361.37755656766</v>
      </c>
      <c r="C9" s="629">
        <f t="shared" si="0"/>
        <v>439313.17430843069</v>
      </c>
      <c r="D9" s="579">
        <v>1101900.1128819431</v>
      </c>
      <c r="E9" s="629">
        <f t="shared" si="1"/>
        <v>1135373.0939120047</v>
      </c>
      <c r="F9" s="579">
        <v>140938.33467536757</v>
      </c>
      <c r="G9" s="579">
        <v>110190.01128819434</v>
      </c>
      <c r="H9" s="579">
        <v>1000000</v>
      </c>
      <c r="I9" s="580">
        <v>2779389.8364020726</v>
      </c>
      <c r="J9" s="578">
        <v>76566.034889493967</v>
      </c>
      <c r="K9" s="579">
        <v>635655.47866396792</v>
      </c>
      <c r="L9" s="579">
        <v>94313.871253570018</v>
      </c>
      <c r="M9" s="579">
        <v>63565.547866396795</v>
      </c>
      <c r="N9" s="579">
        <v>1000000</v>
      </c>
      <c r="O9" s="580">
        <v>1870100.9326734289</v>
      </c>
      <c r="P9" s="578">
        <v>76566.034889493967</v>
      </c>
      <c r="Q9" s="579">
        <v>636316.97750524874</v>
      </c>
      <c r="R9" s="579">
        <v>94380.021137698088</v>
      </c>
      <c r="S9" s="579">
        <v>63631.69775052488</v>
      </c>
      <c r="T9" s="579">
        <v>1000000</v>
      </c>
      <c r="U9" s="580">
        <v>1870894.7312829655</v>
      </c>
      <c r="V9" s="578">
        <v>137818.86280108918</v>
      </c>
      <c r="W9" s="629">
        <f t="shared" si="2"/>
        <v>133735.63573291982</v>
      </c>
      <c r="X9" s="579">
        <v>672142.67149188463</v>
      </c>
      <c r="Y9" s="629">
        <f t="shared" si="3"/>
        <v>652228.77078100422</v>
      </c>
      <c r="Z9" s="579">
        <v>97962.590536361677</v>
      </c>
      <c r="AA9" s="579">
        <v>67214.267149188468</v>
      </c>
      <c r="AB9" s="579">
        <v>1000000</v>
      </c>
      <c r="AC9" s="580">
        <v>1975138.3919785242</v>
      </c>
      <c r="AD9" s="588">
        <f t="shared" si="6"/>
        <v>0.28854251475547849</v>
      </c>
      <c r="AE9" s="588">
        <f t="shared" si="7"/>
        <v>0.30557753857551084</v>
      </c>
      <c r="AF9" s="588">
        <f t="shared" si="8"/>
        <v>0.4297574413900585</v>
      </c>
      <c r="AG9" s="588">
        <f t="shared" si="9"/>
        <v>0.48314432313100053</v>
      </c>
      <c r="AH9" s="578">
        <v>137818.86280108921</v>
      </c>
      <c r="AI9" s="629">
        <f t="shared" si="4"/>
        <v>133735.63573291985</v>
      </c>
      <c r="AJ9" s="579">
        <v>694867.22735724156</v>
      </c>
      <c r="AK9" s="629">
        <f t="shared" si="5"/>
        <v>674280.05508007726</v>
      </c>
      <c r="AL9" s="579">
        <v>100235.04612289736</v>
      </c>
      <c r="AM9" s="579">
        <v>69486.72273572415</v>
      </c>
      <c r="AN9" s="579">
        <v>1000000</v>
      </c>
      <c r="AO9" s="580">
        <v>2002407.8590169526</v>
      </c>
      <c r="AP9" s="711">
        <f t="shared" si="10"/>
        <v>0.28854251475547849</v>
      </c>
      <c r="AQ9" s="711">
        <f t="shared" si="11"/>
        <v>0.30557753857551084</v>
      </c>
      <c r="AR9" s="711">
        <f t="shared" si="12"/>
        <v>0.40703288552470157</v>
      </c>
      <c r="AS9" s="712">
        <f t="shared" si="13"/>
        <v>0.46109303883192748</v>
      </c>
    </row>
    <row r="10" spans="1:45" x14ac:dyDescent="0.55000000000000004">
      <c r="A10" s="577">
        <v>2023</v>
      </c>
      <c r="B10" s="578">
        <v>453204.93689202785</v>
      </c>
      <c r="C10" s="629">
        <f t="shared" si="0"/>
        <v>469307.03499036469</v>
      </c>
      <c r="D10" s="579">
        <v>1125536.09856037</v>
      </c>
      <c r="E10" s="629">
        <f t="shared" si="1"/>
        <v>1165525.7173772457</v>
      </c>
      <c r="F10" s="579">
        <v>144210.94932897226</v>
      </c>
      <c r="G10" s="579">
        <v>112553.609856037</v>
      </c>
      <c r="H10" s="579">
        <v>1000000</v>
      </c>
      <c r="I10" s="580">
        <v>2835505.594637407</v>
      </c>
      <c r="J10" s="578">
        <v>89327.040704409636</v>
      </c>
      <c r="K10" s="579">
        <v>651101.5546448261</v>
      </c>
      <c r="L10" s="579">
        <v>96767.494937417883</v>
      </c>
      <c r="M10" s="579">
        <v>65110.15546448261</v>
      </c>
      <c r="N10" s="579">
        <v>1000000</v>
      </c>
      <c r="O10" s="580">
        <v>1902306.2457511364</v>
      </c>
      <c r="P10" s="578">
        <v>89327.040704409636</v>
      </c>
      <c r="Q10" s="579">
        <v>651071.20126301353</v>
      </c>
      <c r="R10" s="579">
        <v>96764.459599236623</v>
      </c>
      <c r="S10" s="579">
        <v>65107.12012630135</v>
      </c>
      <c r="T10" s="579">
        <v>1000000</v>
      </c>
      <c r="U10" s="580">
        <v>1902269.821692961</v>
      </c>
      <c r="V10" s="578">
        <v>160788.67326793738</v>
      </c>
      <c r="W10" s="629">
        <f t="shared" si="2"/>
        <v>155244.78381329775</v>
      </c>
      <c r="X10" s="579">
        <v>697915.21479985875</v>
      </c>
      <c r="Y10" s="629">
        <f t="shared" si="3"/>
        <v>673851.54961173981</v>
      </c>
      <c r="Z10" s="579">
        <v>101448.86095292115</v>
      </c>
      <c r="AA10" s="579">
        <v>69791.52147998588</v>
      </c>
      <c r="AB10" s="579">
        <v>1000000</v>
      </c>
      <c r="AC10" s="580">
        <v>2029944.2705007035</v>
      </c>
      <c r="AD10" s="588">
        <f t="shared" si="6"/>
        <v>0.29241626362409046</v>
      </c>
      <c r="AE10" s="588">
        <f t="shared" si="7"/>
        <v>0.31406225117706693</v>
      </c>
      <c r="AF10" s="588">
        <f t="shared" si="8"/>
        <v>0.42762088376051127</v>
      </c>
      <c r="AG10" s="588">
        <f t="shared" si="9"/>
        <v>0.49167416776550582</v>
      </c>
      <c r="AH10" s="578">
        <v>160788.67326793741</v>
      </c>
      <c r="AI10" s="629">
        <f t="shared" si="4"/>
        <v>155244.78381329778</v>
      </c>
      <c r="AJ10" s="579">
        <v>719598.53072573105</v>
      </c>
      <c r="AK10" s="629">
        <f t="shared" si="5"/>
        <v>694787.23882946244</v>
      </c>
      <c r="AL10" s="579">
        <v>103617.19254550837</v>
      </c>
      <c r="AM10" s="579">
        <v>71959.853072573111</v>
      </c>
      <c r="AN10" s="579">
        <v>1000000</v>
      </c>
      <c r="AO10" s="580">
        <v>2055964.2496117502</v>
      </c>
      <c r="AP10" s="711">
        <f t="shared" si="10"/>
        <v>0.29241626362409046</v>
      </c>
      <c r="AQ10" s="711">
        <f t="shared" si="11"/>
        <v>0.31406225117706693</v>
      </c>
      <c r="AR10" s="711">
        <f t="shared" si="12"/>
        <v>0.40593756783463897</v>
      </c>
      <c r="AS10" s="712">
        <f t="shared" si="13"/>
        <v>0.47073847854778322</v>
      </c>
    </row>
    <row r="11" spans="1:45" x14ac:dyDescent="0.55000000000000004">
      <c r="A11" s="577">
        <v>2024</v>
      </c>
      <c r="B11" s="578">
        <v>480048.49622748792</v>
      </c>
      <c r="C11" s="629">
        <f t="shared" si="0"/>
        <v>499589.8514497602</v>
      </c>
      <c r="D11" s="579">
        <v>1149172.0842387965</v>
      </c>
      <c r="E11" s="629">
        <f t="shared" si="1"/>
        <v>1195951.4827497911</v>
      </c>
      <c r="F11" s="579">
        <v>147483.563982577</v>
      </c>
      <c r="G11" s="579">
        <v>114917.20842387967</v>
      </c>
      <c r="H11" s="579">
        <v>1000000</v>
      </c>
      <c r="I11" s="580">
        <v>2891621.3528727409</v>
      </c>
      <c r="J11" s="578">
        <v>102088.04651932529</v>
      </c>
      <c r="K11" s="579">
        <v>666547.63062568416</v>
      </c>
      <c r="L11" s="579">
        <v>99221.118621265749</v>
      </c>
      <c r="M11" s="579">
        <v>66654.763062568425</v>
      </c>
      <c r="N11" s="579">
        <v>1000000</v>
      </c>
      <c r="O11" s="580">
        <v>1934511.5588288438</v>
      </c>
      <c r="P11" s="578">
        <v>102088.04651932529</v>
      </c>
      <c r="Q11" s="579">
        <v>665825.4250207782</v>
      </c>
      <c r="R11" s="579">
        <v>99148.898060775158</v>
      </c>
      <c r="S11" s="579">
        <v>66582.54250207782</v>
      </c>
      <c r="T11" s="579">
        <v>1000000</v>
      </c>
      <c r="U11" s="580">
        <v>1933644.9121029563</v>
      </c>
      <c r="V11" s="578">
        <v>183758.48373478558</v>
      </c>
      <c r="W11" s="629">
        <f t="shared" si="2"/>
        <v>176535.49702197858</v>
      </c>
      <c r="X11" s="579">
        <v>723687.75810783287</v>
      </c>
      <c r="Y11" s="629">
        <f t="shared" si="3"/>
        <v>695241.7949348985</v>
      </c>
      <c r="Z11" s="579">
        <v>104935.13136948063</v>
      </c>
      <c r="AA11" s="579">
        <v>72368.775810783292</v>
      </c>
      <c r="AB11" s="579">
        <v>1000000</v>
      </c>
      <c r="AC11" s="580">
        <v>2084750.1490228828</v>
      </c>
      <c r="AD11" s="588">
        <f t="shared" si="6"/>
        <v>0.29629001249270231</v>
      </c>
      <c r="AE11" s="588">
        <f t="shared" si="7"/>
        <v>0.32305435442778163</v>
      </c>
      <c r="AF11" s="588">
        <f t="shared" si="8"/>
        <v>0.42548432613096365</v>
      </c>
      <c r="AG11" s="588">
        <f t="shared" si="9"/>
        <v>0.50070968781489267</v>
      </c>
      <c r="AH11" s="578">
        <v>183758.48373478561</v>
      </c>
      <c r="AI11" s="629">
        <f t="shared" si="4"/>
        <v>176535.4970219786</v>
      </c>
      <c r="AJ11" s="579">
        <v>744329.83409422042</v>
      </c>
      <c r="AK11" s="629">
        <f t="shared" si="5"/>
        <v>715072.49373997666</v>
      </c>
      <c r="AL11" s="579">
        <v>106999.33896811937</v>
      </c>
      <c r="AM11" s="579">
        <v>74432.983409422042</v>
      </c>
      <c r="AN11" s="579">
        <v>1000000</v>
      </c>
      <c r="AO11" s="580">
        <v>2109520.6402065475</v>
      </c>
      <c r="AP11" s="711">
        <f t="shared" si="10"/>
        <v>0.29629001249270231</v>
      </c>
      <c r="AQ11" s="711">
        <f t="shared" si="11"/>
        <v>0.32305435442778158</v>
      </c>
      <c r="AR11" s="711">
        <f t="shared" si="12"/>
        <v>0.40484225014457609</v>
      </c>
      <c r="AS11" s="712">
        <f t="shared" si="13"/>
        <v>0.48087898900981446</v>
      </c>
    </row>
    <row r="12" spans="1:45" x14ac:dyDescent="0.55000000000000004">
      <c r="A12" s="577">
        <v>2025</v>
      </c>
      <c r="B12" s="578">
        <v>506892.05556294811</v>
      </c>
      <c r="C12" s="629">
        <f t="shared" si="0"/>
        <v>530163.76339787501</v>
      </c>
      <c r="D12" s="579">
        <v>1172808.069917223</v>
      </c>
      <c r="E12" s="629">
        <f t="shared" si="1"/>
        <v>1226652.3676331274</v>
      </c>
      <c r="F12" s="579">
        <v>150756.17863618169</v>
      </c>
      <c r="G12" s="579">
        <v>117280.80699172232</v>
      </c>
      <c r="H12" s="579">
        <v>1000000</v>
      </c>
      <c r="I12" s="580">
        <v>2947737.1111080749</v>
      </c>
      <c r="J12" s="578">
        <v>114849.05233424097</v>
      </c>
      <c r="K12" s="579">
        <v>681993.70660654234</v>
      </c>
      <c r="L12" s="579">
        <v>101674.74230511361</v>
      </c>
      <c r="M12" s="579">
        <v>68199.37066065424</v>
      </c>
      <c r="N12" s="579">
        <v>1000000</v>
      </c>
      <c r="O12" s="580">
        <v>1966716.8719065515</v>
      </c>
      <c r="P12" s="578">
        <v>114849.05233424097</v>
      </c>
      <c r="Q12" s="579">
        <v>680579.64877854299</v>
      </c>
      <c r="R12" s="579">
        <v>101533.33652231368</v>
      </c>
      <c r="S12" s="579">
        <v>68057.964877854305</v>
      </c>
      <c r="T12" s="579">
        <v>1000000</v>
      </c>
      <c r="U12" s="580">
        <v>1965020.0025129518</v>
      </c>
      <c r="V12" s="578">
        <v>206728.29420163381</v>
      </c>
      <c r="W12" s="629">
        <f t="shared" si="2"/>
        <v>197609.42197897731</v>
      </c>
      <c r="X12" s="579">
        <v>749460.30141580699</v>
      </c>
      <c r="Y12" s="629">
        <f t="shared" si="3"/>
        <v>716401.29151608539</v>
      </c>
      <c r="Z12" s="579">
        <v>108421.40178604009</v>
      </c>
      <c r="AA12" s="579">
        <v>74946.030141580704</v>
      </c>
      <c r="AB12" s="579">
        <v>1000000</v>
      </c>
      <c r="AC12" s="580">
        <v>2139556.0275450619</v>
      </c>
      <c r="AD12" s="588">
        <f t="shared" si="6"/>
        <v>0.30016376136131434</v>
      </c>
      <c r="AE12" s="588">
        <f t="shared" si="7"/>
        <v>0.33255434141889773</v>
      </c>
      <c r="AF12" s="588">
        <f t="shared" si="8"/>
        <v>0.42334776850141598</v>
      </c>
      <c r="AG12" s="588">
        <f t="shared" si="9"/>
        <v>0.51025107611704201</v>
      </c>
      <c r="AH12" s="578">
        <v>206728.29420163383</v>
      </c>
      <c r="AI12" s="629">
        <f t="shared" si="4"/>
        <v>197609.42197897733</v>
      </c>
      <c r="AJ12" s="579">
        <v>769061.13746270991</v>
      </c>
      <c r="AK12" s="629">
        <f t="shared" si="5"/>
        <v>735137.52642041503</v>
      </c>
      <c r="AL12" s="579">
        <v>110381.48539073038</v>
      </c>
      <c r="AM12" s="579">
        <v>76906.113746271003</v>
      </c>
      <c r="AN12" s="579">
        <v>1000000</v>
      </c>
      <c r="AO12" s="580">
        <v>2163077.0308013451</v>
      </c>
      <c r="AP12" s="711">
        <f t="shared" si="10"/>
        <v>0.30016376136131429</v>
      </c>
      <c r="AQ12" s="711">
        <f t="shared" si="11"/>
        <v>0.33255434141889767</v>
      </c>
      <c r="AR12" s="711">
        <f t="shared" si="12"/>
        <v>0.40374693245451304</v>
      </c>
      <c r="AS12" s="712">
        <f t="shared" si="13"/>
        <v>0.49151484121271233</v>
      </c>
    </row>
    <row r="13" spans="1:45" x14ac:dyDescent="0.55000000000000004">
      <c r="A13" s="577">
        <v>2026</v>
      </c>
      <c r="B13" s="578">
        <v>533735.61489840818</v>
      </c>
      <c r="C13" s="629">
        <f t="shared" si="0"/>
        <v>561030.92471918452</v>
      </c>
      <c r="D13" s="579">
        <v>1196444.0555956494</v>
      </c>
      <c r="E13" s="629">
        <f t="shared" si="1"/>
        <v>1257630.3625782281</v>
      </c>
      <c r="F13" s="579">
        <v>154028.79328978641</v>
      </c>
      <c r="G13" s="579">
        <v>119644.40555956497</v>
      </c>
      <c r="H13" s="579">
        <v>1000000</v>
      </c>
      <c r="I13" s="580">
        <v>3003852.8693434088</v>
      </c>
      <c r="J13" s="578">
        <v>127610.05814915663</v>
      </c>
      <c r="K13" s="579">
        <v>697439.7825874004</v>
      </c>
      <c r="L13" s="579">
        <v>104128.36598896149</v>
      </c>
      <c r="M13" s="579">
        <v>69743.97825874004</v>
      </c>
      <c r="N13" s="579">
        <v>1000000</v>
      </c>
      <c r="O13" s="580">
        <v>1998922.1849842588</v>
      </c>
      <c r="P13" s="578">
        <v>127610.05814915663</v>
      </c>
      <c r="Q13" s="579">
        <v>695333.87253630767</v>
      </c>
      <c r="R13" s="579">
        <v>103917.77498385221</v>
      </c>
      <c r="S13" s="579">
        <v>69533.387253630761</v>
      </c>
      <c r="T13" s="579">
        <v>1000000</v>
      </c>
      <c r="U13" s="580">
        <v>1996395.0929229471</v>
      </c>
      <c r="V13" s="578">
        <v>229698.10466848197</v>
      </c>
      <c r="W13" s="629">
        <f t="shared" si="2"/>
        <v>218468.19429898044</v>
      </c>
      <c r="X13" s="579">
        <v>775232.84472378111</v>
      </c>
      <c r="Y13" s="629">
        <f t="shared" si="3"/>
        <v>737331.81208658696</v>
      </c>
      <c r="Z13" s="579">
        <v>111907.67220259957</v>
      </c>
      <c r="AA13" s="579">
        <v>77523.284472378116</v>
      </c>
      <c r="AB13" s="579">
        <v>1000000</v>
      </c>
      <c r="AC13" s="580">
        <v>2194361.906067241</v>
      </c>
      <c r="AD13" s="588">
        <f t="shared" si="6"/>
        <v>0.3040375102299262</v>
      </c>
      <c r="AE13" s="588">
        <f t="shared" si="7"/>
        <v>0.34256273042020413</v>
      </c>
      <c r="AF13" s="588">
        <f t="shared" si="8"/>
        <v>0.4212112108718683</v>
      </c>
      <c r="AG13" s="588">
        <f t="shared" si="9"/>
        <v>0.5202985504916412</v>
      </c>
      <c r="AH13" s="578">
        <v>229698.10466848203</v>
      </c>
      <c r="AI13" s="629">
        <f t="shared" si="4"/>
        <v>218468.1942989805</v>
      </c>
      <c r="AJ13" s="579">
        <v>793792.4408311994</v>
      </c>
      <c r="AK13" s="629">
        <f t="shared" si="5"/>
        <v>754984.03196170565</v>
      </c>
      <c r="AL13" s="579">
        <v>113763.63181334137</v>
      </c>
      <c r="AM13" s="579">
        <v>79379.244083119935</v>
      </c>
      <c r="AN13" s="579">
        <v>1000000</v>
      </c>
      <c r="AO13" s="580">
        <v>2216633.4213961428</v>
      </c>
      <c r="AP13" s="711">
        <f t="shared" si="10"/>
        <v>0.30403751022992614</v>
      </c>
      <c r="AQ13" s="711">
        <f t="shared" si="11"/>
        <v>0.34256273042020402</v>
      </c>
      <c r="AR13" s="711">
        <f t="shared" si="12"/>
        <v>0.40265161476444999</v>
      </c>
      <c r="AS13" s="712">
        <f t="shared" si="13"/>
        <v>0.50264633061652242</v>
      </c>
    </row>
    <row r="14" spans="1:45" x14ac:dyDescent="0.55000000000000004">
      <c r="A14" s="577">
        <v>2027</v>
      </c>
      <c r="B14" s="578">
        <v>560579.17423386837</v>
      </c>
      <c r="C14" s="629">
        <f t="shared" si="0"/>
        <v>592193.50355962245</v>
      </c>
      <c r="D14" s="579">
        <v>1220080.0412740761</v>
      </c>
      <c r="E14" s="629">
        <f t="shared" si="1"/>
        <v>1288887.4711635895</v>
      </c>
      <c r="F14" s="579">
        <v>157301.40794339112</v>
      </c>
      <c r="G14" s="579">
        <v>122008.00412740761</v>
      </c>
      <c r="H14" s="579">
        <v>1000000</v>
      </c>
      <c r="I14" s="580">
        <v>3059968.6275787433</v>
      </c>
      <c r="J14" s="578">
        <v>140371.06396407229</v>
      </c>
      <c r="K14" s="579">
        <v>712885.85856825858</v>
      </c>
      <c r="L14" s="579">
        <v>106581.98967280936</v>
      </c>
      <c r="M14" s="579">
        <v>71288.585856825855</v>
      </c>
      <c r="N14" s="579">
        <v>1000000</v>
      </c>
      <c r="O14" s="580">
        <v>2031127.4980619662</v>
      </c>
      <c r="P14" s="578">
        <v>140371.06396407229</v>
      </c>
      <c r="Q14" s="579">
        <v>710088.09629407246</v>
      </c>
      <c r="R14" s="579">
        <v>106302.21344539073</v>
      </c>
      <c r="S14" s="579">
        <v>71008.809629407246</v>
      </c>
      <c r="T14" s="579">
        <v>1000000</v>
      </c>
      <c r="U14" s="580">
        <v>2027770.1833329424</v>
      </c>
      <c r="V14" s="578">
        <v>252667.91513533017</v>
      </c>
      <c r="W14" s="629">
        <f t="shared" si="2"/>
        <v>239113.43866023407</v>
      </c>
      <c r="X14" s="579">
        <v>801005.38803175522</v>
      </c>
      <c r="Y14" s="629">
        <f t="shared" si="3"/>
        <v>758035.11741909559</v>
      </c>
      <c r="Z14" s="579">
        <v>115393.94261915902</v>
      </c>
      <c r="AA14" s="579">
        <v>80100.538803175528</v>
      </c>
      <c r="AB14" s="579">
        <v>1000000</v>
      </c>
      <c r="AC14" s="580">
        <v>2249167.7845894205</v>
      </c>
      <c r="AD14" s="588">
        <f t="shared" si="6"/>
        <v>0.30791125909853817</v>
      </c>
      <c r="AE14" s="588">
        <f t="shared" si="7"/>
        <v>0.35308006489938837</v>
      </c>
      <c r="AF14" s="588">
        <f t="shared" si="8"/>
        <v>0.41907465324232085</v>
      </c>
      <c r="AG14" s="588">
        <f t="shared" si="9"/>
        <v>0.53085235374449391</v>
      </c>
      <c r="AH14" s="578">
        <v>252667.9151353302</v>
      </c>
      <c r="AI14" s="629">
        <f t="shared" si="4"/>
        <v>239113.4386602341</v>
      </c>
      <c r="AJ14" s="579">
        <v>818523.74419968878</v>
      </c>
      <c r="AK14" s="629">
        <f t="shared" si="5"/>
        <v>774613.69400942267</v>
      </c>
      <c r="AL14" s="579">
        <v>117145.77823595237</v>
      </c>
      <c r="AM14" s="579">
        <v>81852.374419968881</v>
      </c>
      <c r="AN14" s="579">
        <v>1000000</v>
      </c>
      <c r="AO14" s="580">
        <v>2270189.8119909405</v>
      </c>
      <c r="AP14" s="711">
        <f t="shared" si="10"/>
        <v>0.30791125909853817</v>
      </c>
      <c r="AQ14" s="711">
        <f t="shared" si="11"/>
        <v>0.35308006489938837</v>
      </c>
      <c r="AR14" s="711">
        <f t="shared" si="12"/>
        <v>0.40155629707438734</v>
      </c>
      <c r="AS14" s="712">
        <f t="shared" si="13"/>
        <v>0.51427377715416689</v>
      </c>
    </row>
    <row r="15" spans="1:45" x14ac:dyDescent="0.55000000000000004">
      <c r="A15" s="577">
        <v>2028</v>
      </c>
      <c r="B15" s="578">
        <v>587422.73356932844</v>
      </c>
      <c r="C15" s="629">
        <f t="shared" si="0"/>
        <v>623653.68241534638</v>
      </c>
      <c r="D15" s="579">
        <v>1243716.0269525026</v>
      </c>
      <c r="E15" s="629">
        <f t="shared" si="1"/>
        <v>1320425.7100757395</v>
      </c>
      <c r="F15" s="579">
        <v>160574.02259699584</v>
      </c>
      <c r="G15" s="579">
        <v>124371.60269525027</v>
      </c>
      <c r="H15" s="579">
        <v>1000000</v>
      </c>
      <c r="I15" s="580">
        <v>3116084.3858140772</v>
      </c>
      <c r="J15" s="578">
        <v>153132.06977898793</v>
      </c>
      <c r="K15" s="579">
        <v>728331.93454911665</v>
      </c>
      <c r="L15" s="579">
        <v>109035.61335665721</v>
      </c>
      <c r="M15" s="579">
        <v>72833.19345491167</v>
      </c>
      <c r="N15" s="579">
        <v>1000000</v>
      </c>
      <c r="O15" s="580">
        <v>2063332.8111396735</v>
      </c>
      <c r="P15" s="578">
        <v>153132.06977898793</v>
      </c>
      <c r="Q15" s="579">
        <v>724842.32005183713</v>
      </c>
      <c r="R15" s="579">
        <v>108686.65190692927</v>
      </c>
      <c r="S15" s="579">
        <v>72484.232005183716</v>
      </c>
      <c r="T15" s="579">
        <v>1000000</v>
      </c>
      <c r="U15" s="580">
        <v>2059145.2737429377</v>
      </c>
      <c r="V15" s="578">
        <v>275637.72560217837</v>
      </c>
      <c r="W15" s="629">
        <f t="shared" si="2"/>
        <v>259546.76887301775</v>
      </c>
      <c r="X15" s="579">
        <v>826777.93133972934</v>
      </c>
      <c r="Y15" s="629">
        <f t="shared" si="3"/>
        <v>778512.95640297711</v>
      </c>
      <c r="Z15" s="579">
        <v>118880.21303571849</v>
      </c>
      <c r="AA15" s="579">
        <v>82677.79313397294</v>
      </c>
      <c r="AB15" s="579">
        <v>1000000</v>
      </c>
      <c r="AC15" s="580">
        <v>2303973.6631115996</v>
      </c>
      <c r="AD15" s="588">
        <f t="shared" si="6"/>
        <v>0.31178500796715009</v>
      </c>
      <c r="AE15" s="588">
        <f t="shared" si="7"/>
        <v>0.36410691354232866</v>
      </c>
      <c r="AF15" s="588">
        <f t="shared" si="8"/>
        <v>0.41693809561277323</v>
      </c>
      <c r="AG15" s="588">
        <f t="shared" si="9"/>
        <v>0.54191275367276237</v>
      </c>
      <c r="AH15" s="578">
        <v>275637.72560217843</v>
      </c>
      <c r="AI15" s="629">
        <f t="shared" si="4"/>
        <v>259546.76887301781</v>
      </c>
      <c r="AJ15" s="579">
        <v>843255.04756817815</v>
      </c>
      <c r="AK15" s="629">
        <f t="shared" si="5"/>
        <v>794028.18483586353</v>
      </c>
      <c r="AL15" s="579">
        <v>120527.92465856337</v>
      </c>
      <c r="AM15" s="579">
        <v>84325.504756817827</v>
      </c>
      <c r="AN15" s="579">
        <v>1000000</v>
      </c>
      <c r="AO15" s="580">
        <v>2323746.2025857382</v>
      </c>
      <c r="AP15" s="711">
        <f t="shared" si="10"/>
        <v>0.31178500796715003</v>
      </c>
      <c r="AQ15" s="711">
        <f t="shared" si="11"/>
        <v>0.3641069135423286</v>
      </c>
      <c r="AR15" s="711">
        <f t="shared" si="12"/>
        <v>0.4004609793843244</v>
      </c>
      <c r="AS15" s="712">
        <f t="shared" si="13"/>
        <v>0.52639752523987604</v>
      </c>
    </row>
    <row r="16" spans="1:45" x14ac:dyDescent="0.55000000000000004">
      <c r="A16" s="577">
        <v>2029</v>
      </c>
      <c r="B16" s="578">
        <v>614266.29290478863</v>
      </c>
      <c r="C16" s="629">
        <f t="shared" si="0"/>
        <v>655413.65822203888</v>
      </c>
      <c r="D16" s="579">
        <v>1267352.0126309292</v>
      </c>
      <c r="E16" s="629">
        <f t="shared" si="1"/>
        <v>1352247.1091902324</v>
      </c>
      <c r="F16" s="579">
        <v>163846.63725060053</v>
      </c>
      <c r="G16" s="579">
        <v>126735.20126309292</v>
      </c>
      <c r="H16" s="579">
        <v>1000000</v>
      </c>
      <c r="I16" s="580">
        <v>3172200.1440494112</v>
      </c>
      <c r="J16" s="578">
        <v>165893.0755939036</v>
      </c>
      <c r="K16" s="579">
        <v>743778.01052997482</v>
      </c>
      <c r="L16" s="579">
        <v>111489.23704050509</v>
      </c>
      <c r="M16" s="579">
        <v>74377.801052997471</v>
      </c>
      <c r="N16" s="579">
        <v>1000000</v>
      </c>
      <c r="O16" s="580">
        <v>2095538.124217381</v>
      </c>
      <c r="P16" s="578">
        <v>165893.0755939036</v>
      </c>
      <c r="Q16" s="579">
        <v>739596.5438096018</v>
      </c>
      <c r="R16" s="579">
        <v>111071.09036846781</v>
      </c>
      <c r="S16" s="579">
        <v>73959.654380960186</v>
      </c>
      <c r="T16" s="579">
        <v>1000000</v>
      </c>
      <c r="U16" s="580">
        <v>2090520.3641529332</v>
      </c>
      <c r="V16" s="578">
        <v>298607.53606902657</v>
      </c>
      <c r="W16" s="629">
        <f t="shared" si="2"/>
        <v>279769.78794770705</v>
      </c>
      <c r="X16" s="579">
        <v>852550.47464770358</v>
      </c>
      <c r="Y16" s="629">
        <f t="shared" si="3"/>
        <v>798767.06611908437</v>
      </c>
      <c r="Z16" s="579">
        <v>122366.48345227797</v>
      </c>
      <c r="AA16" s="579">
        <v>85255.047464770352</v>
      </c>
      <c r="AB16" s="579">
        <v>1000000</v>
      </c>
      <c r="AC16" s="580">
        <v>2358779.5416337792</v>
      </c>
      <c r="AD16" s="588">
        <f t="shared" si="6"/>
        <v>0.31565875683576206</v>
      </c>
      <c r="AE16" s="588">
        <f t="shared" si="7"/>
        <v>0.37564387027433183</v>
      </c>
      <c r="AF16" s="588">
        <f t="shared" si="8"/>
        <v>0.41480153798322567</v>
      </c>
      <c r="AG16" s="588">
        <f t="shared" si="9"/>
        <v>0.55348004307114795</v>
      </c>
      <c r="AH16" s="578">
        <v>298607.53606902662</v>
      </c>
      <c r="AI16" s="629">
        <f t="shared" si="4"/>
        <v>279769.78794770711</v>
      </c>
      <c r="AJ16" s="579">
        <v>867986.35093666764</v>
      </c>
      <c r="AK16" s="629">
        <f t="shared" si="5"/>
        <v>813229.16541168978</v>
      </c>
      <c r="AL16" s="579">
        <v>123910.07108117436</v>
      </c>
      <c r="AM16" s="579">
        <v>86798.635093666773</v>
      </c>
      <c r="AN16" s="579">
        <v>1000000</v>
      </c>
      <c r="AO16" s="580">
        <v>2377302.5931805358</v>
      </c>
      <c r="AP16" s="711">
        <f t="shared" si="10"/>
        <v>0.315658756835762</v>
      </c>
      <c r="AQ16" s="711">
        <f t="shared" si="11"/>
        <v>0.37564387027433177</v>
      </c>
      <c r="AR16" s="711">
        <f t="shared" si="12"/>
        <v>0.39936566169426158</v>
      </c>
      <c r="AS16" s="712">
        <f t="shared" si="13"/>
        <v>0.53901794377854262</v>
      </c>
    </row>
    <row r="17" spans="1:45" x14ac:dyDescent="0.55000000000000004">
      <c r="A17" s="577">
        <v>2030</v>
      </c>
      <c r="B17" s="578">
        <v>641109.8522402487</v>
      </c>
      <c r="C17" s="629">
        <f t="shared" si="0"/>
        <v>687475.64244473772</v>
      </c>
      <c r="D17" s="579">
        <v>1290987.9983093557</v>
      </c>
      <c r="E17" s="629">
        <f t="shared" si="1"/>
        <v>1384353.7116531178</v>
      </c>
      <c r="F17" s="579">
        <v>167119.25190420524</v>
      </c>
      <c r="G17" s="579">
        <v>129098.79983093558</v>
      </c>
      <c r="H17" s="579">
        <v>1000000</v>
      </c>
      <c r="I17" s="580">
        <v>3228315.9022847451</v>
      </c>
      <c r="J17" s="578">
        <v>178654.08140881927</v>
      </c>
      <c r="K17" s="579">
        <v>759224.08651083289</v>
      </c>
      <c r="L17" s="579">
        <v>113942.86072435296</v>
      </c>
      <c r="M17" s="579">
        <v>75922.408651083286</v>
      </c>
      <c r="N17" s="579">
        <v>1000000</v>
      </c>
      <c r="O17" s="580">
        <v>2127743.4372950885</v>
      </c>
      <c r="P17" s="578">
        <v>178654.08140881927</v>
      </c>
      <c r="Q17" s="579">
        <v>754350.76756736659</v>
      </c>
      <c r="R17" s="579">
        <v>113455.52883000633</v>
      </c>
      <c r="S17" s="579">
        <v>75435.076756736657</v>
      </c>
      <c r="T17" s="579">
        <v>1000000</v>
      </c>
      <c r="U17" s="580">
        <v>2121895.4545629285</v>
      </c>
      <c r="V17" s="578">
        <v>321577.34653587476</v>
      </c>
      <c r="W17" s="629">
        <f t="shared" si="2"/>
        <v>299784.08816242765</v>
      </c>
      <c r="X17" s="579">
        <v>878323.01795567758</v>
      </c>
      <c r="Y17" s="629">
        <f t="shared" si="3"/>
        <v>818799.17191412032</v>
      </c>
      <c r="Z17" s="579">
        <v>125852.75386883743</v>
      </c>
      <c r="AA17" s="579">
        <v>87832.301795567764</v>
      </c>
      <c r="AB17" s="579">
        <v>1000000</v>
      </c>
      <c r="AC17" s="580">
        <v>2413585.4201559583</v>
      </c>
      <c r="AD17" s="588">
        <f t="shared" si="6"/>
        <v>0.31953250570437391</v>
      </c>
      <c r="AE17" s="588">
        <f t="shared" si="7"/>
        <v>0.38769155428231006</v>
      </c>
      <c r="AF17" s="588">
        <f t="shared" si="8"/>
        <v>0.4126649803536781</v>
      </c>
      <c r="AG17" s="588">
        <f t="shared" si="9"/>
        <v>0.5655545397389975</v>
      </c>
      <c r="AH17" s="578">
        <v>321577.34653587482</v>
      </c>
      <c r="AI17" s="629">
        <f t="shared" si="4"/>
        <v>299784.08816242771</v>
      </c>
      <c r="AJ17" s="579">
        <v>892717.65430515714</v>
      </c>
      <c r="AK17" s="629">
        <f t="shared" si="5"/>
        <v>832218.28547713696</v>
      </c>
      <c r="AL17" s="579">
        <v>127292.21750378536</v>
      </c>
      <c r="AM17" s="579">
        <v>89271.765430515719</v>
      </c>
      <c r="AN17" s="579">
        <v>1000000</v>
      </c>
      <c r="AO17" s="580">
        <v>2430858.983775333</v>
      </c>
      <c r="AP17" s="711">
        <f t="shared" si="10"/>
        <v>0.31953250570437386</v>
      </c>
      <c r="AQ17" s="711">
        <f t="shared" si="11"/>
        <v>0.38769155428231</v>
      </c>
      <c r="AR17" s="711">
        <f t="shared" si="12"/>
        <v>0.39827034400419858</v>
      </c>
      <c r="AS17" s="712">
        <f t="shared" si="13"/>
        <v>0.55213542617598088</v>
      </c>
    </row>
    <row r="18" spans="1:45" x14ac:dyDescent="0.55000000000000004">
      <c r="A18" s="577">
        <v>2031</v>
      </c>
      <c r="B18" s="578">
        <v>657240.20538403641</v>
      </c>
      <c r="C18" s="629">
        <f t="shared" si="0"/>
        <v>708296.42379122088</v>
      </c>
      <c r="D18" s="579">
        <v>1305048.4228642045</v>
      </c>
      <c r="E18" s="629">
        <f t="shared" si="1"/>
        <v>1406428.1570373033</v>
      </c>
      <c r="F18" s="579">
        <v>168886.16790416479</v>
      </c>
      <c r="G18" s="579">
        <v>130504.84228642048</v>
      </c>
      <c r="H18" s="579">
        <v>1000000</v>
      </c>
      <c r="I18" s="580">
        <v>3261679.6384388264</v>
      </c>
      <c r="J18" s="578">
        <v>186333.8260478226</v>
      </c>
      <c r="K18" s="579">
        <v>764588.81578292872</v>
      </c>
      <c r="L18" s="579">
        <v>114840.20719603718</v>
      </c>
      <c r="M18" s="579">
        <v>76458.881578292872</v>
      </c>
      <c r="N18" s="579">
        <v>1000000</v>
      </c>
      <c r="O18" s="580">
        <v>2142221.7306050812</v>
      </c>
      <c r="P18" s="578">
        <v>186333.8260478226</v>
      </c>
      <c r="Q18" s="579">
        <v>759437.71566326229</v>
      </c>
      <c r="R18" s="579">
        <v>114325.09718407055</v>
      </c>
      <c r="S18" s="579">
        <v>75943.771566326235</v>
      </c>
      <c r="T18" s="579">
        <v>1000000</v>
      </c>
      <c r="U18" s="580">
        <v>2136040.4104614812</v>
      </c>
      <c r="V18" s="578">
        <v>335400.88688608079</v>
      </c>
      <c r="W18" s="629">
        <f t="shared" si="2"/>
        <v>311107.45478967467</v>
      </c>
      <c r="X18" s="579">
        <v>884289.1503150675</v>
      </c>
      <c r="Y18" s="629">
        <f t="shared" si="3"/>
        <v>820239.17529498262</v>
      </c>
      <c r="Z18" s="579">
        <v>126810.24064925106</v>
      </c>
      <c r="AA18" s="579">
        <v>88428.915031506753</v>
      </c>
      <c r="AB18" s="579">
        <v>1000000</v>
      </c>
      <c r="AC18" s="580">
        <v>2434929.1928819064</v>
      </c>
      <c r="AD18" s="588">
        <f t="shared" si="6"/>
        <v>0.32183931849795561</v>
      </c>
      <c r="AE18" s="588">
        <f t="shared" si="7"/>
        <v>0.39718896900154621</v>
      </c>
      <c r="AF18" s="588">
        <f t="shared" si="8"/>
        <v>0.42075927254913703</v>
      </c>
      <c r="AG18" s="588">
        <f t="shared" si="9"/>
        <v>0.5861889817423207</v>
      </c>
      <c r="AH18" s="578">
        <v>335400.88688608084</v>
      </c>
      <c r="AI18" s="629">
        <f t="shared" si="4"/>
        <v>311107.45478967472</v>
      </c>
      <c r="AJ18" s="579">
        <v>899030.28831471689</v>
      </c>
      <c r="AK18" s="629">
        <f t="shared" si="5"/>
        <v>833912.5974685261</v>
      </c>
      <c r="AL18" s="579">
        <v>128284.35444921599</v>
      </c>
      <c r="AM18" s="579">
        <v>89903.028831471704</v>
      </c>
      <c r="AN18" s="579">
        <v>1000000</v>
      </c>
      <c r="AO18" s="580">
        <v>2452618.5584814856</v>
      </c>
      <c r="AP18" s="711">
        <f t="shared" si="10"/>
        <v>0.32183931849795555</v>
      </c>
      <c r="AQ18" s="711">
        <f t="shared" si="11"/>
        <v>0.39718896900154615</v>
      </c>
      <c r="AR18" s="711">
        <f t="shared" si="12"/>
        <v>0.4060181345494876</v>
      </c>
      <c r="AS18" s="712">
        <f t="shared" si="13"/>
        <v>0.5725155595687772</v>
      </c>
    </row>
    <row r="19" spans="1:45" x14ac:dyDescent="0.55000000000000004">
      <c r="A19" s="577">
        <v>2032</v>
      </c>
      <c r="B19" s="578">
        <v>673370.55852782424</v>
      </c>
      <c r="C19" s="629">
        <f t="shared" si="0"/>
        <v>729308.22606010793</v>
      </c>
      <c r="D19" s="579">
        <v>1319108.8474190538</v>
      </c>
      <c r="E19" s="629">
        <f t="shared" si="1"/>
        <v>1428688.7380325398</v>
      </c>
      <c r="F19" s="579">
        <v>170653.08390412433</v>
      </c>
      <c r="G19" s="579">
        <v>131910.88474190538</v>
      </c>
      <c r="H19" s="579">
        <v>1000000</v>
      </c>
      <c r="I19" s="580">
        <v>3295043.3745929077</v>
      </c>
      <c r="J19" s="578">
        <v>194013.57068682593</v>
      </c>
      <c r="K19" s="579">
        <v>769953.54505502456</v>
      </c>
      <c r="L19" s="579">
        <v>115737.55366772141</v>
      </c>
      <c r="M19" s="579">
        <v>76995.354505502444</v>
      </c>
      <c r="N19" s="579">
        <v>1000000</v>
      </c>
      <c r="O19" s="580">
        <v>2156700.0239150743</v>
      </c>
      <c r="P19" s="578">
        <v>194013.57068682593</v>
      </c>
      <c r="Q19" s="579">
        <v>764524.66375915811</v>
      </c>
      <c r="R19" s="579">
        <v>115194.66553813477</v>
      </c>
      <c r="S19" s="579">
        <v>76452.466375915799</v>
      </c>
      <c r="T19" s="579">
        <v>1000000</v>
      </c>
      <c r="U19" s="580">
        <v>2150185.3663600343</v>
      </c>
      <c r="V19" s="578">
        <v>349224.42723628675</v>
      </c>
      <c r="W19" s="629">
        <f t="shared" si="2"/>
        <v>322310.09314844507</v>
      </c>
      <c r="X19" s="579">
        <v>890255.28267445741</v>
      </c>
      <c r="Y19" s="629">
        <f t="shared" si="3"/>
        <v>821644.30866273853</v>
      </c>
      <c r="Z19" s="579">
        <v>127767.72742966471</v>
      </c>
      <c r="AA19" s="579">
        <v>89025.528267445741</v>
      </c>
      <c r="AB19" s="579">
        <v>1000000</v>
      </c>
      <c r="AC19" s="580">
        <v>2456272.9656078555</v>
      </c>
      <c r="AD19" s="588">
        <f t="shared" si="6"/>
        <v>0.32414613129153746</v>
      </c>
      <c r="AE19" s="588">
        <f t="shared" si="7"/>
        <v>0.40699813291166287</v>
      </c>
      <c r="AF19" s="588">
        <f t="shared" si="8"/>
        <v>0.42885356474459635</v>
      </c>
      <c r="AG19" s="588">
        <f t="shared" si="9"/>
        <v>0.6070444293698013</v>
      </c>
      <c r="AH19" s="578">
        <v>349224.42723628681</v>
      </c>
      <c r="AI19" s="629">
        <f t="shared" si="4"/>
        <v>322310.09314844513</v>
      </c>
      <c r="AJ19" s="579">
        <v>905342.92232427688</v>
      </c>
      <c r="AK19" s="629">
        <f t="shared" si="5"/>
        <v>835569.16088286461</v>
      </c>
      <c r="AL19" s="579">
        <v>129276.49139464664</v>
      </c>
      <c r="AM19" s="579">
        <v>90534.292232427702</v>
      </c>
      <c r="AN19" s="579">
        <v>1000000</v>
      </c>
      <c r="AO19" s="580">
        <v>2474378.1331876381</v>
      </c>
      <c r="AP19" s="711">
        <f t="shared" si="10"/>
        <v>0.32414613129153741</v>
      </c>
      <c r="AQ19" s="711">
        <f t="shared" si="11"/>
        <v>0.40699813291166281</v>
      </c>
      <c r="AR19" s="711">
        <f t="shared" si="12"/>
        <v>0.41376592509477689</v>
      </c>
      <c r="AS19" s="712">
        <f t="shared" si="13"/>
        <v>0.59311957714967523</v>
      </c>
    </row>
    <row r="20" spans="1:45" x14ac:dyDescent="0.55000000000000004">
      <c r="A20" s="577">
        <v>2033</v>
      </c>
      <c r="B20" s="578">
        <v>689500.91167161195</v>
      </c>
      <c r="C20" s="629">
        <f t="shared" si="0"/>
        <v>750512.43894108909</v>
      </c>
      <c r="D20" s="579">
        <v>1333169.2719739026</v>
      </c>
      <c r="E20" s="629">
        <f t="shared" si="1"/>
        <v>1451136.7641338026</v>
      </c>
      <c r="F20" s="579">
        <v>172419.99990408387</v>
      </c>
      <c r="G20" s="579">
        <v>133316.92719739027</v>
      </c>
      <c r="H20" s="579">
        <v>1000000</v>
      </c>
      <c r="I20" s="580">
        <v>3328407.1107469881</v>
      </c>
      <c r="J20" s="578">
        <v>201693.31532582923</v>
      </c>
      <c r="K20" s="579">
        <v>775318.27432712016</v>
      </c>
      <c r="L20" s="579">
        <v>116634.90013940564</v>
      </c>
      <c r="M20" s="579">
        <v>77531.827432712016</v>
      </c>
      <c r="N20" s="579">
        <v>1000000</v>
      </c>
      <c r="O20" s="580">
        <v>2171178.3172250674</v>
      </c>
      <c r="P20" s="578">
        <v>201693.31532582923</v>
      </c>
      <c r="Q20" s="579">
        <v>769611.61185505381</v>
      </c>
      <c r="R20" s="579">
        <v>116064.23389219899</v>
      </c>
      <c r="S20" s="579">
        <v>76961.161185505378</v>
      </c>
      <c r="T20" s="579">
        <v>1000000</v>
      </c>
      <c r="U20" s="580">
        <v>2164330.322258587</v>
      </c>
      <c r="V20" s="578">
        <v>363047.96758649271</v>
      </c>
      <c r="W20" s="629">
        <f t="shared" si="2"/>
        <v>333392.92743725801</v>
      </c>
      <c r="X20" s="579">
        <v>896221.41503384733</v>
      </c>
      <c r="Y20" s="629">
        <f t="shared" si="3"/>
        <v>823014.88471743441</v>
      </c>
      <c r="Z20" s="579">
        <v>128725.21421007835</v>
      </c>
      <c r="AA20" s="579">
        <v>89622.14150338473</v>
      </c>
      <c r="AB20" s="579">
        <v>1000000</v>
      </c>
      <c r="AC20" s="580">
        <v>2477616.7383338036</v>
      </c>
      <c r="AD20" s="588">
        <f t="shared" si="6"/>
        <v>0.32645294408511921</v>
      </c>
      <c r="AE20" s="588">
        <f t="shared" si="7"/>
        <v>0.41711951150383109</v>
      </c>
      <c r="AF20" s="588">
        <f t="shared" si="8"/>
        <v>0.43694785694005528</v>
      </c>
      <c r="AG20" s="588">
        <f t="shared" si="9"/>
        <v>0.62812187941636821</v>
      </c>
      <c r="AH20" s="578">
        <v>363047.96758649277</v>
      </c>
      <c r="AI20" s="629">
        <f t="shared" si="4"/>
        <v>333392.92743725807</v>
      </c>
      <c r="AJ20" s="579">
        <v>911655.55633383687</v>
      </c>
      <c r="AK20" s="629">
        <f t="shared" si="5"/>
        <v>837188.31084812316</v>
      </c>
      <c r="AL20" s="579">
        <v>130268.62834007727</v>
      </c>
      <c r="AM20" s="579">
        <v>91165.555633383687</v>
      </c>
      <c r="AN20" s="579">
        <v>1000000</v>
      </c>
      <c r="AO20" s="580">
        <v>2496137.7078937907</v>
      </c>
      <c r="AP20" s="711">
        <f t="shared" si="10"/>
        <v>0.32645294408511916</v>
      </c>
      <c r="AQ20" s="711">
        <f t="shared" si="11"/>
        <v>0.41711951150383103</v>
      </c>
      <c r="AR20" s="711">
        <f t="shared" si="12"/>
        <v>0.42151371564006573</v>
      </c>
      <c r="AS20" s="712">
        <f t="shared" si="13"/>
        <v>0.61394845328567949</v>
      </c>
    </row>
    <row r="21" spans="1:45" x14ac:dyDescent="0.55000000000000004">
      <c r="A21" s="577">
        <v>2034</v>
      </c>
      <c r="B21" s="578">
        <v>705631.26481539966</v>
      </c>
      <c r="C21" s="629">
        <f t="shared" si="0"/>
        <v>771910.4612452283</v>
      </c>
      <c r="D21" s="579">
        <v>1347229.6965287519</v>
      </c>
      <c r="E21" s="629">
        <f t="shared" si="1"/>
        <v>1473773.5532776271</v>
      </c>
      <c r="F21" s="579">
        <v>174186.91590404345</v>
      </c>
      <c r="G21" s="579">
        <v>134722.96965287518</v>
      </c>
      <c r="H21" s="579">
        <v>1000000</v>
      </c>
      <c r="I21" s="580">
        <v>3361770.8469010699</v>
      </c>
      <c r="J21" s="578">
        <v>209373.05996483262</v>
      </c>
      <c r="K21" s="579">
        <v>780683.003599216</v>
      </c>
      <c r="L21" s="579">
        <v>117532.24661108987</v>
      </c>
      <c r="M21" s="579">
        <v>78068.300359921603</v>
      </c>
      <c r="N21" s="579">
        <v>1000000</v>
      </c>
      <c r="O21" s="580">
        <v>2185656.6105350605</v>
      </c>
      <c r="P21" s="578">
        <v>209373.05996483262</v>
      </c>
      <c r="Q21" s="579">
        <v>774698.55995094962</v>
      </c>
      <c r="R21" s="579">
        <v>116933.80224626322</v>
      </c>
      <c r="S21" s="579">
        <v>77469.855995094957</v>
      </c>
      <c r="T21" s="579">
        <v>1000000</v>
      </c>
      <c r="U21" s="580">
        <v>2178475.2781571401</v>
      </c>
      <c r="V21" s="578">
        <v>376871.50793669873</v>
      </c>
      <c r="W21" s="629">
        <f t="shared" si="2"/>
        <v>344356.87563085422</v>
      </c>
      <c r="X21" s="579">
        <v>902187.54739323724</v>
      </c>
      <c r="Y21" s="629">
        <f t="shared" si="3"/>
        <v>824351.21390386694</v>
      </c>
      <c r="Z21" s="579">
        <v>129682.700990492</v>
      </c>
      <c r="AA21" s="579">
        <v>90218.754739323718</v>
      </c>
      <c r="AB21" s="579">
        <v>1000000</v>
      </c>
      <c r="AC21" s="580">
        <v>2498960.5110597522</v>
      </c>
      <c r="AD21" s="588">
        <f t="shared" si="6"/>
        <v>0.3287597568787009</v>
      </c>
      <c r="AE21" s="588">
        <f t="shared" si="7"/>
        <v>0.42755358561437407</v>
      </c>
      <c r="AF21" s="588">
        <f t="shared" si="8"/>
        <v>0.44504214913551465</v>
      </c>
      <c r="AG21" s="588">
        <f t="shared" si="9"/>
        <v>0.64942233937376015</v>
      </c>
      <c r="AH21" s="578">
        <v>376871.50793669873</v>
      </c>
      <c r="AI21" s="629">
        <f t="shared" si="4"/>
        <v>344356.87563085422</v>
      </c>
      <c r="AJ21" s="579">
        <v>917968.19034339674</v>
      </c>
      <c r="AK21" s="629">
        <f t="shared" si="5"/>
        <v>838770.38008470682</v>
      </c>
      <c r="AL21" s="579">
        <v>131260.76528550792</v>
      </c>
      <c r="AM21" s="579">
        <v>91796.819034339685</v>
      </c>
      <c r="AN21" s="579">
        <v>1000000</v>
      </c>
      <c r="AO21" s="580">
        <v>2517897.2825999432</v>
      </c>
      <c r="AP21" s="711">
        <f t="shared" si="10"/>
        <v>0.3287597568787009</v>
      </c>
      <c r="AQ21" s="711">
        <f t="shared" si="11"/>
        <v>0.42755358561437407</v>
      </c>
      <c r="AR21" s="711">
        <f t="shared" si="12"/>
        <v>0.42926150618535514</v>
      </c>
      <c r="AS21" s="712">
        <f t="shared" si="13"/>
        <v>0.63500317319292032</v>
      </c>
    </row>
    <row r="22" spans="1:45" x14ac:dyDescent="0.55000000000000004">
      <c r="A22" s="577">
        <v>2035</v>
      </c>
      <c r="B22" s="578">
        <v>721761.61795918737</v>
      </c>
      <c r="C22" s="629">
        <f t="shared" si="0"/>
        <v>793503.70096143556</v>
      </c>
      <c r="D22" s="579">
        <v>1361290.1210836007</v>
      </c>
      <c r="E22" s="629">
        <f t="shared" si="1"/>
        <v>1496600.4318937864</v>
      </c>
      <c r="F22" s="579">
        <v>175953.83190400299</v>
      </c>
      <c r="G22" s="579">
        <v>136129.01210836007</v>
      </c>
      <c r="H22" s="579">
        <v>1000000</v>
      </c>
      <c r="I22" s="580">
        <v>3395134.5830551507</v>
      </c>
      <c r="J22" s="578">
        <v>217052.80460383592</v>
      </c>
      <c r="K22" s="579">
        <v>786047.73287131183</v>
      </c>
      <c r="L22" s="579">
        <v>118429.5930827741</v>
      </c>
      <c r="M22" s="579">
        <v>78604.773287131175</v>
      </c>
      <c r="N22" s="579">
        <v>1000000</v>
      </c>
      <c r="O22" s="580">
        <v>2200134.9038450532</v>
      </c>
      <c r="P22" s="578">
        <v>217052.80460383592</v>
      </c>
      <c r="Q22" s="579">
        <v>779785.50804684544</v>
      </c>
      <c r="R22" s="579">
        <v>117803.37060032744</v>
      </c>
      <c r="S22" s="579">
        <v>77978.550804684521</v>
      </c>
      <c r="T22" s="579">
        <v>1000000</v>
      </c>
      <c r="U22" s="580">
        <v>2192620.2340556933</v>
      </c>
      <c r="V22" s="578">
        <v>390695.0482869047</v>
      </c>
      <c r="W22" s="629">
        <f t="shared" si="2"/>
        <v>355202.84951932845</v>
      </c>
      <c r="X22" s="579">
        <v>908153.67975262715</v>
      </c>
      <c r="Y22" s="629">
        <f t="shared" si="3"/>
        <v>825653.60442631703</v>
      </c>
      <c r="Z22" s="579">
        <v>130640.18777090563</v>
      </c>
      <c r="AA22" s="579">
        <v>90815.367975262721</v>
      </c>
      <c r="AB22" s="579">
        <v>1000000</v>
      </c>
      <c r="AC22" s="580">
        <v>2520304.2837857008</v>
      </c>
      <c r="AD22" s="588">
        <f t="shared" si="6"/>
        <v>0.33106656967228265</v>
      </c>
      <c r="AE22" s="588">
        <f t="shared" si="7"/>
        <v>0.43830085144210712</v>
      </c>
      <c r="AF22" s="588">
        <f t="shared" si="8"/>
        <v>0.45313644133097353</v>
      </c>
      <c r="AG22" s="588">
        <f t="shared" si="9"/>
        <v>0.67094682746746936</v>
      </c>
      <c r="AH22" s="578">
        <v>390695.04828690476</v>
      </c>
      <c r="AI22" s="629">
        <f t="shared" si="4"/>
        <v>355202.84951932851</v>
      </c>
      <c r="AJ22" s="579">
        <v>924280.82435295661</v>
      </c>
      <c r="AK22" s="629">
        <f t="shared" si="5"/>
        <v>840315.69892115344</v>
      </c>
      <c r="AL22" s="579">
        <v>132252.90223093855</v>
      </c>
      <c r="AM22" s="579">
        <v>92428.082435295655</v>
      </c>
      <c r="AN22" s="579">
        <v>1000000</v>
      </c>
      <c r="AO22" s="580">
        <v>2539656.8573060958</v>
      </c>
      <c r="AP22" s="711">
        <f t="shared" si="10"/>
        <v>0.3310665696722826</v>
      </c>
      <c r="AQ22" s="711">
        <f t="shared" si="11"/>
        <v>0.43830085144210706</v>
      </c>
      <c r="AR22" s="711">
        <f t="shared" si="12"/>
        <v>0.43700929673064409</v>
      </c>
      <c r="AS22" s="712">
        <f t="shared" si="13"/>
        <v>0.65628473297263301</v>
      </c>
    </row>
    <row r="23" spans="1:45" x14ac:dyDescent="0.55000000000000004">
      <c r="A23" s="577">
        <v>2036</v>
      </c>
      <c r="B23" s="578">
        <v>737891.97110297508</v>
      </c>
      <c r="C23" s="629">
        <f t="shared" si="0"/>
        <v>815293.5753132737</v>
      </c>
      <c r="D23" s="579">
        <v>1375350.5456384495</v>
      </c>
      <c r="E23" s="629">
        <f t="shared" si="1"/>
        <v>1519618.7349572752</v>
      </c>
      <c r="F23" s="579">
        <v>177720.7479039625</v>
      </c>
      <c r="G23" s="579">
        <v>137535.05456384495</v>
      </c>
      <c r="H23" s="579">
        <v>1000000</v>
      </c>
      <c r="I23" s="580">
        <v>3428498.319209232</v>
      </c>
      <c r="J23" s="578">
        <v>224732.54924283922</v>
      </c>
      <c r="K23" s="579">
        <v>791412.46214340767</v>
      </c>
      <c r="L23" s="579">
        <v>119326.93955445831</v>
      </c>
      <c r="M23" s="579">
        <v>79141.246214340761</v>
      </c>
      <c r="N23" s="579">
        <v>1000000</v>
      </c>
      <c r="O23" s="580">
        <v>2214613.1971550458</v>
      </c>
      <c r="P23" s="578">
        <v>224732.54924283922</v>
      </c>
      <c r="Q23" s="579">
        <v>784872.45614274102</v>
      </c>
      <c r="R23" s="579">
        <v>118672.93895439166</v>
      </c>
      <c r="S23" s="579">
        <v>78487.245614274099</v>
      </c>
      <c r="T23" s="579">
        <v>1000000</v>
      </c>
      <c r="U23" s="580">
        <v>2206765.1899542459</v>
      </c>
      <c r="V23" s="578">
        <v>404518.58863711066</v>
      </c>
      <c r="W23" s="629">
        <f t="shared" si="2"/>
        <v>365931.75474702724</v>
      </c>
      <c r="X23" s="579">
        <v>914119.81211201695</v>
      </c>
      <c r="Y23" s="629">
        <f t="shared" si="3"/>
        <v>826922.36226319498</v>
      </c>
      <c r="Z23" s="579">
        <v>131597.67455131927</v>
      </c>
      <c r="AA23" s="579">
        <v>91411.981211201695</v>
      </c>
      <c r="AB23" s="579">
        <v>1000000</v>
      </c>
      <c r="AC23" s="580">
        <v>2541648.0565116494</v>
      </c>
      <c r="AD23" s="588">
        <f t="shared" si="6"/>
        <v>0.3333733824658644</v>
      </c>
      <c r="AE23" s="588">
        <f t="shared" si="7"/>
        <v>0.44936182056624646</v>
      </c>
      <c r="AF23" s="588">
        <f t="shared" si="8"/>
        <v>0.46123073352643251</v>
      </c>
      <c r="AG23" s="588">
        <f t="shared" si="9"/>
        <v>0.69269637269408024</v>
      </c>
      <c r="AH23" s="578">
        <v>404518.58863711072</v>
      </c>
      <c r="AI23" s="629">
        <f t="shared" si="4"/>
        <v>365931.75474702724</v>
      </c>
      <c r="AJ23" s="579">
        <v>930593.45836251648</v>
      </c>
      <c r="AK23" s="629">
        <f t="shared" si="5"/>
        <v>841824.59530973353</v>
      </c>
      <c r="AL23" s="579">
        <v>133245.0391763692</v>
      </c>
      <c r="AM23" s="579">
        <v>93059.345836251654</v>
      </c>
      <c r="AN23" s="579">
        <v>1000000</v>
      </c>
      <c r="AO23" s="580">
        <v>2561416.4320122483</v>
      </c>
      <c r="AP23" s="711">
        <f t="shared" si="10"/>
        <v>0.33337338246586434</v>
      </c>
      <c r="AQ23" s="711">
        <f t="shared" si="11"/>
        <v>0.44936182056624646</v>
      </c>
      <c r="AR23" s="711">
        <f t="shared" si="12"/>
        <v>0.44475708727593299</v>
      </c>
      <c r="AS23" s="712">
        <f t="shared" si="13"/>
        <v>0.67779413964754165</v>
      </c>
    </row>
    <row r="24" spans="1:45" x14ac:dyDescent="0.55000000000000004">
      <c r="A24" s="577">
        <v>2037</v>
      </c>
      <c r="B24" s="578">
        <v>754022.3242467629</v>
      </c>
      <c r="C24" s="629">
        <f t="shared" si="0"/>
        <v>837281.51081610622</v>
      </c>
      <c r="D24" s="579">
        <v>1389410.9701932985</v>
      </c>
      <c r="E24" s="629">
        <f t="shared" si="1"/>
        <v>1542829.8060406016</v>
      </c>
      <c r="F24" s="579">
        <v>179487.66390392208</v>
      </c>
      <c r="G24" s="579">
        <v>138941.09701932987</v>
      </c>
      <c r="H24" s="579">
        <v>1000000</v>
      </c>
      <c r="I24" s="580">
        <v>3461862.0553633133</v>
      </c>
      <c r="J24" s="578">
        <v>232412.29388184258</v>
      </c>
      <c r="K24" s="579">
        <v>796777.19141550339</v>
      </c>
      <c r="L24" s="579">
        <v>120224.28602614255</v>
      </c>
      <c r="M24" s="579">
        <v>79677.719141550333</v>
      </c>
      <c r="N24" s="579">
        <v>1000000</v>
      </c>
      <c r="O24" s="580">
        <v>2229091.4904650389</v>
      </c>
      <c r="P24" s="578">
        <v>232412.29388184258</v>
      </c>
      <c r="Q24" s="579">
        <v>789959.40423863684</v>
      </c>
      <c r="R24" s="579">
        <v>119542.50730845588</v>
      </c>
      <c r="S24" s="579">
        <v>78995.940423863678</v>
      </c>
      <c r="T24" s="579">
        <v>1000000</v>
      </c>
      <c r="U24" s="580">
        <v>2220910.1458527986</v>
      </c>
      <c r="V24" s="578">
        <v>418342.12898731662</v>
      </c>
      <c r="W24" s="629">
        <f t="shared" si="2"/>
        <v>376544.49085121095</v>
      </c>
      <c r="X24" s="579">
        <v>920085.94447140698</v>
      </c>
      <c r="Y24" s="629">
        <f t="shared" si="3"/>
        <v>828157.79118159378</v>
      </c>
      <c r="Z24" s="579">
        <v>132555.1613317329</v>
      </c>
      <c r="AA24" s="579">
        <v>92008.594447140698</v>
      </c>
      <c r="AB24" s="579">
        <v>1000000</v>
      </c>
      <c r="AC24" s="580">
        <v>2562991.829237598</v>
      </c>
      <c r="AD24" s="588">
        <f t="shared" si="6"/>
        <v>0.33568019525944626</v>
      </c>
      <c r="AE24" s="588">
        <f t="shared" si="7"/>
        <v>0.46073701996489524</v>
      </c>
      <c r="AF24" s="588">
        <f t="shared" si="8"/>
        <v>0.46932502572189155</v>
      </c>
      <c r="AG24" s="588">
        <f t="shared" si="9"/>
        <v>0.71467201485900778</v>
      </c>
      <c r="AH24" s="578">
        <v>418342.12898731674</v>
      </c>
      <c r="AI24" s="629">
        <f t="shared" si="4"/>
        <v>376544.49085121107</v>
      </c>
      <c r="AJ24" s="579">
        <v>936906.09237207635</v>
      </c>
      <c r="AK24" s="629">
        <f t="shared" si="5"/>
        <v>843297.39484195481</v>
      </c>
      <c r="AL24" s="579">
        <v>134237.17612179983</v>
      </c>
      <c r="AM24" s="579">
        <v>93690.609237207653</v>
      </c>
      <c r="AN24" s="579">
        <v>1000000</v>
      </c>
      <c r="AO24" s="580">
        <v>2583176.0067184009</v>
      </c>
      <c r="AP24" s="711">
        <f t="shared" si="10"/>
        <v>0.33568019525944615</v>
      </c>
      <c r="AQ24" s="711">
        <f t="shared" si="11"/>
        <v>0.46073701996489513</v>
      </c>
      <c r="AR24" s="711">
        <f t="shared" si="12"/>
        <v>0.45250487782122217</v>
      </c>
      <c r="AS24" s="712">
        <f t="shared" si="13"/>
        <v>0.69953241119864673</v>
      </c>
    </row>
    <row r="25" spans="1:45" x14ac:dyDescent="0.55000000000000004">
      <c r="A25" s="577">
        <v>2038</v>
      </c>
      <c r="B25" s="578">
        <v>770152.67739055061</v>
      </c>
      <c r="C25" s="629">
        <f t="shared" si="0"/>
        <v>859468.94333458412</v>
      </c>
      <c r="D25" s="579">
        <v>1403471.3947481476</v>
      </c>
      <c r="E25" s="629">
        <f t="shared" si="1"/>
        <v>1566234.9973663876</v>
      </c>
      <c r="F25" s="579">
        <v>181254.57990388159</v>
      </c>
      <c r="G25" s="579">
        <v>140347.13947481476</v>
      </c>
      <c r="H25" s="579">
        <v>1000000</v>
      </c>
      <c r="I25" s="580">
        <v>3495225.7915173946</v>
      </c>
      <c r="J25" s="578">
        <v>240092.03852084588</v>
      </c>
      <c r="K25" s="579">
        <v>802141.92068759911</v>
      </c>
      <c r="L25" s="579">
        <v>121121.63249782677</v>
      </c>
      <c r="M25" s="579">
        <v>80214.192068759919</v>
      </c>
      <c r="N25" s="579">
        <v>1000000</v>
      </c>
      <c r="O25" s="580">
        <v>2243569.783775032</v>
      </c>
      <c r="P25" s="578">
        <v>240092.03852084588</v>
      </c>
      <c r="Q25" s="579">
        <v>795046.35233453265</v>
      </c>
      <c r="R25" s="579">
        <v>120412.0756625201</v>
      </c>
      <c r="S25" s="579">
        <v>79504.635233453257</v>
      </c>
      <c r="T25" s="579">
        <v>1000000</v>
      </c>
      <c r="U25" s="580">
        <v>2235055.1017513517</v>
      </c>
      <c r="V25" s="578">
        <v>432165.6693375227</v>
      </c>
      <c r="W25" s="629">
        <f t="shared" si="2"/>
        <v>387041.95130048436</v>
      </c>
      <c r="X25" s="579">
        <v>926052.0768307969</v>
      </c>
      <c r="Y25" s="629">
        <f t="shared" si="3"/>
        <v>829360.19275175186</v>
      </c>
      <c r="Z25" s="579">
        <v>133512.64811214653</v>
      </c>
      <c r="AA25" s="579">
        <v>92605.207683079687</v>
      </c>
      <c r="AB25" s="579">
        <v>1000000</v>
      </c>
      <c r="AC25" s="580">
        <v>2584335.6019635461</v>
      </c>
      <c r="AD25" s="588">
        <f t="shared" si="6"/>
        <v>0.33798700805302789</v>
      </c>
      <c r="AE25" s="588">
        <f t="shared" si="7"/>
        <v>0.47242699203409977</v>
      </c>
      <c r="AF25" s="588">
        <f t="shared" si="8"/>
        <v>0.47741931791735071</v>
      </c>
      <c r="AG25" s="588">
        <f t="shared" si="9"/>
        <v>0.73687480461463573</v>
      </c>
      <c r="AH25" s="578">
        <v>432165.6693375227</v>
      </c>
      <c r="AI25" s="629">
        <f t="shared" si="4"/>
        <v>387041.95130048436</v>
      </c>
      <c r="AJ25" s="579">
        <v>943218.72638163622</v>
      </c>
      <c r="AK25" s="629">
        <f t="shared" si="5"/>
        <v>844734.42076397105</v>
      </c>
      <c r="AL25" s="579">
        <v>135229.31306723048</v>
      </c>
      <c r="AM25" s="579">
        <v>94321.872638163652</v>
      </c>
      <c r="AN25" s="579">
        <v>1000000</v>
      </c>
      <c r="AO25" s="580">
        <v>2604935.5814245529</v>
      </c>
      <c r="AP25" s="711">
        <f t="shared" si="10"/>
        <v>0.33798700805302789</v>
      </c>
      <c r="AQ25" s="711">
        <f t="shared" si="11"/>
        <v>0.47242699203409977</v>
      </c>
      <c r="AR25" s="711">
        <f t="shared" si="12"/>
        <v>0.46025266836651135</v>
      </c>
      <c r="AS25" s="712">
        <f t="shared" si="13"/>
        <v>0.72150057660241662</v>
      </c>
    </row>
    <row r="26" spans="1:45" x14ac:dyDescent="0.55000000000000004">
      <c r="A26" s="577">
        <v>2039</v>
      </c>
      <c r="B26" s="578">
        <v>786283.03053433844</v>
      </c>
      <c r="C26" s="629">
        <f t="shared" si="0"/>
        <v>881857.31814047648</v>
      </c>
      <c r="D26" s="579">
        <v>1417531.8193029966</v>
      </c>
      <c r="E26" s="629">
        <f t="shared" si="1"/>
        <v>1589835.6698602804</v>
      </c>
      <c r="F26" s="579">
        <v>183021.49590384116</v>
      </c>
      <c r="G26" s="579">
        <v>141753.18193029967</v>
      </c>
      <c r="H26" s="579">
        <v>1000000</v>
      </c>
      <c r="I26" s="580">
        <v>3528589.5276714759</v>
      </c>
      <c r="J26" s="578">
        <v>247771.78315984923</v>
      </c>
      <c r="K26" s="579">
        <v>807506.64995969506</v>
      </c>
      <c r="L26" s="579">
        <v>122018.97896951101</v>
      </c>
      <c r="M26" s="579">
        <v>80750.664995969506</v>
      </c>
      <c r="N26" s="579">
        <v>1000000</v>
      </c>
      <c r="O26" s="580">
        <v>2258048.0770850247</v>
      </c>
      <c r="P26" s="578">
        <v>247771.78315984923</v>
      </c>
      <c r="Q26" s="579">
        <v>800133.30043042835</v>
      </c>
      <c r="R26" s="579">
        <v>121281.64401658432</v>
      </c>
      <c r="S26" s="579">
        <v>80013.330043042835</v>
      </c>
      <c r="T26" s="579">
        <v>1000000</v>
      </c>
      <c r="U26" s="580">
        <v>2249200.0576499049</v>
      </c>
      <c r="V26" s="578">
        <v>445989.20968772867</v>
      </c>
      <c r="W26" s="629">
        <f t="shared" si="2"/>
        <v>397425.02353299357</v>
      </c>
      <c r="X26" s="579">
        <v>932018.20919018681</v>
      </c>
      <c r="Y26" s="629">
        <f t="shared" si="3"/>
        <v>830529.86636142875</v>
      </c>
      <c r="Z26" s="579">
        <v>134470.13489256019</v>
      </c>
      <c r="AA26" s="579">
        <v>93201.820919018675</v>
      </c>
      <c r="AB26" s="579">
        <v>1000000</v>
      </c>
      <c r="AC26" s="580">
        <v>2605679.3746894952</v>
      </c>
      <c r="AD26" s="588">
        <f t="shared" si="6"/>
        <v>0.34029382084660975</v>
      </c>
      <c r="AE26" s="588">
        <f t="shared" si="7"/>
        <v>0.48443229460748288</v>
      </c>
      <c r="AF26" s="588">
        <f t="shared" si="8"/>
        <v>0.4855136101128098</v>
      </c>
      <c r="AG26" s="588">
        <f t="shared" si="9"/>
        <v>0.75930580349885157</v>
      </c>
      <c r="AH26" s="578">
        <v>445989.20968772873</v>
      </c>
      <c r="AI26" s="629">
        <f t="shared" si="4"/>
        <v>397425.02353299363</v>
      </c>
      <c r="AJ26" s="579">
        <v>949531.3603911961</v>
      </c>
      <c r="AK26" s="629">
        <f t="shared" si="5"/>
        <v>846135.99399189616</v>
      </c>
      <c r="AL26" s="579">
        <v>136221.45001266111</v>
      </c>
      <c r="AM26" s="579">
        <v>94953.136039119636</v>
      </c>
      <c r="AN26" s="579">
        <v>1000000</v>
      </c>
      <c r="AO26" s="580">
        <v>2626695.156130706</v>
      </c>
      <c r="AP26" s="711">
        <f t="shared" si="10"/>
        <v>0.3402938208466097</v>
      </c>
      <c r="AQ26" s="711">
        <f t="shared" si="11"/>
        <v>0.48443229460748283</v>
      </c>
      <c r="AR26" s="711">
        <f t="shared" si="12"/>
        <v>0.46800045891180053</v>
      </c>
      <c r="AS26" s="712">
        <f t="shared" si="13"/>
        <v>0.74369967586838415</v>
      </c>
    </row>
    <row r="27" spans="1:45" x14ac:dyDescent="0.55000000000000004">
      <c r="A27" s="577">
        <v>2040</v>
      </c>
      <c r="B27" s="578">
        <v>802413.38367812615</v>
      </c>
      <c r="C27" s="629">
        <f t="shared" si="0"/>
        <v>904448.08997084456</v>
      </c>
      <c r="D27" s="579">
        <v>1431592.2438578457</v>
      </c>
      <c r="E27" s="629">
        <f t="shared" si="1"/>
        <v>1613633.1932041782</v>
      </c>
      <c r="F27" s="579">
        <v>184788.4119038007</v>
      </c>
      <c r="G27" s="579">
        <v>143159.22438578456</v>
      </c>
      <c r="H27" s="579">
        <v>1000000</v>
      </c>
      <c r="I27" s="580">
        <v>3561953.2638255567</v>
      </c>
      <c r="J27" s="578">
        <v>255451.52779885253</v>
      </c>
      <c r="K27" s="579">
        <v>812871.37923179078</v>
      </c>
      <c r="L27" s="579">
        <v>122916.32544119522</v>
      </c>
      <c r="M27" s="579">
        <v>81287.137923179078</v>
      </c>
      <c r="N27" s="579">
        <v>1000000</v>
      </c>
      <c r="O27" s="580">
        <v>2272526.3703950178</v>
      </c>
      <c r="P27" s="578">
        <v>255451.52779885253</v>
      </c>
      <c r="Q27" s="579">
        <v>805220.24852632405</v>
      </c>
      <c r="R27" s="579">
        <v>122151.21237064854</v>
      </c>
      <c r="S27" s="579">
        <v>80522.024852632399</v>
      </c>
      <c r="T27" s="579">
        <v>1000000</v>
      </c>
      <c r="U27" s="580">
        <v>2263345.0135484575</v>
      </c>
      <c r="V27" s="578">
        <v>459812.75003793463</v>
      </c>
      <c r="W27" s="629">
        <f t="shared" si="2"/>
        <v>407694.58899439522</v>
      </c>
      <c r="X27" s="579">
        <v>937984.34154957673</v>
      </c>
      <c r="Y27" s="629">
        <f t="shared" si="3"/>
        <v>831667.10923019017</v>
      </c>
      <c r="Z27" s="579">
        <v>135427.62167297382</v>
      </c>
      <c r="AA27" s="579">
        <v>93798.434154957664</v>
      </c>
      <c r="AB27" s="579">
        <v>1000000</v>
      </c>
      <c r="AC27" s="580">
        <v>2627023.1474154433</v>
      </c>
      <c r="AD27" s="588">
        <f t="shared" si="6"/>
        <v>0.3426006336401915</v>
      </c>
      <c r="AE27" s="588">
        <f t="shared" si="7"/>
        <v>0.49675350097644932</v>
      </c>
      <c r="AF27" s="588">
        <f t="shared" si="8"/>
        <v>0.49360790230826895</v>
      </c>
      <c r="AG27" s="588">
        <f t="shared" si="9"/>
        <v>0.78196608397398804</v>
      </c>
      <c r="AH27" s="578">
        <v>459812.75003793463</v>
      </c>
      <c r="AI27" s="629">
        <f t="shared" si="4"/>
        <v>407694.58899439522</v>
      </c>
      <c r="AJ27" s="579">
        <v>955843.99440075597</v>
      </c>
      <c r="AK27" s="629">
        <f t="shared" si="5"/>
        <v>847502.43312702293</v>
      </c>
      <c r="AL27" s="579">
        <v>137213.58695809176</v>
      </c>
      <c r="AM27" s="579">
        <v>95584.39944007562</v>
      </c>
      <c r="AN27" s="579">
        <v>1000000</v>
      </c>
      <c r="AO27" s="580">
        <v>2648454.730836858</v>
      </c>
      <c r="AP27" s="711">
        <f t="shared" si="10"/>
        <v>0.3426006336401915</v>
      </c>
      <c r="AQ27" s="711">
        <f t="shared" si="11"/>
        <v>0.49675350097644932</v>
      </c>
      <c r="AR27" s="711">
        <f t="shared" si="12"/>
        <v>0.47574824945708971</v>
      </c>
      <c r="AS27" s="712">
        <f t="shared" si="13"/>
        <v>0.7661307600771553</v>
      </c>
    </row>
    <row r="28" spans="1:45" x14ac:dyDescent="0.55000000000000004">
      <c r="A28" s="577">
        <v>2041</v>
      </c>
      <c r="B28" s="578">
        <v>818543.73682191386</v>
      </c>
      <c r="C28" s="629">
        <f t="shared" si="0"/>
        <v>927242.72308656259</v>
      </c>
      <c r="D28" s="579">
        <v>1445652.6684126947</v>
      </c>
      <c r="E28" s="629">
        <f t="shared" si="1"/>
        <v>1637628.9458897682</v>
      </c>
      <c r="F28" s="579">
        <v>186555.32790376025</v>
      </c>
      <c r="G28" s="579">
        <v>144565.26684126945</v>
      </c>
      <c r="H28" s="579">
        <v>1000000</v>
      </c>
      <c r="I28" s="580">
        <v>3595316.999979638</v>
      </c>
      <c r="J28" s="578">
        <v>263131.27243785589</v>
      </c>
      <c r="K28" s="579">
        <v>818236.1085038865</v>
      </c>
      <c r="L28" s="579">
        <v>123813.67191287945</v>
      </c>
      <c r="M28" s="579">
        <v>81823.61085038865</v>
      </c>
      <c r="N28" s="579">
        <v>1000000</v>
      </c>
      <c r="O28" s="580">
        <v>2287004.6637050109</v>
      </c>
      <c r="P28" s="578">
        <v>263131.27243785589</v>
      </c>
      <c r="Q28" s="579">
        <v>810307.19662221987</v>
      </c>
      <c r="R28" s="579">
        <v>123020.78072471276</v>
      </c>
      <c r="S28" s="579">
        <v>81030.719662221993</v>
      </c>
      <c r="T28" s="579">
        <v>1000000</v>
      </c>
      <c r="U28" s="580">
        <v>2277489.9694470102</v>
      </c>
      <c r="V28" s="578">
        <v>473636.29038814059</v>
      </c>
      <c r="W28" s="629">
        <f t="shared" si="2"/>
        <v>417851.52317559451</v>
      </c>
      <c r="X28" s="579">
        <v>943950.47390896652</v>
      </c>
      <c r="Y28" s="629">
        <f t="shared" si="3"/>
        <v>832772.21642360475</v>
      </c>
      <c r="Z28" s="579">
        <v>136385.10845338745</v>
      </c>
      <c r="AA28" s="579">
        <v>94395.047390896652</v>
      </c>
      <c r="AB28" s="579">
        <v>1000000</v>
      </c>
      <c r="AC28" s="580">
        <v>2648366.9201413919</v>
      </c>
      <c r="AD28" s="588">
        <f t="shared" si="6"/>
        <v>0.34490744643377325</v>
      </c>
      <c r="AE28" s="588">
        <f t="shared" si="7"/>
        <v>0.50939119991096804</v>
      </c>
      <c r="AF28" s="588">
        <f t="shared" si="8"/>
        <v>0.50170219450372822</v>
      </c>
      <c r="AG28" s="588">
        <f t="shared" si="9"/>
        <v>0.80485672946616349</v>
      </c>
      <c r="AH28" s="578">
        <v>473636.29038814065</v>
      </c>
      <c r="AI28" s="629">
        <f t="shared" si="4"/>
        <v>417851.52317559457</v>
      </c>
      <c r="AJ28" s="579">
        <v>962156.62841031596</v>
      </c>
      <c r="AK28" s="629">
        <f t="shared" si="5"/>
        <v>848834.05447094864</v>
      </c>
      <c r="AL28" s="579">
        <v>138205.72390352239</v>
      </c>
      <c r="AM28" s="579">
        <v>96215.662841031619</v>
      </c>
      <c r="AN28" s="579">
        <v>1000000</v>
      </c>
      <c r="AO28" s="580">
        <v>2670214.3055430111</v>
      </c>
      <c r="AP28" s="711">
        <f t="shared" si="10"/>
        <v>0.34490744643377319</v>
      </c>
      <c r="AQ28" s="711">
        <f t="shared" si="11"/>
        <v>0.50939119991096804</v>
      </c>
      <c r="AR28" s="711">
        <f t="shared" si="12"/>
        <v>0.48349604000237872</v>
      </c>
      <c r="AS28" s="712">
        <f t="shared" si="13"/>
        <v>0.78879489141881953</v>
      </c>
    </row>
    <row r="29" spans="1:45" x14ac:dyDescent="0.55000000000000004">
      <c r="A29" s="577">
        <v>2042</v>
      </c>
      <c r="B29" s="578">
        <v>834674.08996570157</v>
      </c>
      <c r="C29" s="629">
        <f t="shared" si="0"/>
        <v>950242.69133118854</v>
      </c>
      <c r="D29" s="579">
        <v>1459713.0929675438</v>
      </c>
      <c r="E29" s="629">
        <f t="shared" si="1"/>
        <v>1661824.3152723841</v>
      </c>
      <c r="F29" s="579">
        <v>188322.24390371982</v>
      </c>
      <c r="G29" s="579">
        <v>145971.30929675436</v>
      </c>
      <c r="H29" s="579">
        <v>1000000</v>
      </c>
      <c r="I29" s="580">
        <v>3628680.7361337189</v>
      </c>
      <c r="J29" s="578">
        <v>270811.01707685919</v>
      </c>
      <c r="K29" s="579">
        <v>823600.83777598222</v>
      </c>
      <c r="L29" s="579">
        <v>124711.01838456368</v>
      </c>
      <c r="M29" s="579">
        <v>82360.083777598236</v>
      </c>
      <c r="N29" s="579">
        <v>1000000</v>
      </c>
      <c r="O29" s="580">
        <v>2301482.9570150035</v>
      </c>
      <c r="P29" s="578">
        <v>270811.01707685919</v>
      </c>
      <c r="Q29" s="579">
        <v>815394.14471811545</v>
      </c>
      <c r="R29" s="579">
        <v>123890.349078777</v>
      </c>
      <c r="S29" s="579">
        <v>81539.414471811557</v>
      </c>
      <c r="T29" s="579">
        <v>1000000</v>
      </c>
      <c r="U29" s="580">
        <v>2291634.9253455633</v>
      </c>
      <c r="V29" s="578">
        <v>487459.83073834662</v>
      </c>
      <c r="W29" s="629">
        <f t="shared" si="2"/>
        <v>427896.695650257</v>
      </c>
      <c r="X29" s="579">
        <v>949916.60626835644</v>
      </c>
      <c r="Y29" s="629">
        <f t="shared" si="3"/>
        <v>833845.48086735466</v>
      </c>
      <c r="Z29" s="579">
        <v>137342.59523380111</v>
      </c>
      <c r="AA29" s="579">
        <v>94991.660626835641</v>
      </c>
      <c r="AB29" s="579">
        <v>1000000</v>
      </c>
      <c r="AC29" s="580">
        <v>2669710.6928673405</v>
      </c>
      <c r="AD29" s="588">
        <f t="shared" si="6"/>
        <v>0.34721425922735494</v>
      </c>
      <c r="AE29" s="588">
        <f t="shared" si="7"/>
        <v>0.52234599568093154</v>
      </c>
      <c r="AF29" s="588">
        <f t="shared" si="8"/>
        <v>0.50979648669918731</v>
      </c>
      <c r="AG29" s="588">
        <f t="shared" si="9"/>
        <v>0.8279788344050294</v>
      </c>
      <c r="AH29" s="578">
        <v>487459.83073834662</v>
      </c>
      <c r="AI29" s="629">
        <f t="shared" si="4"/>
        <v>427896.695650257</v>
      </c>
      <c r="AJ29" s="579">
        <v>968469.26241987583</v>
      </c>
      <c r="AK29" s="629">
        <f t="shared" si="5"/>
        <v>850131.17204060697</v>
      </c>
      <c r="AL29" s="579">
        <v>139197.86084895302</v>
      </c>
      <c r="AM29" s="579">
        <v>96846.926241987589</v>
      </c>
      <c r="AN29" s="579">
        <v>1000000</v>
      </c>
      <c r="AO29" s="580">
        <v>2691973.8802491631</v>
      </c>
      <c r="AP29" s="711">
        <f t="shared" si="10"/>
        <v>0.34721425922735494</v>
      </c>
      <c r="AQ29" s="711">
        <f t="shared" si="11"/>
        <v>0.52234599568093154</v>
      </c>
      <c r="AR29" s="711">
        <f t="shared" si="12"/>
        <v>0.4912438305476679</v>
      </c>
      <c r="AS29" s="712">
        <f t="shared" si="13"/>
        <v>0.8116931432317771</v>
      </c>
    </row>
    <row r="30" spans="1:45" x14ac:dyDescent="0.55000000000000004">
      <c r="A30" s="577">
        <v>2043</v>
      </c>
      <c r="B30" s="578">
        <v>850804.44310948928</v>
      </c>
      <c r="C30" s="629">
        <f t="shared" si="0"/>
        <v>973449.47819018364</v>
      </c>
      <c r="D30" s="579">
        <v>1473773.5175223928</v>
      </c>
      <c r="E30" s="629">
        <f t="shared" si="1"/>
        <v>1686220.6976251788</v>
      </c>
      <c r="F30" s="579">
        <v>190089.15990367933</v>
      </c>
      <c r="G30" s="579">
        <v>147377.35175223925</v>
      </c>
      <c r="H30" s="579">
        <v>1000000</v>
      </c>
      <c r="I30" s="580">
        <v>3662044.4722878002</v>
      </c>
      <c r="J30" s="578">
        <v>278490.76171586255</v>
      </c>
      <c r="K30" s="579">
        <v>828965.56704807817</v>
      </c>
      <c r="L30" s="579">
        <v>125608.36485624791</v>
      </c>
      <c r="M30" s="579">
        <v>82896.556704807823</v>
      </c>
      <c r="N30" s="579">
        <v>1000000</v>
      </c>
      <c r="O30" s="580">
        <v>2315961.2503249967</v>
      </c>
      <c r="P30" s="578">
        <v>278490.76171586255</v>
      </c>
      <c r="Q30" s="579">
        <v>820481.09281401127</v>
      </c>
      <c r="R30" s="579">
        <v>124759.91743284122</v>
      </c>
      <c r="S30" s="579">
        <v>82048.109281401121</v>
      </c>
      <c r="T30" s="579">
        <v>1000000</v>
      </c>
      <c r="U30" s="580">
        <v>2305779.8812441165</v>
      </c>
      <c r="V30" s="578">
        <v>501283.37108855258</v>
      </c>
      <c r="W30" s="629">
        <f t="shared" si="2"/>
        <v>437830.97011209338</v>
      </c>
      <c r="X30" s="579">
        <v>955882.73862774635</v>
      </c>
      <c r="Y30" s="629">
        <f t="shared" si="3"/>
        <v>834887.19336125627</v>
      </c>
      <c r="Z30" s="579">
        <v>138300.08201421474</v>
      </c>
      <c r="AA30" s="579">
        <v>95588.273862774629</v>
      </c>
      <c r="AB30" s="579">
        <v>1000000</v>
      </c>
      <c r="AC30" s="580">
        <v>2691054.4655932887</v>
      </c>
      <c r="AD30" s="588">
        <f t="shared" si="6"/>
        <v>0.34952107202093669</v>
      </c>
      <c r="AE30" s="588">
        <f t="shared" si="7"/>
        <v>0.53561850807809031</v>
      </c>
      <c r="AF30" s="588">
        <f t="shared" si="8"/>
        <v>0.51789077889464641</v>
      </c>
      <c r="AG30" s="588">
        <f t="shared" si="9"/>
        <v>0.85133350426392262</v>
      </c>
      <c r="AH30" s="578">
        <v>501283.37108855264</v>
      </c>
      <c r="AI30" s="629">
        <f t="shared" si="4"/>
        <v>437830.97011209343</v>
      </c>
      <c r="AJ30" s="579">
        <v>974781.89642943582</v>
      </c>
      <c r="AK30" s="629">
        <f t="shared" si="5"/>
        <v>851394.09758320684</v>
      </c>
      <c r="AL30" s="579">
        <v>140189.99779438367</v>
      </c>
      <c r="AM30" s="579">
        <v>97478.189642943587</v>
      </c>
      <c r="AN30" s="579">
        <v>1000000</v>
      </c>
      <c r="AO30" s="580">
        <v>2713733.4549553157</v>
      </c>
      <c r="AP30" s="711">
        <f t="shared" si="10"/>
        <v>0.34952107202093663</v>
      </c>
      <c r="AQ30" s="711">
        <f t="shared" si="11"/>
        <v>0.53561850807809019</v>
      </c>
      <c r="AR30" s="711">
        <f t="shared" si="12"/>
        <v>0.49899162109295697</v>
      </c>
      <c r="AS30" s="712">
        <f t="shared" si="13"/>
        <v>0.83482660004197196</v>
      </c>
    </row>
    <row r="31" spans="1:45" x14ac:dyDescent="0.55000000000000004">
      <c r="A31" s="577">
        <v>2044</v>
      </c>
      <c r="B31" s="578">
        <v>866934.79625327699</v>
      </c>
      <c r="C31" s="629">
        <f t="shared" si="0"/>
        <v>996864.57685048529</v>
      </c>
      <c r="D31" s="579">
        <v>1487833.9420772416</v>
      </c>
      <c r="E31" s="629">
        <f t="shared" si="1"/>
        <v>1710819.4981936193</v>
      </c>
      <c r="F31" s="579">
        <v>191856.07590363891</v>
      </c>
      <c r="G31" s="579">
        <v>148783.39420772414</v>
      </c>
      <c r="H31" s="579">
        <v>1000000</v>
      </c>
      <c r="I31" s="580">
        <v>3695408.2084418815</v>
      </c>
      <c r="J31" s="578">
        <v>286170.50635486585</v>
      </c>
      <c r="K31" s="579">
        <v>834330.29632017389</v>
      </c>
      <c r="L31" s="579">
        <v>126505.71132793213</v>
      </c>
      <c r="M31" s="579">
        <v>83433.029632017395</v>
      </c>
      <c r="N31" s="579">
        <v>1000000</v>
      </c>
      <c r="O31" s="580">
        <v>2330439.5436349893</v>
      </c>
      <c r="P31" s="578">
        <v>286170.50635486585</v>
      </c>
      <c r="Q31" s="579">
        <v>825568.04090990708</v>
      </c>
      <c r="R31" s="579">
        <v>125629.48578690545</v>
      </c>
      <c r="S31" s="579">
        <v>82556.804090990714</v>
      </c>
      <c r="T31" s="579">
        <v>1000000</v>
      </c>
      <c r="U31" s="580">
        <v>2319924.8371426691</v>
      </c>
      <c r="V31" s="578">
        <v>515106.9114387586</v>
      </c>
      <c r="W31" s="629">
        <f t="shared" si="2"/>
        <v>447655.20441192033</v>
      </c>
      <c r="X31" s="579">
        <v>961848.87098713627</v>
      </c>
      <c r="Y31" s="629">
        <f t="shared" si="3"/>
        <v>835897.64259319752</v>
      </c>
      <c r="Z31" s="579">
        <v>139257.56879462837</v>
      </c>
      <c r="AA31" s="579">
        <v>96184.887098713618</v>
      </c>
      <c r="AB31" s="579">
        <v>1000000</v>
      </c>
      <c r="AC31" s="580">
        <v>2712398.2383192373</v>
      </c>
      <c r="AD31" s="588">
        <f t="shared" si="6"/>
        <v>0.35182788481451838</v>
      </c>
      <c r="AE31" s="588">
        <f t="shared" si="7"/>
        <v>0.54920937243856494</v>
      </c>
      <c r="AF31" s="588">
        <f t="shared" si="8"/>
        <v>0.52598507109010539</v>
      </c>
      <c r="AG31" s="588">
        <f t="shared" si="9"/>
        <v>0.87492185560042179</v>
      </c>
      <c r="AH31" s="578">
        <v>515106.9114387586</v>
      </c>
      <c r="AI31" s="629">
        <f t="shared" si="4"/>
        <v>447655.20441192033</v>
      </c>
      <c r="AJ31" s="579">
        <v>981094.53043899569</v>
      </c>
      <c r="AK31" s="629">
        <f t="shared" si="5"/>
        <v>852623.14059107983</v>
      </c>
      <c r="AL31" s="579">
        <v>141182.1347398143</v>
      </c>
      <c r="AM31" s="579">
        <v>98109.453043899586</v>
      </c>
      <c r="AN31" s="579">
        <v>1000000</v>
      </c>
      <c r="AO31" s="580">
        <v>2735493.0296614682</v>
      </c>
      <c r="AP31" s="711">
        <f t="shared" si="10"/>
        <v>0.35182788481451838</v>
      </c>
      <c r="AQ31" s="711">
        <f t="shared" si="11"/>
        <v>0.54920937243856494</v>
      </c>
      <c r="AR31" s="711">
        <f t="shared" si="12"/>
        <v>0.50673941163824587</v>
      </c>
      <c r="AS31" s="712">
        <f t="shared" si="13"/>
        <v>0.85819635760253943</v>
      </c>
    </row>
    <row r="32" spans="1:45" x14ac:dyDescent="0.55000000000000004">
      <c r="A32" s="577">
        <v>2045</v>
      </c>
      <c r="B32" s="578">
        <v>883065.1493970647</v>
      </c>
      <c r="C32" s="629">
        <f t="shared" si="0"/>
        <v>1020489.4902604352</v>
      </c>
      <c r="D32" s="579">
        <v>1501894.3666320904</v>
      </c>
      <c r="E32" s="629">
        <f t="shared" si="1"/>
        <v>1735622.1312503035</v>
      </c>
      <c r="F32" s="579">
        <v>193622.99190359842</v>
      </c>
      <c r="G32" s="579">
        <v>150189.43666320905</v>
      </c>
      <c r="H32" s="579">
        <v>1000000</v>
      </c>
      <c r="I32" s="580">
        <v>3728771.9445959628</v>
      </c>
      <c r="J32" s="578">
        <v>293850.25099386915</v>
      </c>
      <c r="K32" s="579">
        <v>839695.02559226961</v>
      </c>
      <c r="L32" s="579">
        <v>127403.05779961636</v>
      </c>
      <c r="M32" s="579">
        <v>83969.502559226981</v>
      </c>
      <c r="N32" s="579">
        <v>1000000</v>
      </c>
      <c r="O32" s="580">
        <v>2344917.8369449824</v>
      </c>
      <c r="P32" s="578">
        <v>293850.25099386915</v>
      </c>
      <c r="Q32" s="579">
        <v>830654.98900580266</v>
      </c>
      <c r="R32" s="579">
        <v>126499.05414096966</v>
      </c>
      <c r="S32" s="579">
        <v>83065.498900580278</v>
      </c>
      <c r="T32" s="579">
        <v>1000000</v>
      </c>
      <c r="U32" s="580">
        <v>2334069.7930412218</v>
      </c>
      <c r="V32" s="578">
        <v>528930.45178896456</v>
      </c>
      <c r="W32" s="629">
        <f t="shared" si="2"/>
        <v>457370.25059449609</v>
      </c>
      <c r="X32" s="579">
        <v>967815.00334652618</v>
      </c>
      <c r="Y32" s="629">
        <f t="shared" si="3"/>
        <v>836877.11515298509</v>
      </c>
      <c r="Z32" s="579">
        <v>140215.05557504203</v>
      </c>
      <c r="AA32" s="579">
        <v>96781.500334652606</v>
      </c>
      <c r="AB32" s="579">
        <v>1000000</v>
      </c>
      <c r="AC32" s="580">
        <v>2733742.0110451858</v>
      </c>
      <c r="AD32" s="588">
        <f t="shared" si="6"/>
        <v>0.35413469760810012</v>
      </c>
      <c r="AE32" s="588">
        <f t="shared" si="7"/>
        <v>0.56311923966593902</v>
      </c>
      <c r="AF32" s="588">
        <f t="shared" si="8"/>
        <v>0.53407936328556427</v>
      </c>
      <c r="AG32" s="588">
        <f t="shared" si="9"/>
        <v>0.89874501609731838</v>
      </c>
      <c r="AH32" s="578">
        <v>528930.45178896456</v>
      </c>
      <c r="AI32" s="629">
        <f t="shared" si="4"/>
        <v>457370.25059449609</v>
      </c>
      <c r="AJ32" s="579">
        <v>987407.16444855556</v>
      </c>
      <c r="AK32" s="629">
        <f t="shared" si="5"/>
        <v>853818.60831643443</v>
      </c>
      <c r="AL32" s="579">
        <v>142174.27168524495</v>
      </c>
      <c r="AM32" s="579">
        <v>98740.716444855585</v>
      </c>
      <c r="AN32" s="579">
        <v>1000000</v>
      </c>
      <c r="AO32" s="580">
        <v>2757252.6043676208</v>
      </c>
      <c r="AP32" s="711">
        <f t="shared" si="10"/>
        <v>0.35413469760810012</v>
      </c>
      <c r="AQ32" s="711">
        <f t="shared" si="11"/>
        <v>0.56311923966593902</v>
      </c>
      <c r="AR32" s="711">
        <f t="shared" si="12"/>
        <v>0.51448720218353483</v>
      </c>
      <c r="AS32" s="712">
        <f t="shared" si="13"/>
        <v>0.88180352293386899</v>
      </c>
    </row>
    <row r="33" spans="1:45" x14ac:dyDescent="0.55000000000000004">
      <c r="A33" s="577">
        <v>2046</v>
      </c>
      <c r="B33" s="578">
        <v>899195.50254085253</v>
      </c>
      <c r="C33" s="629">
        <f t="shared" si="0"/>
        <v>1044325.7311900635</v>
      </c>
      <c r="D33" s="579">
        <v>1515954.7911869397</v>
      </c>
      <c r="E33" s="629">
        <f t="shared" si="1"/>
        <v>1760630.0201501006</v>
      </c>
      <c r="F33" s="579">
        <v>195389.90790355796</v>
      </c>
      <c r="G33" s="579">
        <v>151595.47911869397</v>
      </c>
      <c r="H33" s="579">
        <v>1000000</v>
      </c>
      <c r="I33" s="580">
        <v>3762135.6807500436</v>
      </c>
      <c r="J33" s="578">
        <v>301529.99563287251</v>
      </c>
      <c r="K33" s="579">
        <v>845059.75486436533</v>
      </c>
      <c r="L33" s="579">
        <v>128300.40427130059</v>
      </c>
      <c r="M33" s="579">
        <v>84505.975486436553</v>
      </c>
      <c r="N33" s="579">
        <v>1000000</v>
      </c>
      <c r="O33" s="580">
        <v>2359396.1302549755</v>
      </c>
      <c r="P33" s="578">
        <v>301529.99563287251</v>
      </c>
      <c r="Q33" s="579">
        <v>835741.93710169848</v>
      </c>
      <c r="R33" s="579">
        <v>127368.62249503388</v>
      </c>
      <c r="S33" s="579">
        <v>83574.193710169857</v>
      </c>
      <c r="T33" s="579">
        <v>1000000</v>
      </c>
      <c r="U33" s="580">
        <v>2348214.7489397749</v>
      </c>
      <c r="V33" s="578">
        <v>542753.99213917053</v>
      </c>
      <c r="W33" s="629">
        <f t="shared" si="2"/>
        <v>466976.95493513573</v>
      </c>
      <c r="X33" s="579">
        <v>973781.13570591609</v>
      </c>
      <c r="Y33" s="629">
        <f t="shared" si="3"/>
        <v>837825.89554610988</v>
      </c>
      <c r="Z33" s="579">
        <v>141172.54235545566</v>
      </c>
      <c r="AA33" s="579">
        <v>97378.113570591609</v>
      </c>
      <c r="AB33" s="579">
        <v>1000000</v>
      </c>
      <c r="AC33" s="580">
        <v>2755085.7837711344</v>
      </c>
      <c r="AD33" s="588">
        <f t="shared" si="6"/>
        <v>0.35644151040168198</v>
      </c>
      <c r="AE33" s="588">
        <f t="shared" si="7"/>
        <v>0.57734877625492775</v>
      </c>
      <c r="AF33" s="588">
        <f t="shared" si="8"/>
        <v>0.54217365548102359</v>
      </c>
      <c r="AG33" s="588">
        <f t="shared" si="9"/>
        <v>0.92280412460399075</v>
      </c>
      <c r="AH33" s="578">
        <v>542753.99213917053</v>
      </c>
      <c r="AI33" s="629">
        <f t="shared" si="4"/>
        <v>466976.95493513573</v>
      </c>
      <c r="AJ33" s="579">
        <v>993719.79845811531</v>
      </c>
      <c r="AK33" s="629">
        <f t="shared" si="5"/>
        <v>854980.80578602047</v>
      </c>
      <c r="AL33" s="579">
        <v>143166.40863067558</v>
      </c>
      <c r="AM33" s="579">
        <v>99371.979845811555</v>
      </c>
      <c r="AN33" s="579">
        <v>1000000</v>
      </c>
      <c r="AO33" s="580">
        <v>2779012.1790737733</v>
      </c>
      <c r="AP33" s="711">
        <f t="shared" si="10"/>
        <v>0.35644151040168198</v>
      </c>
      <c r="AQ33" s="711">
        <f t="shared" si="11"/>
        <v>0.57734877625492775</v>
      </c>
      <c r="AR33" s="711">
        <f t="shared" si="12"/>
        <v>0.52223499272882434</v>
      </c>
      <c r="AS33" s="712">
        <f t="shared" si="13"/>
        <v>0.90564921436408008</v>
      </c>
    </row>
    <row r="34" spans="1:45" x14ac:dyDescent="0.55000000000000004">
      <c r="A34" s="577">
        <v>2047</v>
      </c>
      <c r="B34" s="578">
        <v>915325.85568464024</v>
      </c>
      <c r="C34" s="629">
        <f t="shared" si="0"/>
        <v>1068374.8222917314</v>
      </c>
      <c r="D34" s="579">
        <v>1530015.2157417887</v>
      </c>
      <c r="E34" s="629">
        <f t="shared" si="1"/>
        <v>1785844.5973856135</v>
      </c>
      <c r="F34" s="579">
        <v>197156.82390351754</v>
      </c>
      <c r="G34" s="579">
        <v>153001.52157417883</v>
      </c>
      <c r="H34" s="579">
        <v>1000000</v>
      </c>
      <c r="I34" s="580">
        <v>3795499.4169041244</v>
      </c>
      <c r="J34" s="578">
        <v>309209.74027187581</v>
      </c>
      <c r="K34" s="579">
        <v>850424.48413646128</v>
      </c>
      <c r="L34" s="579">
        <v>129197.75074298482</v>
      </c>
      <c r="M34" s="579">
        <v>85042.44841364614</v>
      </c>
      <c r="N34" s="579">
        <v>1000000</v>
      </c>
      <c r="O34" s="580">
        <v>2373874.4235649682</v>
      </c>
      <c r="P34" s="578">
        <v>309209.74027187581</v>
      </c>
      <c r="Q34" s="579">
        <v>840828.8851975943</v>
      </c>
      <c r="R34" s="579">
        <v>128238.19084909811</v>
      </c>
      <c r="S34" s="579">
        <v>84082.888519759435</v>
      </c>
      <c r="T34" s="579">
        <v>1000000</v>
      </c>
      <c r="U34" s="580">
        <v>2362359.7048383281</v>
      </c>
      <c r="V34" s="578">
        <v>556577.53248937649</v>
      </c>
      <c r="W34" s="629">
        <f t="shared" si="2"/>
        <v>476476.15797610412</v>
      </c>
      <c r="X34" s="579">
        <v>979747.26806530601</v>
      </c>
      <c r="Y34" s="629">
        <f t="shared" si="3"/>
        <v>838744.26620742469</v>
      </c>
      <c r="Z34" s="579">
        <v>142130.02913586929</v>
      </c>
      <c r="AA34" s="579">
        <v>97974.726806530598</v>
      </c>
      <c r="AB34" s="579">
        <v>1000000</v>
      </c>
      <c r="AC34" s="580">
        <v>2776429.556497083</v>
      </c>
      <c r="AD34" s="588">
        <f t="shared" si="6"/>
        <v>0.35874832319526373</v>
      </c>
      <c r="AE34" s="588">
        <f t="shared" si="7"/>
        <v>0.59189866431562721</v>
      </c>
      <c r="AF34" s="588">
        <f t="shared" si="8"/>
        <v>0.55026794767648268</v>
      </c>
      <c r="AG34" s="588">
        <f t="shared" si="9"/>
        <v>0.94710033117818881</v>
      </c>
      <c r="AH34" s="578">
        <v>556577.53248937649</v>
      </c>
      <c r="AI34" s="629">
        <f t="shared" si="4"/>
        <v>476476.15797610412</v>
      </c>
      <c r="AJ34" s="579">
        <v>1000032.4324676752</v>
      </c>
      <c r="AK34" s="629">
        <f t="shared" si="5"/>
        <v>856110.03581570298</v>
      </c>
      <c r="AL34" s="579">
        <v>144158.54557610623</v>
      </c>
      <c r="AM34" s="579">
        <v>100003.24324676755</v>
      </c>
      <c r="AN34" s="579">
        <v>1000000</v>
      </c>
      <c r="AO34" s="580">
        <v>2800771.7537799259</v>
      </c>
      <c r="AP34" s="711">
        <f t="shared" si="10"/>
        <v>0.35874832319526373</v>
      </c>
      <c r="AQ34" s="711">
        <f t="shared" si="11"/>
        <v>0.59189866431562721</v>
      </c>
      <c r="AR34" s="711">
        <f t="shared" si="12"/>
        <v>0.52998278327411352</v>
      </c>
      <c r="AS34" s="712">
        <f t="shared" si="13"/>
        <v>0.92973456156991052</v>
      </c>
    </row>
    <row r="35" spans="1:45" x14ac:dyDescent="0.55000000000000004">
      <c r="A35" s="577">
        <v>2048</v>
      </c>
      <c r="B35" s="578">
        <v>931456.20882842806</v>
      </c>
      <c r="C35" s="629">
        <f t="shared" ref="C35:C66" si="14">B35*(1+AVAWO)^(A35-$A$3)</f>
        <v>1092638.2961611364</v>
      </c>
      <c r="D35" s="579">
        <v>1544075.6402966375</v>
      </c>
      <c r="E35" s="629">
        <f t="shared" ref="E35:E66" si="15">D35*(1+AVAWO)^(A35-$A$3)</f>
        <v>1811267.3046429781</v>
      </c>
      <c r="F35" s="579">
        <v>198923.73990347708</v>
      </c>
      <c r="G35" s="579">
        <v>154407.56402966374</v>
      </c>
      <c r="H35" s="579">
        <v>1000000</v>
      </c>
      <c r="I35" s="580">
        <v>3828863.1530582057</v>
      </c>
      <c r="J35" s="578">
        <v>316889.48491087917</v>
      </c>
      <c r="K35" s="579">
        <v>855789.213408557</v>
      </c>
      <c r="L35" s="579">
        <v>130095.09721466905</v>
      </c>
      <c r="M35" s="579">
        <v>85578.921340855712</v>
      </c>
      <c r="N35" s="579">
        <v>1000000</v>
      </c>
      <c r="O35" s="580">
        <v>2388352.7168749608</v>
      </c>
      <c r="P35" s="578">
        <v>316889.48491087917</v>
      </c>
      <c r="Q35" s="579">
        <v>845915.83329349</v>
      </c>
      <c r="R35" s="579">
        <v>129107.75920316234</v>
      </c>
      <c r="S35" s="579">
        <v>84591.583329349014</v>
      </c>
      <c r="T35" s="579">
        <v>1000000</v>
      </c>
      <c r="U35" s="580">
        <v>2376504.6607368812</v>
      </c>
      <c r="V35" s="578">
        <v>570401.07283958257</v>
      </c>
      <c r="W35" s="629">
        <f t="shared" ref="W35:W66" si="16">V35*(1+AVA)^(A35-$A$3)</f>
        <v>485868.69456278958</v>
      </c>
      <c r="X35" s="579">
        <v>985713.40042469592</v>
      </c>
      <c r="Y35" s="629">
        <f t="shared" ref="Y35:Y66" si="17">X35*(1+AVA)^(A35-$A$3)</f>
        <v>839632.50751473778</v>
      </c>
      <c r="Z35" s="579">
        <v>143087.51591628292</v>
      </c>
      <c r="AA35" s="579">
        <v>98571.340042469586</v>
      </c>
      <c r="AB35" s="579">
        <v>1000000</v>
      </c>
      <c r="AC35" s="580">
        <v>2797773.3292230316</v>
      </c>
      <c r="AD35" s="588">
        <f t="shared" si="6"/>
        <v>0.36105513598884548</v>
      </c>
      <c r="AE35" s="588">
        <f t="shared" si="7"/>
        <v>0.60676960159834681</v>
      </c>
      <c r="AF35" s="588">
        <f t="shared" si="8"/>
        <v>0.55836223987194167</v>
      </c>
      <c r="AG35" s="588">
        <f t="shared" si="9"/>
        <v>0.9716347971282403</v>
      </c>
      <c r="AH35" s="578">
        <v>570401.07283958257</v>
      </c>
      <c r="AI35" s="629">
        <f t="shared" ref="AI35:AI66" si="18">AH35*(1+AVA)^(A35-$A$3)</f>
        <v>485868.69456278958</v>
      </c>
      <c r="AJ35" s="579">
        <v>1006345.0664772352</v>
      </c>
      <c r="AK35" s="629">
        <f t="shared" ref="AK35:AK66" si="19">AJ35*(1+AVA)^(A35-$A$3)</f>
        <v>857206.59902494401</v>
      </c>
      <c r="AL35" s="579">
        <v>145150.68252153686</v>
      </c>
      <c r="AM35" s="579">
        <v>100634.50664772354</v>
      </c>
      <c r="AN35" s="579">
        <v>1000000</v>
      </c>
      <c r="AO35" s="580">
        <v>2822531.3284860784</v>
      </c>
      <c r="AP35" s="711">
        <f t="shared" si="10"/>
        <v>0.36105513598884548</v>
      </c>
      <c r="AQ35" s="711">
        <f t="shared" si="11"/>
        <v>0.60676960159834681</v>
      </c>
      <c r="AR35" s="711">
        <f t="shared" si="12"/>
        <v>0.53773057381940237</v>
      </c>
      <c r="AS35" s="712">
        <f t="shared" si="13"/>
        <v>0.95406070561803413</v>
      </c>
    </row>
    <row r="36" spans="1:45" x14ac:dyDescent="0.55000000000000004">
      <c r="A36" s="577">
        <v>2049</v>
      </c>
      <c r="B36" s="578">
        <v>947586.56197221566</v>
      </c>
      <c r="C36" s="629">
        <f t="shared" si="14"/>
        <v>1117117.6953986778</v>
      </c>
      <c r="D36" s="579">
        <v>1558136.0648514868</v>
      </c>
      <c r="E36" s="629">
        <f t="shared" si="15"/>
        <v>1836899.592857982</v>
      </c>
      <c r="F36" s="579">
        <v>200690.65590343662</v>
      </c>
      <c r="G36" s="579">
        <v>155813.60648514866</v>
      </c>
      <c r="H36" s="579">
        <v>1000000</v>
      </c>
      <c r="I36" s="580">
        <v>3862226.889212287</v>
      </c>
      <c r="J36" s="578">
        <v>324569.22954988247</v>
      </c>
      <c r="K36" s="579">
        <v>861153.94268065272</v>
      </c>
      <c r="L36" s="579">
        <v>130992.44368635328</v>
      </c>
      <c r="M36" s="579">
        <v>86115.394268065284</v>
      </c>
      <c r="N36" s="579">
        <v>1000000</v>
      </c>
      <c r="O36" s="580">
        <v>2402831.0101849539</v>
      </c>
      <c r="P36" s="578">
        <v>324569.22954988247</v>
      </c>
      <c r="Q36" s="579">
        <v>851002.78138938581</v>
      </c>
      <c r="R36" s="579">
        <v>129977.32755722656</v>
      </c>
      <c r="S36" s="579">
        <v>85100.278138938578</v>
      </c>
      <c r="T36" s="579">
        <v>1000000</v>
      </c>
      <c r="U36" s="580">
        <v>2390649.6166354334</v>
      </c>
      <c r="V36" s="578">
        <v>584224.61318978842</v>
      </c>
      <c r="W36" s="629">
        <f t="shared" si="16"/>
        <v>495155.3938796586</v>
      </c>
      <c r="X36" s="579">
        <v>991679.53278408584</v>
      </c>
      <c r="Y36" s="629">
        <f t="shared" si="17"/>
        <v>840490.8978023224</v>
      </c>
      <c r="Z36" s="579">
        <v>144045.00269669658</v>
      </c>
      <c r="AA36" s="579">
        <v>99167.953278408575</v>
      </c>
      <c r="AB36" s="579">
        <v>1000000</v>
      </c>
      <c r="AC36" s="580">
        <v>2819117.1019489798</v>
      </c>
      <c r="AD36" s="588">
        <f t="shared" ref="AD36:AD67" si="20">(B36-V36)/1000000</f>
        <v>0.36336194878242722</v>
      </c>
      <c r="AE36" s="588">
        <f t="shared" si="7"/>
        <v>0.62196230151901932</v>
      </c>
      <c r="AF36" s="588">
        <f t="shared" ref="AF36:AF67" si="21">(D36-X36)/1000000</f>
        <v>0.56645653206740099</v>
      </c>
      <c r="AG36" s="588">
        <f t="shared" ref="AG36:AG67" si="22">(E36-Y36)/1000000</f>
        <v>0.99640869505565965</v>
      </c>
      <c r="AH36" s="578">
        <v>584224.61318978842</v>
      </c>
      <c r="AI36" s="629">
        <f t="shared" si="18"/>
        <v>495155.3938796586</v>
      </c>
      <c r="AJ36" s="579">
        <v>1012657.700486795</v>
      </c>
      <c r="AK36" s="629">
        <f t="shared" si="19"/>
        <v>858270.79385119723</v>
      </c>
      <c r="AL36" s="579">
        <v>146142.81946696751</v>
      </c>
      <c r="AM36" s="579">
        <v>101265.77004867954</v>
      </c>
      <c r="AN36" s="579">
        <v>1000000</v>
      </c>
      <c r="AO36" s="580">
        <v>2844290.903192231</v>
      </c>
      <c r="AP36" s="711">
        <f t="shared" ref="AP36:AP67" si="23">(B36-AH36)/1000000</f>
        <v>0.36336194878242722</v>
      </c>
      <c r="AQ36" s="711">
        <f t="shared" si="11"/>
        <v>0.62196230151901932</v>
      </c>
      <c r="AR36" s="711">
        <f t="shared" ref="AR36:AR67" si="24">(D36-AJ36)/1000000</f>
        <v>0.54547836436469177</v>
      </c>
      <c r="AS36" s="712">
        <f t="shared" ref="AS36:AS67" si="25">(E36-AK36)/1000000</f>
        <v>0.97862879900678479</v>
      </c>
    </row>
    <row r="37" spans="1:45" x14ac:dyDescent="0.55000000000000004">
      <c r="A37" s="577">
        <v>2050</v>
      </c>
      <c r="B37" s="578">
        <v>963716.91511600348</v>
      </c>
      <c r="C37" s="629">
        <f t="shared" si="14"/>
        <v>1141814.5726711911</v>
      </c>
      <c r="D37" s="579">
        <v>1572196.4894063356</v>
      </c>
      <c r="E37" s="629">
        <f t="shared" si="15"/>
        <v>1862742.9222725194</v>
      </c>
      <c r="F37" s="579">
        <v>202457.57190339616</v>
      </c>
      <c r="G37" s="579">
        <v>157219.64894063355</v>
      </c>
      <c r="H37" s="579">
        <v>1000000</v>
      </c>
      <c r="I37" s="580">
        <v>3895590.6253663683</v>
      </c>
      <c r="J37" s="578">
        <v>332248.97418888583</v>
      </c>
      <c r="K37" s="579">
        <v>866518.67195274855</v>
      </c>
      <c r="L37" s="579">
        <v>131889.7901580375</v>
      </c>
      <c r="M37" s="579">
        <v>86651.86719527487</v>
      </c>
      <c r="N37" s="579">
        <v>1000000</v>
      </c>
      <c r="O37" s="580">
        <v>2417309.303494947</v>
      </c>
      <c r="P37" s="578">
        <v>332248.97418888583</v>
      </c>
      <c r="Q37" s="579">
        <v>856089.72948528151</v>
      </c>
      <c r="R37" s="579">
        <v>130846.89591129078</v>
      </c>
      <c r="S37" s="579">
        <v>85608.972948528157</v>
      </c>
      <c r="T37" s="579">
        <v>1000000</v>
      </c>
      <c r="U37" s="580">
        <v>2404794.5725339865</v>
      </c>
      <c r="V37" s="578">
        <v>598048.1535399945</v>
      </c>
      <c r="W37" s="629">
        <f t="shared" si="16"/>
        <v>504337.079485995</v>
      </c>
      <c r="X37" s="579">
        <v>997645.66514347575</v>
      </c>
      <c r="Y37" s="629">
        <f t="shared" si="17"/>
        <v>841319.71337434335</v>
      </c>
      <c r="Z37" s="579">
        <v>145002.48947711021</v>
      </c>
      <c r="AA37" s="579">
        <v>99764.566514347563</v>
      </c>
      <c r="AB37" s="579">
        <v>1000000</v>
      </c>
      <c r="AC37" s="580">
        <v>2840460.8746749284</v>
      </c>
      <c r="AD37" s="588">
        <f t="shared" si="20"/>
        <v>0.36566876157600897</v>
      </c>
      <c r="AE37" s="588">
        <f t="shared" si="7"/>
        <v>0.63747749318519609</v>
      </c>
      <c r="AF37" s="588">
        <f t="shared" si="21"/>
        <v>0.57455082426285986</v>
      </c>
      <c r="AG37" s="588">
        <f t="shared" si="22"/>
        <v>1.0214232088981761</v>
      </c>
      <c r="AH37" s="578">
        <v>598048.1535399945</v>
      </c>
      <c r="AI37" s="629">
        <f t="shared" si="18"/>
        <v>504337.079485995</v>
      </c>
      <c r="AJ37" s="579">
        <v>1018970.3344963549</v>
      </c>
      <c r="AK37" s="629">
        <f t="shared" si="19"/>
        <v>859302.91656421218</v>
      </c>
      <c r="AL37" s="579">
        <v>147134.95641239814</v>
      </c>
      <c r="AM37" s="579">
        <v>101897.03344963552</v>
      </c>
      <c r="AN37" s="579">
        <v>1000000</v>
      </c>
      <c r="AO37" s="580">
        <v>2866050.4778983835</v>
      </c>
      <c r="AP37" s="711">
        <f t="shared" si="23"/>
        <v>0.36566876157600897</v>
      </c>
      <c r="AQ37" s="711">
        <f t="shared" si="11"/>
        <v>0.63747749318519609</v>
      </c>
      <c r="AR37" s="711">
        <f t="shared" si="24"/>
        <v>0.55322615490998073</v>
      </c>
      <c r="AS37" s="712">
        <f t="shared" si="25"/>
        <v>1.0034400057083073</v>
      </c>
    </row>
    <row r="38" spans="1:45" x14ac:dyDescent="0.55000000000000004">
      <c r="A38" s="577">
        <v>2051</v>
      </c>
      <c r="B38" s="578">
        <v>978775.03029241785</v>
      </c>
      <c r="C38" s="629">
        <f t="shared" si="14"/>
        <v>1165453.7481934156</v>
      </c>
      <c r="D38" s="579">
        <v>1599099.9733412885</v>
      </c>
      <c r="E38" s="629">
        <f t="shared" si="15"/>
        <v>1904091.3386499095</v>
      </c>
      <c r="F38" s="579">
        <v>205807.11556272703</v>
      </c>
      <c r="G38" s="579">
        <v>159909.99733412883</v>
      </c>
      <c r="H38" s="579">
        <v>1000000</v>
      </c>
      <c r="I38" s="580">
        <v>3943592.1165305618</v>
      </c>
      <c r="J38" s="578">
        <v>339769.0682970208</v>
      </c>
      <c r="K38" s="579">
        <v>882176.30118401174</v>
      </c>
      <c r="L38" s="579">
        <v>134114.74834699937</v>
      </c>
      <c r="M38" s="579">
        <v>88217.630118401183</v>
      </c>
      <c r="N38" s="579">
        <v>1000000</v>
      </c>
      <c r="O38" s="580">
        <v>2444277.7479464333</v>
      </c>
      <c r="P38" s="578">
        <v>339769.0682970208</v>
      </c>
      <c r="Q38" s="579">
        <v>872281.8960290167</v>
      </c>
      <c r="R38" s="579">
        <v>133125.30783149987</v>
      </c>
      <c r="S38" s="579">
        <v>87228.189602901679</v>
      </c>
      <c r="T38" s="579">
        <v>1000000</v>
      </c>
      <c r="U38" s="580">
        <v>2432404.461760439</v>
      </c>
      <c r="V38" s="578">
        <v>611584.32293463743</v>
      </c>
      <c r="W38" s="629">
        <f t="shared" si="16"/>
        <v>513173.43965565675</v>
      </c>
      <c r="X38" s="579">
        <v>1014983.0646267505</v>
      </c>
      <c r="Y38" s="629">
        <f t="shared" si="17"/>
        <v>851660.72924733243</v>
      </c>
      <c r="Z38" s="579">
        <v>147395.42469127325</v>
      </c>
      <c r="AA38" s="579">
        <v>101498.30646267504</v>
      </c>
      <c r="AB38" s="579">
        <v>1000000</v>
      </c>
      <c r="AC38" s="580">
        <v>2875461.1187153365</v>
      </c>
      <c r="AD38" s="588">
        <f t="shared" si="20"/>
        <v>0.36719070735778042</v>
      </c>
      <c r="AE38" s="588">
        <f t="shared" si="7"/>
        <v>0.65228030853775887</v>
      </c>
      <c r="AF38" s="588">
        <f t="shared" si="21"/>
        <v>0.58411690871453792</v>
      </c>
      <c r="AG38" s="588">
        <f t="shared" si="22"/>
        <v>1.0524306094025768</v>
      </c>
      <c r="AH38" s="578">
        <v>611584.32293463743</v>
      </c>
      <c r="AI38" s="629">
        <f t="shared" si="18"/>
        <v>513173.43965565675</v>
      </c>
      <c r="AJ38" s="579">
        <v>1037121.6086693037</v>
      </c>
      <c r="AK38" s="629">
        <f t="shared" si="19"/>
        <v>870236.92940362624</v>
      </c>
      <c r="AL38" s="579">
        <v>149609.27909552856</v>
      </c>
      <c r="AM38" s="579">
        <v>103712.1608669304</v>
      </c>
      <c r="AN38" s="579">
        <v>1000000</v>
      </c>
      <c r="AO38" s="580">
        <v>2902027.3715664009</v>
      </c>
      <c r="AP38" s="711">
        <f t="shared" si="23"/>
        <v>0.36719070735778042</v>
      </c>
      <c r="AQ38" s="711">
        <f t="shared" si="11"/>
        <v>0.65228030853775887</v>
      </c>
      <c r="AR38" s="711">
        <f t="shared" si="24"/>
        <v>0.56197836467198481</v>
      </c>
      <c r="AS38" s="712">
        <f t="shared" si="25"/>
        <v>1.0338544092462831</v>
      </c>
    </row>
    <row r="39" spans="1:45" x14ac:dyDescent="0.55000000000000004">
      <c r="A39" s="577">
        <v>2052</v>
      </c>
      <c r="B39" s="578">
        <v>993833.14546883234</v>
      </c>
      <c r="C39" s="629">
        <f t="shared" si="14"/>
        <v>1189300.7701065454</v>
      </c>
      <c r="D39" s="579">
        <v>1626003.4572762419</v>
      </c>
      <c r="E39" s="629">
        <f t="shared" si="15"/>
        <v>1945806.6706180165</v>
      </c>
      <c r="F39" s="579">
        <v>209156.6592220579</v>
      </c>
      <c r="G39" s="579">
        <v>162600.34572762417</v>
      </c>
      <c r="H39" s="579">
        <v>1000000</v>
      </c>
      <c r="I39" s="580">
        <v>3991593.6076947558</v>
      </c>
      <c r="J39" s="578">
        <v>347289.16240515577</v>
      </c>
      <c r="K39" s="579">
        <v>897833.93041527481</v>
      </c>
      <c r="L39" s="579">
        <v>136339.70653596125</v>
      </c>
      <c r="M39" s="579">
        <v>89783.393041527495</v>
      </c>
      <c r="N39" s="579">
        <v>1000000</v>
      </c>
      <c r="O39" s="580">
        <v>2471246.1923979195</v>
      </c>
      <c r="P39" s="578">
        <v>347289.16240515577</v>
      </c>
      <c r="Q39" s="579">
        <v>888474.06257275189</v>
      </c>
      <c r="R39" s="579">
        <v>135403.71975170894</v>
      </c>
      <c r="S39" s="579">
        <v>88847.406257275186</v>
      </c>
      <c r="T39" s="579">
        <v>1000000</v>
      </c>
      <c r="U39" s="580">
        <v>2460014.3509868919</v>
      </c>
      <c r="V39" s="578">
        <v>625120.49232928036</v>
      </c>
      <c r="W39" s="629">
        <f t="shared" si="16"/>
        <v>521908.82779663469</v>
      </c>
      <c r="X39" s="579">
        <v>1032320.4641100254</v>
      </c>
      <c r="Y39" s="629">
        <f t="shared" si="17"/>
        <v>861877.30196875718</v>
      </c>
      <c r="Z39" s="579">
        <v>149788.35990543631</v>
      </c>
      <c r="AA39" s="579">
        <v>103232.04641100252</v>
      </c>
      <c r="AB39" s="579">
        <v>1000000</v>
      </c>
      <c r="AC39" s="580">
        <v>2910461.3627557447</v>
      </c>
      <c r="AD39" s="588">
        <f t="shared" si="20"/>
        <v>0.36871265313955198</v>
      </c>
      <c r="AE39" s="588">
        <f t="shared" si="7"/>
        <v>0.66739194230991061</v>
      </c>
      <c r="AF39" s="588">
        <f t="shared" si="21"/>
        <v>0.59368299316621642</v>
      </c>
      <c r="AG39" s="588">
        <f t="shared" si="22"/>
        <v>1.0839293686492593</v>
      </c>
      <c r="AH39" s="578">
        <v>625120.49232928036</v>
      </c>
      <c r="AI39" s="629">
        <f t="shared" si="18"/>
        <v>521908.82779663469</v>
      </c>
      <c r="AJ39" s="579">
        <v>1055272.8828422525</v>
      </c>
      <c r="AK39" s="629">
        <f t="shared" si="19"/>
        <v>881040.1195417319</v>
      </c>
      <c r="AL39" s="579">
        <v>152083.60177865901</v>
      </c>
      <c r="AM39" s="579">
        <v>105527.28828422527</v>
      </c>
      <c r="AN39" s="579">
        <v>1000000</v>
      </c>
      <c r="AO39" s="580">
        <v>2938004.2652344173</v>
      </c>
      <c r="AP39" s="711">
        <f t="shared" si="23"/>
        <v>0.36871265313955198</v>
      </c>
      <c r="AQ39" s="711">
        <f t="shared" si="11"/>
        <v>0.66739194230991061</v>
      </c>
      <c r="AR39" s="711">
        <f t="shared" si="24"/>
        <v>0.57073057443398933</v>
      </c>
      <c r="AS39" s="712">
        <f t="shared" si="25"/>
        <v>1.0647665510762847</v>
      </c>
    </row>
    <row r="40" spans="1:45" x14ac:dyDescent="0.55000000000000004">
      <c r="A40" s="577">
        <v>2053</v>
      </c>
      <c r="B40" s="578">
        <v>1008891.2606452467</v>
      </c>
      <c r="C40" s="629">
        <f t="shared" si="14"/>
        <v>1213357.1258951016</v>
      </c>
      <c r="D40" s="579">
        <v>1652906.9412111947</v>
      </c>
      <c r="E40" s="629">
        <f t="shared" si="15"/>
        <v>1987891.5536223382</v>
      </c>
      <c r="F40" s="579">
        <v>212506.20288138877</v>
      </c>
      <c r="G40" s="579">
        <v>165290.69412111945</v>
      </c>
      <c r="H40" s="579">
        <v>1000000</v>
      </c>
      <c r="I40" s="580">
        <v>4039595.0988589493</v>
      </c>
      <c r="J40" s="578">
        <v>354809.25651329069</v>
      </c>
      <c r="K40" s="579">
        <v>913491.55964653799</v>
      </c>
      <c r="L40" s="579">
        <v>138564.66472492315</v>
      </c>
      <c r="M40" s="579">
        <v>91349.155964653808</v>
      </c>
      <c r="N40" s="579">
        <v>1000000</v>
      </c>
      <c r="O40" s="580">
        <v>2498214.6368494057</v>
      </c>
      <c r="P40" s="578">
        <v>354809.25651329069</v>
      </c>
      <c r="Q40" s="579">
        <v>904666.22911648708</v>
      </c>
      <c r="R40" s="579">
        <v>137682.13167191803</v>
      </c>
      <c r="S40" s="579">
        <v>90466.622911648723</v>
      </c>
      <c r="T40" s="579">
        <v>1000000</v>
      </c>
      <c r="U40" s="580">
        <v>2487624.2402133448</v>
      </c>
      <c r="V40" s="578">
        <v>638656.66172392317</v>
      </c>
      <c r="W40" s="629">
        <f t="shared" si="16"/>
        <v>530544.03272021143</v>
      </c>
      <c r="X40" s="579">
        <v>1049657.8635933003</v>
      </c>
      <c r="Y40" s="629">
        <f t="shared" si="17"/>
        <v>871970.41744473658</v>
      </c>
      <c r="Z40" s="579">
        <v>152181.29511959935</v>
      </c>
      <c r="AA40" s="579">
        <v>104965.78635933003</v>
      </c>
      <c r="AB40" s="579">
        <v>1000000</v>
      </c>
      <c r="AC40" s="580">
        <v>2945461.6067961534</v>
      </c>
      <c r="AD40" s="588">
        <f t="shared" si="20"/>
        <v>0.37023459892132354</v>
      </c>
      <c r="AE40" s="588">
        <f t="shared" si="7"/>
        <v>0.68281309317489014</v>
      </c>
      <c r="AF40" s="588">
        <f t="shared" si="21"/>
        <v>0.60324907761789437</v>
      </c>
      <c r="AG40" s="588">
        <f t="shared" si="22"/>
        <v>1.1159211361776018</v>
      </c>
      <c r="AH40" s="578">
        <v>638656.66172392317</v>
      </c>
      <c r="AI40" s="629">
        <f t="shared" si="18"/>
        <v>530544.03272021143</v>
      </c>
      <c r="AJ40" s="579">
        <v>1073424.1570152012</v>
      </c>
      <c r="AK40" s="629">
        <f t="shared" si="19"/>
        <v>891713.52185522136</v>
      </c>
      <c r="AL40" s="579">
        <v>154557.92446178946</v>
      </c>
      <c r="AM40" s="579">
        <v>107342.41570152013</v>
      </c>
      <c r="AN40" s="579">
        <v>1000000</v>
      </c>
      <c r="AO40" s="580">
        <v>2973981.1589024346</v>
      </c>
      <c r="AP40" s="711">
        <f t="shared" si="23"/>
        <v>0.37023459892132354</v>
      </c>
      <c r="AQ40" s="711">
        <f t="shared" si="11"/>
        <v>0.68281309317489014</v>
      </c>
      <c r="AR40" s="711">
        <f t="shared" si="24"/>
        <v>0.57948278419599353</v>
      </c>
      <c r="AS40" s="712">
        <f t="shared" si="25"/>
        <v>1.0961780317671168</v>
      </c>
    </row>
    <row r="41" spans="1:45" x14ac:dyDescent="0.55000000000000004">
      <c r="A41" s="577">
        <v>2054</v>
      </c>
      <c r="B41" s="578">
        <v>1023949.3758216612</v>
      </c>
      <c r="C41" s="629">
        <f t="shared" si="14"/>
        <v>1237624.3127222911</v>
      </c>
      <c r="D41" s="579">
        <v>1679810.4251461481</v>
      </c>
      <c r="E41" s="629">
        <f t="shared" si="15"/>
        <v>2030348.6402899385</v>
      </c>
      <c r="F41" s="579">
        <v>215855.74654071967</v>
      </c>
      <c r="G41" s="579">
        <v>167981.04251461479</v>
      </c>
      <c r="H41" s="579">
        <v>1000000</v>
      </c>
      <c r="I41" s="580">
        <v>4087596.5900231437</v>
      </c>
      <c r="J41" s="578">
        <v>362329.35062142566</v>
      </c>
      <c r="K41" s="579">
        <v>929149.18887780118</v>
      </c>
      <c r="L41" s="579">
        <v>140789.62291388502</v>
      </c>
      <c r="M41" s="579">
        <v>92914.918887780121</v>
      </c>
      <c r="N41" s="579">
        <v>1000000</v>
      </c>
      <c r="O41" s="580">
        <v>2525183.0813008924</v>
      </c>
      <c r="P41" s="578">
        <v>362329.35062142566</v>
      </c>
      <c r="Q41" s="579">
        <v>920858.39566022251</v>
      </c>
      <c r="R41" s="579">
        <v>139960.54359212713</v>
      </c>
      <c r="S41" s="579">
        <v>92085.83956602226</v>
      </c>
      <c r="T41" s="579">
        <v>1000000</v>
      </c>
      <c r="U41" s="580">
        <v>2515234.1294397977</v>
      </c>
      <c r="V41" s="578">
        <v>652192.83111856622</v>
      </c>
      <c r="W41" s="629">
        <f t="shared" si="16"/>
        <v>539079.83787385758</v>
      </c>
      <c r="X41" s="579">
        <v>1066995.2630765752</v>
      </c>
      <c r="Y41" s="629">
        <f t="shared" si="17"/>
        <v>881941.05483340682</v>
      </c>
      <c r="Z41" s="579">
        <v>154574.23033376242</v>
      </c>
      <c r="AA41" s="579">
        <v>106699.52630765752</v>
      </c>
      <c r="AB41" s="579">
        <v>1000000</v>
      </c>
      <c r="AC41" s="580">
        <v>2980461.8508365615</v>
      </c>
      <c r="AD41" s="588">
        <f t="shared" si="20"/>
        <v>0.37175654470309499</v>
      </c>
      <c r="AE41" s="588">
        <f t="shared" si="7"/>
        <v>0.69854447484843352</v>
      </c>
      <c r="AF41" s="588">
        <f t="shared" si="21"/>
        <v>0.61281516206957287</v>
      </c>
      <c r="AG41" s="588">
        <f t="shared" si="22"/>
        <v>1.1484075854565317</v>
      </c>
      <c r="AH41" s="578">
        <v>652192.83111856622</v>
      </c>
      <c r="AI41" s="629">
        <f t="shared" si="18"/>
        <v>539079.83787385758</v>
      </c>
      <c r="AJ41" s="579">
        <v>1091575.4311881498</v>
      </c>
      <c r="AK41" s="629">
        <f t="shared" si="19"/>
        <v>902258.16414258734</v>
      </c>
      <c r="AL41" s="579">
        <v>157032.24714491988</v>
      </c>
      <c r="AM41" s="579">
        <v>109157.54311881503</v>
      </c>
      <c r="AN41" s="579">
        <v>1000000</v>
      </c>
      <c r="AO41" s="580">
        <v>3009958.0525704515</v>
      </c>
      <c r="AP41" s="711">
        <f t="shared" si="23"/>
        <v>0.37175654470309499</v>
      </c>
      <c r="AQ41" s="711">
        <f t="shared" si="11"/>
        <v>0.69854447484843352</v>
      </c>
      <c r="AR41" s="711">
        <f t="shared" si="24"/>
        <v>0.58823499395799828</v>
      </c>
      <c r="AS41" s="712">
        <f t="shared" si="25"/>
        <v>1.1280904761473514</v>
      </c>
    </row>
    <row r="42" spans="1:45" x14ac:dyDescent="0.55000000000000004">
      <c r="A42" s="577">
        <v>2055</v>
      </c>
      <c r="B42" s="578">
        <v>1039007.4909980758</v>
      </c>
      <c r="C42" s="629">
        <f t="shared" si="14"/>
        <v>1262103.8374896049</v>
      </c>
      <c r="D42" s="579">
        <v>1706713.9090811012</v>
      </c>
      <c r="E42" s="629">
        <f t="shared" si="15"/>
        <v>2073180.6005353737</v>
      </c>
      <c r="F42" s="579">
        <v>219205.29020005054</v>
      </c>
      <c r="G42" s="579">
        <v>170671.39090811007</v>
      </c>
      <c r="H42" s="579">
        <v>1000000</v>
      </c>
      <c r="I42" s="580">
        <v>4135598.0811873372</v>
      </c>
      <c r="J42" s="578">
        <v>369849.44472956064</v>
      </c>
      <c r="K42" s="579">
        <v>944806.81810906425</v>
      </c>
      <c r="L42" s="579">
        <v>143014.58110284689</v>
      </c>
      <c r="M42" s="579">
        <v>94480.681810906448</v>
      </c>
      <c r="N42" s="579">
        <v>1000000</v>
      </c>
      <c r="O42" s="580">
        <v>2552151.5257523786</v>
      </c>
      <c r="P42" s="578">
        <v>369849.44472956064</v>
      </c>
      <c r="Q42" s="579">
        <v>937050.5622039577</v>
      </c>
      <c r="R42" s="579">
        <v>142238.95551233622</v>
      </c>
      <c r="S42" s="579">
        <v>93705.056220395782</v>
      </c>
      <c r="T42" s="579">
        <v>1000000</v>
      </c>
      <c r="U42" s="580">
        <v>2542844.0186662506</v>
      </c>
      <c r="V42" s="578">
        <v>665729.00051320926</v>
      </c>
      <c r="W42" s="629">
        <f t="shared" si="16"/>
        <v>547517.02137514937</v>
      </c>
      <c r="X42" s="579">
        <v>1084332.6625598501</v>
      </c>
      <c r="Y42" s="629">
        <f t="shared" si="17"/>
        <v>891790.1865877544</v>
      </c>
      <c r="Z42" s="579">
        <v>156967.16554792546</v>
      </c>
      <c r="AA42" s="579">
        <v>108433.266255985</v>
      </c>
      <c r="AB42" s="579">
        <v>1000000</v>
      </c>
      <c r="AC42" s="580">
        <v>3015462.0948769702</v>
      </c>
      <c r="AD42" s="588">
        <f t="shared" si="20"/>
        <v>0.37327849048486655</v>
      </c>
      <c r="AE42" s="588">
        <f t="shared" si="7"/>
        <v>0.71458681611445563</v>
      </c>
      <c r="AF42" s="588">
        <f t="shared" si="21"/>
        <v>0.62238124652125104</v>
      </c>
      <c r="AG42" s="588">
        <f t="shared" si="22"/>
        <v>1.1813904139476192</v>
      </c>
      <c r="AH42" s="578">
        <v>665729.00051320926</v>
      </c>
      <c r="AI42" s="629">
        <f t="shared" si="18"/>
        <v>547517.02137514937</v>
      </c>
      <c r="AJ42" s="579">
        <v>1109726.7053610987</v>
      </c>
      <c r="AK42" s="629">
        <f t="shared" si="19"/>
        <v>912675.06716903346</v>
      </c>
      <c r="AL42" s="579">
        <v>159506.56982805036</v>
      </c>
      <c r="AM42" s="579">
        <v>110972.6705361099</v>
      </c>
      <c r="AN42" s="579">
        <v>1000000</v>
      </c>
      <c r="AO42" s="580">
        <v>3045934.9462384689</v>
      </c>
      <c r="AP42" s="711">
        <f t="shared" si="23"/>
        <v>0.37327849048486655</v>
      </c>
      <c r="AQ42" s="711">
        <f t="shared" si="11"/>
        <v>0.71458681611445563</v>
      </c>
      <c r="AR42" s="711">
        <f t="shared" si="24"/>
        <v>0.59698720372000247</v>
      </c>
      <c r="AS42" s="712">
        <f t="shared" si="25"/>
        <v>1.1605055333663401</v>
      </c>
    </row>
    <row r="43" spans="1:45" x14ac:dyDescent="0.55000000000000004">
      <c r="A43" s="577">
        <v>2056</v>
      </c>
      <c r="B43" s="578">
        <v>1054065.6061744902</v>
      </c>
      <c r="C43" s="629">
        <f t="shared" si="14"/>
        <v>1286797.216896774</v>
      </c>
      <c r="D43" s="579">
        <v>1733617.3930160541</v>
      </c>
      <c r="E43" s="629">
        <f t="shared" si="15"/>
        <v>2116390.1216672561</v>
      </c>
      <c r="F43" s="579">
        <v>222554.83385938138</v>
      </c>
      <c r="G43" s="579">
        <v>173361.73930160541</v>
      </c>
      <c r="H43" s="579">
        <v>1000000</v>
      </c>
      <c r="I43" s="580">
        <v>4183599.5723515311</v>
      </c>
      <c r="J43" s="578">
        <v>377369.53883769561</v>
      </c>
      <c r="K43" s="579">
        <v>960464.44734032732</v>
      </c>
      <c r="L43" s="579">
        <v>145239.53929180876</v>
      </c>
      <c r="M43" s="579">
        <v>96046.444734032761</v>
      </c>
      <c r="N43" s="579">
        <v>1000000</v>
      </c>
      <c r="O43" s="580">
        <v>2579119.9702038649</v>
      </c>
      <c r="P43" s="578">
        <v>377369.53883769561</v>
      </c>
      <c r="Q43" s="579">
        <v>953242.72874769289</v>
      </c>
      <c r="R43" s="579">
        <v>144517.36743254529</v>
      </c>
      <c r="S43" s="579">
        <v>95324.272874769289</v>
      </c>
      <c r="T43" s="579">
        <v>1000000</v>
      </c>
      <c r="U43" s="580">
        <v>2570453.9078927035</v>
      </c>
      <c r="V43" s="578">
        <v>679265.16990785208</v>
      </c>
      <c r="W43" s="629">
        <f t="shared" si="16"/>
        <v>555856.35604548117</v>
      </c>
      <c r="X43" s="579">
        <v>1101670.0620431248</v>
      </c>
      <c r="Y43" s="629">
        <f t="shared" si="17"/>
        <v>901518.77849818731</v>
      </c>
      <c r="Z43" s="579">
        <v>159360.10076208852</v>
      </c>
      <c r="AA43" s="579">
        <v>110167.00620431248</v>
      </c>
      <c r="AB43" s="579">
        <v>1000000</v>
      </c>
      <c r="AC43" s="580">
        <v>3050462.3389173783</v>
      </c>
      <c r="AD43" s="588">
        <f t="shared" si="20"/>
        <v>0.37480043626663812</v>
      </c>
      <c r="AE43" s="588">
        <f t="shared" si="7"/>
        <v>0.73094086085129284</v>
      </c>
      <c r="AF43" s="588">
        <f t="shared" si="21"/>
        <v>0.63194733097292921</v>
      </c>
      <c r="AG43" s="588">
        <f t="shared" si="22"/>
        <v>1.214871343169069</v>
      </c>
      <c r="AH43" s="578">
        <v>679265.16990785208</v>
      </c>
      <c r="AI43" s="629">
        <f t="shared" si="18"/>
        <v>555856.35604548117</v>
      </c>
      <c r="AJ43" s="579">
        <v>1127877.9795340474</v>
      </c>
      <c r="AK43" s="629">
        <f t="shared" si="19"/>
        <v>922965.24471111142</v>
      </c>
      <c r="AL43" s="579">
        <v>161980.89251118078</v>
      </c>
      <c r="AM43" s="579">
        <v>112787.79795340478</v>
      </c>
      <c r="AN43" s="579">
        <v>1000000</v>
      </c>
      <c r="AO43" s="580">
        <v>3081911.8399064853</v>
      </c>
      <c r="AP43" s="711">
        <f t="shared" si="23"/>
        <v>0.37480043626663812</v>
      </c>
      <c r="AQ43" s="711">
        <f t="shared" si="11"/>
        <v>0.73094086085129284</v>
      </c>
      <c r="AR43" s="711">
        <f t="shared" si="24"/>
        <v>0.60573941348200666</v>
      </c>
      <c r="AS43" s="712">
        <f t="shared" si="25"/>
        <v>1.1934248769561449</v>
      </c>
    </row>
    <row r="44" spans="1:45" x14ac:dyDescent="0.55000000000000004">
      <c r="A44" s="577">
        <v>2057</v>
      </c>
      <c r="B44" s="578">
        <v>1069123.7213509046</v>
      </c>
      <c r="C44" s="629">
        <f t="shared" si="14"/>
        <v>1311705.9775020771</v>
      </c>
      <c r="D44" s="579">
        <v>1760520.8769510072</v>
      </c>
      <c r="E44" s="629">
        <f t="shared" si="15"/>
        <v>2159979.9084954439</v>
      </c>
      <c r="F44" s="579">
        <v>225904.37751871225</v>
      </c>
      <c r="G44" s="579">
        <v>176052.08769510069</v>
      </c>
      <c r="H44" s="579">
        <v>1000000</v>
      </c>
      <c r="I44" s="580">
        <v>4231601.0635157246</v>
      </c>
      <c r="J44" s="578">
        <v>384889.63294583058</v>
      </c>
      <c r="K44" s="579">
        <v>976122.0765715905</v>
      </c>
      <c r="L44" s="579">
        <v>147464.49748077063</v>
      </c>
      <c r="M44" s="579">
        <v>97612.207657159073</v>
      </c>
      <c r="N44" s="579">
        <v>1000000</v>
      </c>
      <c r="O44" s="580">
        <v>2606088.4146553511</v>
      </c>
      <c r="P44" s="578">
        <v>384889.63294583058</v>
      </c>
      <c r="Q44" s="579">
        <v>969434.89529142808</v>
      </c>
      <c r="R44" s="579">
        <v>146795.77935275438</v>
      </c>
      <c r="S44" s="579">
        <v>96943.489529142811</v>
      </c>
      <c r="T44" s="579">
        <v>1000000</v>
      </c>
      <c r="U44" s="580">
        <v>2598063.797119156</v>
      </c>
      <c r="V44" s="578">
        <v>692801.33930249501</v>
      </c>
      <c r="W44" s="629">
        <f t="shared" si="16"/>
        <v>564098.60944357526</v>
      </c>
      <c r="X44" s="579">
        <v>1119007.4615263997</v>
      </c>
      <c r="Y44" s="629">
        <f t="shared" si="17"/>
        <v>911127.78973485145</v>
      </c>
      <c r="Z44" s="579">
        <v>161753.03597625156</v>
      </c>
      <c r="AA44" s="579">
        <v>111900.74615263997</v>
      </c>
      <c r="AB44" s="579">
        <v>1000000</v>
      </c>
      <c r="AC44" s="580">
        <v>3085462.5829577865</v>
      </c>
      <c r="AD44" s="588">
        <f t="shared" si="20"/>
        <v>0.37632238204840956</v>
      </c>
      <c r="AE44" s="588">
        <f t="shared" si="7"/>
        <v>0.74760736805850181</v>
      </c>
      <c r="AF44" s="588">
        <f t="shared" si="21"/>
        <v>0.64151341542460749</v>
      </c>
      <c r="AG44" s="588">
        <f t="shared" si="22"/>
        <v>1.2488521187605923</v>
      </c>
      <c r="AH44" s="578">
        <v>692801.33930249501</v>
      </c>
      <c r="AI44" s="629">
        <f t="shared" si="18"/>
        <v>564098.60944357526</v>
      </c>
      <c r="AJ44" s="579">
        <v>1146029.2537069963</v>
      </c>
      <c r="AK44" s="629">
        <f t="shared" si="19"/>
        <v>933129.70360108954</v>
      </c>
      <c r="AL44" s="579">
        <v>164455.21519431123</v>
      </c>
      <c r="AM44" s="579">
        <v>114602.92537069965</v>
      </c>
      <c r="AN44" s="579">
        <v>1000000</v>
      </c>
      <c r="AO44" s="580">
        <v>3117888.7335745026</v>
      </c>
      <c r="AP44" s="711">
        <f t="shared" si="23"/>
        <v>0.37632238204840956</v>
      </c>
      <c r="AQ44" s="711">
        <f t="shared" si="11"/>
        <v>0.74760736805850181</v>
      </c>
      <c r="AR44" s="711">
        <f t="shared" si="24"/>
        <v>0.61449162324401085</v>
      </c>
      <c r="AS44" s="712">
        <f t="shared" si="25"/>
        <v>1.2268502048943544</v>
      </c>
    </row>
    <row r="45" spans="1:45" x14ac:dyDescent="0.55000000000000004">
      <c r="A45" s="577">
        <v>2058</v>
      </c>
      <c r="B45" s="578">
        <v>1084181.8365273192</v>
      </c>
      <c r="C45" s="629">
        <f t="shared" si="14"/>
        <v>1336831.6557830111</v>
      </c>
      <c r="D45" s="579">
        <v>1787424.36088596</v>
      </c>
      <c r="E45" s="629">
        <f t="shared" si="15"/>
        <v>2203952.6834388711</v>
      </c>
      <c r="F45" s="579">
        <v>229253.92117804312</v>
      </c>
      <c r="G45" s="579">
        <v>178742.43608859603</v>
      </c>
      <c r="H45" s="579">
        <v>1000000</v>
      </c>
      <c r="I45" s="580">
        <v>4279602.5546799181</v>
      </c>
      <c r="J45" s="578">
        <v>392409.72705396556</v>
      </c>
      <c r="K45" s="579">
        <v>991779.70580285357</v>
      </c>
      <c r="L45" s="579">
        <v>149689.45566973253</v>
      </c>
      <c r="M45" s="579">
        <v>99177.970580285371</v>
      </c>
      <c r="N45" s="579">
        <v>1000000</v>
      </c>
      <c r="O45" s="580">
        <v>2633056.8591068373</v>
      </c>
      <c r="P45" s="578">
        <v>392409.72705396556</v>
      </c>
      <c r="Q45" s="579">
        <v>985627.06183516327</v>
      </c>
      <c r="R45" s="579">
        <v>149074.19127296348</v>
      </c>
      <c r="S45" s="579">
        <v>98562.706183516333</v>
      </c>
      <c r="T45" s="579">
        <v>1000000</v>
      </c>
      <c r="U45" s="580">
        <v>2625673.6863456089</v>
      </c>
      <c r="V45" s="578">
        <v>706337.50869713794</v>
      </c>
      <c r="W45" s="629">
        <f t="shared" si="16"/>
        <v>572244.54389878747</v>
      </c>
      <c r="X45" s="579">
        <v>1136344.8610096746</v>
      </c>
      <c r="Y45" s="629">
        <f t="shared" si="17"/>
        <v>920618.17288968666</v>
      </c>
      <c r="Z45" s="579">
        <v>164145.9711904146</v>
      </c>
      <c r="AA45" s="579">
        <v>113634.48610096746</v>
      </c>
      <c r="AB45" s="579">
        <v>1000000</v>
      </c>
      <c r="AC45" s="580">
        <v>3120462.8269981947</v>
      </c>
      <c r="AD45" s="588">
        <f t="shared" si="20"/>
        <v>0.37784432783018124</v>
      </c>
      <c r="AE45" s="588">
        <f t="shared" si="7"/>
        <v>0.76458711188422368</v>
      </c>
      <c r="AF45" s="588">
        <f t="shared" si="21"/>
        <v>0.65107949987628544</v>
      </c>
      <c r="AG45" s="588">
        <f t="shared" si="22"/>
        <v>1.2833345105491845</v>
      </c>
      <c r="AH45" s="578">
        <v>706337.50869713794</v>
      </c>
      <c r="AI45" s="629">
        <f t="shared" si="18"/>
        <v>572244.54389878747</v>
      </c>
      <c r="AJ45" s="579">
        <v>1164180.527879945</v>
      </c>
      <c r="AK45" s="629">
        <f t="shared" si="19"/>
        <v>943169.44377104996</v>
      </c>
      <c r="AL45" s="579">
        <v>166929.53787744167</v>
      </c>
      <c r="AM45" s="579">
        <v>116418.05278799453</v>
      </c>
      <c r="AN45" s="579">
        <v>1000000</v>
      </c>
      <c r="AO45" s="580">
        <v>3153865.6272425195</v>
      </c>
      <c r="AP45" s="711">
        <f t="shared" si="23"/>
        <v>0.37784432783018124</v>
      </c>
      <c r="AQ45" s="711">
        <f t="shared" si="11"/>
        <v>0.76458711188422368</v>
      </c>
      <c r="AR45" s="711">
        <f t="shared" si="24"/>
        <v>0.62324383300601505</v>
      </c>
      <c r="AS45" s="712">
        <f t="shared" si="25"/>
        <v>1.2607832396678211</v>
      </c>
    </row>
    <row r="46" spans="1:45" x14ac:dyDescent="0.55000000000000004">
      <c r="A46" s="577">
        <v>2059</v>
      </c>
      <c r="B46" s="578">
        <v>1099239.9517037335</v>
      </c>
      <c r="C46" s="629">
        <f t="shared" si="14"/>
        <v>1362175.7981973169</v>
      </c>
      <c r="D46" s="579">
        <v>1814327.8448209134</v>
      </c>
      <c r="E46" s="629">
        <f t="shared" si="15"/>
        <v>2248311.1866340213</v>
      </c>
      <c r="F46" s="579">
        <v>232603.46483737402</v>
      </c>
      <c r="G46" s="579">
        <v>181432.78448209135</v>
      </c>
      <c r="H46" s="579">
        <v>1000000</v>
      </c>
      <c r="I46" s="580">
        <v>4327604.0458441116</v>
      </c>
      <c r="J46" s="578">
        <v>399929.82116210047</v>
      </c>
      <c r="K46" s="579">
        <v>1007437.3350341169</v>
      </c>
      <c r="L46" s="579">
        <v>151914.4138586944</v>
      </c>
      <c r="M46" s="579">
        <v>100743.7335034117</v>
      </c>
      <c r="N46" s="579">
        <v>1000000</v>
      </c>
      <c r="O46" s="580">
        <v>2660025.3035583235</v>
      </c>
      <c r="P46" s="578">
        <v>399929.82116210047</v>
      </c>
      <c r="Q46" s="579">
        <v>1001819.2283788986</v>
      </c>
      <c r="R46" s="579">
        <v>151352.60319317257</v>
      </c>
      <c r="S46" s="579">
        <v>100181.92283788987</v>
      </c>
      <c r="T46" s="579">
        <v>1000000</v>
      </c>
      <c r="U46" s="580">
        <v>2653283.5755720618</v>
      </c>
      <c r="V46" s="578">
        <v>719873.67809178086</v>
      </c>
      <c r="W46" s="629">
        <f t="shared" si="16"/>
        <v>580294.91654421133</v>
      </c>
      <c r="X46" s="579">
        <v>1153682.2604929495</v>
      </c>
      <c r="Y46" s="629">
        <f t="shared" si="17"/>
        <v>929990.87401822989</v>
      </c>
      <c r="Z46" s="579">
        <v>166538.90640457766</v>
      </c>
      <c r="AA46" s="579">
        <v>115368.22604929496</v>
      </c>
      <c r="AB46" s="579">
        <v>1000000</v>
      </c>
      <c r="AC46" s="580">
        <v>3155463.0710386033</v>
      </c>
      <c r="AD46" s="588">
        <f t="shared" si="20"/>
        <v>0.37936627361195269</v>
      </c>
      <c r="AE46" s="588">
        <f t="shared" si="7"/>
        <v>0.78188088165310565</v>
      </c>
      <c r="AF46" s="588">
        <f t="shared" si="21"/>
        <v>0.66064558432796383</v>
      </c>
      <c r="AG46" s="588">
        <f t="shared" si="22"/>
        <v>1.3183203126157914</v>
      </c>
      <c r="AH46" s="578">
        <v>719873.67809178086</v>
      </c>
      <c r="AI46" s="629">
        <f t="shared" si="18"/>
        <v>580294.91654421133</v>
      </c>
      <c r="AJ46" s="579">
        <v>1182331.8020528939</v>
      </c>
      <c r="AK46" s="629">
        <f t="shared" si="19"/>
        <v>953085.45829672075</v>
      </c>
      <c r="AL46" s="579">
        <v>169403.86056057209</v>
      </c>
      <c r="AM46" s="579">
        <v>118233.18020528942</v>
      </c>
      <c r="AN46" s="579">
        <v>1000000</v>
      </c>
      <c r="AO46" s="580">
        <v>3189842.5209105369</v>
      </c>
      <c r="AP46" s="711">
        <f t="shared" si="23"/>
        <v>0.37936627361195269</v>
      </c>
      <c r="AQ46" s="711">
        <f t="shared" si="11"/>
        <v>0.78188088165310565</v>
      </c>
      <c r="AR46" s="711">
        <f t="shared" si="24"/>
        <v>0.63199604276801946</v>
      </c>
      <c r="AS46" s="712">
        <f t="shared" si="25"/>
        <v>1.2952257283373005</v>
      </c>
    </row>
    <row r="47" spans="1:45" x14ac:dyDescent="0.55000000000000004">
      <c r="A47" s="577">
        <v>2060</v>
      </c>
      <c r="B47" s="578">
        <v>1114298.0668801479</v>
      </c>
      <c r="C47" s="629">
        <f t="shared" si="14"/>
        <v>1387739.961244371</v>
      </c>
      <c r="D47" s="579">
        <v>1841231.3287558667</v>
      </c>
      <c r="E47" s="629">
        <f t="shared" si="15"/>
        <v>2293058.1760440371</v>
      </c>
      <c r="F47" s="579">
        <v>235953.00849670492</v>
      </c>
      <c r="G47" s="579">
        <v>184123.13287558666</v>
      </c>
      <c r="H47" s="579">
        <v>1000000</v>
      </c>
      <c r="I47" s="580">
        <v>4375605.537008306</v>
      </c>
      <c r="J47" s="578">
        <v>407449.91527023545</v>
      </c>
      <c r="K47" s="579">
        <v>1023094.9642653798</v>
      </c>
      <c r="L47" s="579">
        <v>154139.37204765627</v>
      </c>
      <c r="M47" s="579">
        <v>102309.49642653801</v>
      </c>
      <c r="N47" s="579">
        <v>1000000</v>
      </c>
      <c r="O47" s="580">
        <v>2686993.7480098102</v>
      </c>
      <c r="P47" s="578">
        <v>407449.91527023545</v>
      </c>
      <c r="Q47" s="579">
        <v>1018011.3949226339</v>
      </c>
      <c r="R47" s="579">
        <v>153631.01511338164</v>
      </c>
      <c r="S47" s="579">
        <v>101801.13949226338</v>
      </c>
      <c r="T47" s="579">
        <v>1000000</v>
      </c>
      <c r="U47" s="580">
        <v>2680893.4647985147</v>
      </c>
      <c r="V47" s="578">
        <v>733409.84748642379</v>
      </c>
      <c r="W47" s="629">
        <f t="shared" si="16"/>
        <v>588250.47934958362</v>
      </c>
      <c r="X47" s="579">
        <v>1171019.6599762244</v>
      </c>
      <c r="Y47" s="629">
        <f t="shared" si="17"/>
        <v>939246.83268116578</v>
      </c>
      <c r="Z47" s="579">
        <v>168931.8416187407</v>
      </c>
      <c r="AA47" s="579">
        <v>117101.96599762244</v>
      </c>
      <c r="AB47" s="579">
        <v>1000000</v>
      </c>
      <c r="AC47" s="580">
        <v>3190463.315079012</v>
      </c>
      <c r="AD47" s="588">
        <f t="shared" si="20"/>
        <v>0.38088821939372414</v>
      </c>
      <c r="AE47" s="588">
        <f t="shared" si="7"/>
        <v>0.79948948189478741</v>
      </c>
      <c r="AF47" s="588">
        <f t="shared" si="21"/>
        <v>0.67021166877964233</v>
      </c>
      <c r="AG47" s="588">
        <f t="shared" si="22"/>
        <v>1.3538113433628713</v>
      </c>
      <c r="AH47" s="578">
        <v>733409.84748642379</v>
      </c>
      <c r="AI47" s="629">
        <f t="shared" si="18"/>
        <v>588250.47934958362</v>
      </c>
      <c r="AJ47" s="579">
        <v>1200483.0762258426</v>
      </c>
      <c r="AK47" s="629">
        <f t="shared" si="19"/>
        <v>962878.73344104073</v>
      </c>
      <c r="AL47" s="579">
        <v>171878.18324370254</v>
      </c>
      <c r="AM47" s="579">
        <v>120048.30762258428</v>
      </c>
      <c r="AN47" s="579">
        <v>1000000</v>
      </c>
      <c r="AO47" s="580">
        <v>3225819.4145785533</v>
      </c>
      <c r="AP47" s="711">
        <f t="shared" si="23"/>
        <v>0.38088821939372414</v>
      </c>
      <c r="AQ47" s="711">
        <f t="shared" si="11"/>
        <v>0.79948948189478741</v>
      </c>
      <c r="AR47" s="711">
        <f t="shared" si="24"/>
        <v>0.64074825253002421</v>
      </c>
      <c r="AS47" s="712">
        <f t="shared" si="25"/>
        <v>1.3301794426029963</v>
      </c>
    </row>
    <row r="48" spans="1:45" x14ac:dyDescent="0.55000000000000004">
      <c r="A48" s="577">
        <v>2061</v>
      </c>
      <c r="B48" s="578">
        <v>1129356.1820565625</v>
      </c>
      <c r="C48" s="629">
        <f t="shared" si="14"/>
        <v>1413525.7115269408</v>
      </c>
      <c r="D48" s="579">
        <v>1868134.8126908196</v>
      </c>
      <c r="E48" s="629">
        <f t="shared" si="15"/>
        <v>2338196.427568486</v>
      </c>
      <c r="F48" s="579">
        <v>239302.55215603576</v>
      </c>
      <c r="G48" s="579">
        <v>186813.48126908194</v>
      </c>
      <c r="H48" s="579">
        <v>1000000</v>
      </c>
      <c r="I48" s="580">
        <v>4423607.0281724995</v>
      </c>
      <c r="J48" s="578">
        <v>414970.00937837042</v>
      </c>
      <c r="K48" s="579">
        <v>1038752.593496643</v>
      </c>
      <c r="L48" s="579">
        <v>156364.33023661817</v>
      </c>
      <c r="M48" s="579">
        <v>103875.25934966431</v>
      </c>
      <c r="N48" s="579">
        <v>1000000</v>
      </c>
      <c r="O48" s="580">
        <v>2713962.192461296</v>
      </c>
      <c r="P48" s="578">
        <v>414970.00937837042</v>
      </c>
      <c r="Q48" s="579">
        <v>1034203.5614663691</v>
      </c>
      <c r="R48" s="579">
        <v>155909.42703359073</v>
      </c>
      <c r="S48" s="579">
        <v>103420.35614663691</v>
      </c>
      <c r="T48" s="579">
        <v>1000000</v>
      </c>
      <c r="U48" s="580">
        <v>2708503.3540249672</v>
      </c>
      <c r="V48" s="578">
        <v>746946.01688106672</v>
      </c>
      <c r="W48" s="629">
        <f t="shared" si="16"/>
        <v>596111.97915398842</v>
      </c>
      <c r="X48" s="579">
        <v>1188357.0594594993</v>
      </c>
      <c r="Y48" s="629">
        <f t="shared" si="17"/>
        <v>948386.98198562162</v>
      </c>
      <c r="Z48" s="579">
        <v>171324.77683290376</v>
      </c>
      <c r="AA48" s="579">
        <v>118835.70594594991</v>
      </c>
      <c r="AB48" s="579">
        <v>1000000</v>
      </c>
      <c r="AC48" s="580">
        <v>3225463.5591194201</v>
      </c>
      <c r="AD48" s="588">
        <f t="shared" si="20"/>
        <v>0.38241016517549581</v>
      </c>
      <c r="AE48" s="588">
        <f t="shared" si="7"/>
        <v>0.81741373237295234</v>
      </c>
      <c r="AF48" s="588">
        <f t="shared" si="21"/>
        <v>0.67977775323132028</v>
      </c>
      <c r="AG48" s="588">
        <f t="shared" si="22"/>
        <v>1.3898094455828642</v>
      </c>
      <c r="AH48" s="578">
        <v>746946.01688106672</v>
      </c>
      <c r="AI48" s="629">
        <f t="shared" si="18"/>
        <v>596111.97915398842</v>
      </c>
      <c r="AJ48" s="579">
        <v>1218634.3503987913</v>
      </c>
      <c r="AK48" s="629">
        <f t="shared" si="19"/>
        <v>972550.24869745993</v>
      </c>
      <c r="AL48" s="579">
        <v>174352.50592683296</v>
      </c>
      <c r="AM48" s="579">
        <v>121863.43503987917</v>
      </c>
      <c r="AN48" s="579">
        <v>1000000</v>
      </c>
      <c r="AO48" s="580">
        <v>3261796.3082465706</v>
      </c>
      <c r="AP48" s="711">
        <f t="shared" si="23"/>
        <v>0.38241016517549581</v>
      </c>
      <c r="AQ48" s="711">
        <f t="shared" si="11"/>
        <v>0.81741373237295234</v>
      </c>
      <c r="AR48" s="711">
        <f t="shared" si="24"/>
        <v>0.6495004622920284</v>
      </c>
      <c r="AS48" s="712">
        <f t="shared" si="25"/>
        <v>1.3656461788710261</v>
      </c>
    </row>
    <row r="49" spans="1:45" x14ac:dyDescent="0.55000000000000004">
      <c r="A49" s="577">
        <v>2062</v>
      </c>
      <c r="B49" s="578">
        <v>1144414.2972329766</v>
      </c>
      <c r="C49" s="629">
        <f t="shared" si="14"/>
        <v>1439534.6258133049</v>
      </c>
      <c r="D49" s="579">
        <v>1895038.2966257725</v>
      </c>
      <c r="E49" s="629">
        <f t="shared" si="15"/>
        <v>2383728.7351537789</v>
      </c>
      <c r="F49" s="579">
        <v>242652.09581536663</v>
      </c>
      <c r="G49" s="579">
        <v>189503.82966257725</v>
      </c>
      <c r="H49" s="579">
        <v>1000000</v>
      </c>
      <c r="I49" s="580">
        <v>4471608.519336693</v>
      </c>
      <c r="J49" s="578">
        <v>422490.10348650534</v>
      </c>
      <c r="K49" s="579">
        <v>1054410.222727906</v>
      </c>
      <c r="L49" s="579">
        <v>158589.28842558002</v>
      </c>
      <c r="M49" s="579">
        <v>105441.02227279062</v>
      </c>
      <c r="N49" s="579">
        <v>1000000</v>
      </c>
      <c r="O49" s="580">
        <v>2740930.6369127822</v>
      </c>
      <c r="P49" s="578">
        <v>422490.10348650534</v>
      </c>
      <c r="Q49" s="579">
        <v>1050395.7280101043</v>
      </c>
      <c r="R49" s="579">
        <v>158187.8389537998</v>
      </c>
      <c r="S49" s="579">
        <v>105039.57280101042</v>
      </c>
      <c r="T49" s="579">
        <v>1000000</v>
      </c>
      <c r="U49" s="580">
        <v>2736113.2432514201</v>
      </c>
      <c r="V49" s="578">
        <v>760482.18627570965</v>
      </c>
      <c r="W49" s="629">
        <f t="shared" si="16"/>
        <v>603880.15769836551</v>
      </c>
      <c r="X49" s="579">
        <v>1205694.458942774</v>
      </c>
      <c r="Y49" s="629">
        <f t="shared" si="17"/>
        <v>957412.24862621573</v>
      </c>
      <c r="Z49" s="579">
        <v>173717.71204706683</v>
      </c>
      <c r="AA49" s="579">
        <v>120569.44589427739</v>
      </c>
      <c r="AB49" s="579">
        <v>1000000</v>
      </c>
      <c r="AC49" s="580">
        <v>3260463.8031598283</v>
      </c>
      <c r="AD49" s="588">
        <f t="shared" si="20"/>
        <v>0.38393211095726698</v>
      </c>
      <c r="AE49" s="588">
        <f t="shared" si="7"/>
        <v>0.83565446811493937</v>
      </c>
      <c r="AF49" s="588">
        <f t="shared" si="21"/>
        <v>0.68934383768299856</v>
      </c>
      <c r="AG49" s="588">
        <f t="shared" si="22"/>
        <v>1.426316486527563</v>
      </c>
      <c r="AH49" s="578">
        <v>760482.18627570965</v>
      </c>
      <c r="AI49" s="629">
        <f t="shared" si="18"/>
        <v>603880.15769836551</v>
      </c>
      <c r="AJ49" s="579">
        <v>1236785.6245717402</v>
      </c>
      <c r="AK49" s="629">
        <f t="shared" si="19"/>
        <v>982100.97683297901</v>
      </c>
      <c r="AL49" s="579">
        <v>176826.82860996341</v>
      </c>
      <c r="AM49" s="579">
        <v>123678.56245717403</v>
      </c>
      <c r="AN49" s="579">
        <v>1000000</v>
      </c>
      <c r="AO49" s="580">
        <v>3297773.2019145875</v>
      </c>
      <c r="AP49" s="711">
        <f t="shared" si="23"/>
        <v>0.38393211095726698</v>
      </c>
      <c r="AQ49" s="711">
        <f t="shared" si="11"/>
        <v>0.83565446811493937</v>
      </c>
      <c r="AR49" s="711">
        <f t="shared" si="24"/>
        <v>0.65825267205403237</v>
      </c>
      <c r="AS49" s="712">
        <f t="shared" si="25"/>
        <v>1.4016277583208001</v>
      </c>
    </row>
    <row r="50" spans="1:45" x14ac:dyDescent="0.55000000000000004">
      <c r="A50" s="577">
        <v>2063</v>
      </c>
      <c r="B50" s="578">
        <v>1159472.4124093913</v>
      </c>
      <c r="C50" s="629">
        <f t="shared" si="14"/>
        <v>1465768.2910997446</v>
      </c>
      <c r="D50" s="579">
        <v>1921941.7805607258</v>
      </c>
      <c r="E50" s="629">
        <f t="shared" si="15"/>
        <v>2429657.9109042357</v>
      </c>
      <c r="F50" s="579">
        <v>246001.63947469753</v>
      </c>
      <c r="G50" s="579">
        <v>192194.17805607256</v>
      </c>
      <c r="H50" s="579">
        <v>1000000</v>
      </c>
      <c r="I50" s="580">
        <v>4519610.0105008874</v>
      </c>
      <c r="J50" s="578">
        <v>430010.19759464031</v>
      </c>
      <c r="K50" s="579">
        <v>1070067.8519591694</v>
      </c>
      <c r="L50" s="579">
        <v>160814.24661454192</v>
      </c>
      <c r="M50" s="579">
        <v>107006.78519591693</v>
      </c>
      <c r="N50" s="579">
        <v>1000000</v>
      </c>
      <c r="O50" s="580">
        <v>2767899.0813642689</v>
      </c>
      <c r="P50" s="578">
        <v>430010.19759464031</v>
      </c>
      <c r="Q50" s="579">
        <v>1066587.8945538395</v>
      </c>
      <c r="R50" s="579">
        <v>160466.2508740089</v>
      </c>
      <c r="S50" s="579">
        <v>106658.78945538396</v>
      </c>
      <c r="T50" s="579">
        <v>1000000</v>
      </c>
      <c r="U50" s="580">
        <v>2763723.132477873</v>
      </c>
      <c r="V50" s="578">
        <v>774018.35567035258</v>
      </c>
      <c r="W50" s="629">
        <f t="shared" si="16"/>
        <v>611555.75165781996</v>
      </c>
      <c r="X50" s="579">
        <v>1223031.8584260489</v>
      </c>
      <c r="Y50" s="629">
        <f t="shared" si="17"/>
        <v>966323.55292585446</v>
      </c>
      <c r="Z50" s="579">
        <v>176110.64726122987</v>
      </c>
      <c r="AA50" s="579">
        <v>122303.1858426049</v>
      </c>
      <c r="AB50" s="579">
        <v>1000000</v>
      </c>
      <c r="AC50" s="580">
        <v>3295464.0472002365</v>
      </c>
      <c r="AD50" s="588">
        <f t="shared" si="20"/>
        <v>0.38545405673903865</v>
      </c>
      <c r="AE50" s="588">
        <f t="shared" si="7"/>
        <v>0.85421253944192466</v>
      </c>
      <c r="AF50" s="588">
        <f t="shared" si="21"/>
        <v>0.69890992213467695</v>
      </c>
      <c r="AG50" s="588">
        <f t="shared" si="22"/>
        <v>1.4633343579783813</v>
      </c>
      <c r="AH50" s="578">
        <v>774018.35567035258</v>
      </c>
      <c r="AI50" s="629">
        <f t="shared" si="18"/>
        <v>611555.75165781996</v>
      </c>
      <c r="AJ50" s="579">
        <v>1254936.8987446888</v>
      </c>
      <c r="AK50" s="629">
        <f t="shared" si="19"/>
        <v>991531.88393092528</v>
      </c>
      <c r="AL50" s="579">
        <v>179301.15129309386</v>
      </c>
      <c r="AM50" s="579">
        <v>125493.68987446891</v>
      </c>
      <c r="AN50" s="579">
        <v>1000000</v>
      </c>
      <c r="AO50" s="580">
        <v>3333750.0955826044</v>
      </c>
      <c r="AP50" s="711">
        <f t="shared" si="23"/>
        <v>0.38545405673903865</v>
      </c>
      <c r="AQ50" s="711">
        <f t="shared" si="11"/>
        <v>0.85421253944192466</v>
      </c>
      <c r="AR50" s="711">
        <f t="shared" si="24"/>
        <v>0.66700488181603701</v>
      </c>
      <c r="AS50" s="712">
        <f t="shared" si="25"/>
        <v>1.4381260269733105</v>
      </c>
    </row>
    <row r="51" spans="1:45" x14ac:dyDescent="0.55000000000000004">
      <c r="A51" s="577">
        <v>2064</v>
      </c>
      <c r="B51" s="578">
        <v>1174530.5275858059</v>
      </c>
      <c r="C51" s="629">
        <f t="shared" si="14"/>
        <v>1492228.304673404</v>
      </c>
      <c r="D51" s="579">
        <v>1948845.2644956789</v>
      </c>
      <c r="E51" s="629">
        <f t="shared" si="15"/>
        <v>2475986.7851938182</v>
      </c>
      <c r="F51" s="579">
        <v>249351.1831340284</v>
      </c>
      <c r="G51" s="579">
        <v>194884.52644956787</v>
      </c>
      <c r="H51" s="579">
        <v>1000000</v>
      </c>
      <c r="I51" s="580">
        <v>4567611.50166508</v>
      </c>
      <c r="J51" s="578">
        <v>437530.29170277528</v>
      </c>
      <c r="K51" s="579">
        <v>1085725.4811904323</v>
      </c>
      <c r="L51" s="579">
        <v>163039.20480350376</v>
      </c>
      <c r="M51" s="579">
        <v>108572.54811904326</v>
      </c>
      <c r="N51" s="579">
        <v>1000000</v>
      </c>
      <c r="O51" s="580">
        <v>2794867.5258157551</v>
      </c>
      <c r="P51" s="578">
        <v>437530.29170277528</v>
      </c>
      <c r="Q51" s="579">
        <v>1082780.0610975747</v>
      </c>
      <c r="R51" s="579">
        <v>162744.66279421799</v>
      </c>
      <c r="S51" s="579">
        <v>108278.00610975748</v>
      </c>
      <c r="T51" s="579">
        <v>1000000</v>
      </c>
      <c r="U51" s="580">
        <v>2791333.0217043255</v>
      </c>
      <c r="V51" s="578">
        <v>787554.52506499551</v>
      </c>
      <c r="W51" s="629">
        <f t="shared" si="16"/>
        <v>619139.49267373735</v>
      </c>
      <c r="X51" s="579">
        <v>1240369.2579093238</v>
      </c>
      <c r="Y51" s="629">
        <f t="shared" si="17"/>
        <v>975121.80887628114</v>
      </c>
      <c r="Z51" s="579">
        <v>178503.5824753929</v>
      </c>
      <c r="AA51" s="579">
        <v>124036.92579093238</v>
      </c>
      <c r="AB51" s="579">
        <v>1000000</v>
      </c>
      <c r="AC51" s="580">
        <v>3330464.2912406451</v>
      </c>
      <c r="AD51" s="588">
        <f t="shared" si="20"/>
        <v>0.38697600252081032</v>
      </c>
      <c r="AE51" s="588">
        <f t="shared" si="7"/>
        <v>0.87308881199966659</v>
      </c>
      <c r="AF51" s="588">
        <f t="shared" si="21"/>
        <v>0.70847600658635512</v>
      </c>
      <c r="AG51" s="588">
        <f t="shared" si="22"/>
        <v>1.500864976317537</v>
      </c>
      <c r="AH51" s="578">
        <v>787554.52506499551</v>
      </c>
      <c r="AI51" s="629">
        <f t="shared" si="18"/>
        <v>619139.49267373735</v>
      </c>
      <c r="AJ51" s="579">
        <v>1273088.1729176375</v>
      </c>
      <c r="AK51" s="629">
        <f t="shared" si="19"/>
        <v>1000843.9294334713</v>
      </c>
      <c r="AL51" s="579">
        <v>181775.47397622431</v>
      </c>
      <c r="AM51" s="579">
        <v>127308.81729176379</v>
      </c>
      <c r="AN51" s="579">
        <v>1000000</v>
      </c>
      <c r="AO51" s="580">
        <v>3369726.9892506218</v>
      </c>
      <c r="AP51" s="711">
        <f t="shared" si="23"/>
        <v>0.38697600252081032</v>
      </c>
      <c r="AQ51" s="711">
        <f t="shared" si="11"/>
        <v>0.87308881199966659</v>
      </c>
      <c r="AR51" s="711">
        <f t="shared" si="24"/>
        <v>0.67575709157804142</v>
      </c>
      <c r="AS51" s="712">
        <f t="shared" si="25"/>
        <v>1.4751428557603468</v>
      </c>
    </row>
    <row r="52" spans="1:45" x14ac:dyDescent="0.55000000000000004">
      <c r="A52" s="577">
        <v>2065</v>
      </c>
      <c r="B52" s="578">
        <v>1189588.64276222</v>
      </c>
      <c r="C52" s="629">
        <f t="shared" si="14"/>
        <v>1518916.2741755217</v>
      </c>
      <c r="D52" s="579">
        <v>1975748.7484306316</v>
      </c>
      <c r="E52" s="629">
        <f t="shared" si="15"/>
        <v>2522718.2067785235</v>
      </c>
      <c r="F52" s="579">
        <v>252700.72679335927</v>
      </c>
      <c r="G52" s="579">
        <v>197574.87484306318</v>
      </c>
      <c r="H52" s="579">
        <v>1000000</v>
      </c>
      <c r="I52" s="580">
        <v>4615612.9928292744</v>
      </c>
      <c r="J52" s="578">
        <v>445050.38581091026</v>
      </c>
      <c r="K52" s="579">
        <v>1101383.1104216955</v>
      </c>
      <c r="L52" s="579">
        <v>165264.16299246566</v>
      </c>
      <c r="M52" s="579">
        <v>110138.31104216956</v>
      </c>
      <c r="N52" s="579">
        <v>1000000</v>
      </c>
      <c r="O52" s="580">
        <v>2821835.9702672409</v>
      </c>
      <c r="P52" s="578">
        <v>445050.38581091026</v>
      </c>
      <c r="Q52" s="579">
        <v>1098972.2276413098</v>
      </c>
      <c r="R52" s="579">
        <v>165023.07471442706</v>
      </c>
      <c r="S52" s="579">
        <v>109897.22276413099</v>
      </c>
      <c r="T52" s="579">
        <v>1000000</v>
      </c>
      <c r="U52" s="580">
        <v>2818942.9109307784</v>
      </c>
      <c r="V52" s="578">
        <v>801090.69445963833</v>
      </c>
      <c r="W52" s="629">
        <f t="shared" si="16"/>
        <v>626632.10738570406</v>
      </c>
      <c r="X52" s="579">
        <v>1257706.6573925987</v>
      </c>
      <c r="Y52" s="629">
        <f t="shared" si="17"/>
        <v>983807.92417838029</v>
      </c>
      <c r="Z52" s="579">
        <v>180896.51768955594</v>
      </c>
      <c r="AA52" s="579">
        <v>125770.66573925986</v>
      </c>
      <c r="AB52" s="579">
        <v>1000000</v>
      </c>
      <c r="AC52" s="580">
        <v>3365464.5352810528</v>
      </c>
      <c r="AD52" s="588">
        <f t="shared" si="20"/>
        <v>0.38849794830258166</v>
      </c>
      <c r="AE52" s="588">
        <f t="shared" si="7"/>
        <v>0.89228416678981759</v>
      </c>
      <c r="AF52" s="588">
        <f t="shared" si="21"/>
        <v>0.71804209103803285</v>
      </c>
      <c r="AG52" s="588">
        <f t="shared" si="22"/>
        <v>1.5389102826001433</v>
      </c>
      <c r="AH52" s="578">
        <v>801090.69445963833</v>
      </c>
      <c r="AI52" s="629">
        <f t="shared" si="18"/>
        <v>626632.10738570406</v>
      </c>
      <c r="AJ52" s="579">
        <v>1291239.4470905862</v>
      </c>
      <c r="AK52" s="629">
        <f t="shared" si="19"/>
        <v>1010038.0661838935</v>
      </c>
      <c r="AL52" s="579">
        <v>184249.79665935473</v>
      </c>
      <c r="AM52" s="579">
        <v>129123.94470905865</v>
      </c>
      <c r="AN52" s="579">
        <v>1000000</v>
      </c>
      <c r="AO52" s="580">
        <v>3405703.8829186382</v>
      </c>
      <c r="AP52" s="711">
        <f t="shared" si="23"/>
        <v>0.38849794830258166</v>
      </c>
      <c r="AQ52" s="711">
        <f t="shared" si="11"/>
        <v>0.89228416678981759</v>
      </c>
      <c r="AR52" s="711">
        <f t="shared" si="24"/>
        <v>0.6845093013400454</v>
      </c>
      <c r="AS52" s="712">
        <f t="shared" si="25"/>
        <v>1.51268014059463</v>
      </c>
    </row>
    <row r="53" spans="1:45" x14ac:dyDescent="0.55000000000000004">
      <c r="A53" s="577">
        <v>2066</v>
      </c>
      <c r="B53" s="578">
        <v>1204646.7579386346</v>
      </c>
      <c r="C53" s="629">
        <f t="shared" si="14"/>
        <v>1545833.817665044</v>
      </c>
      <c r="D53" s="579">
        <v>2002652.2323655849</v>
      </c>
      <c r="E53" s="629">
        <f t="shared" si="15"/>
        <v>2569855.0429094462</v>
      </c>
      <c r="F53" s="579">
        <v>256050.27045269014</v>
      </c>
      <c r="G53" s="579">
        <v>200265.22323655849</v>
      </c>
      <c r="H53" s="579">
        <v>1000000</v>
      </c>
      <c r="I53" s="580">
        <v>4663614.4839934679</v>
      </c>
      <c r="J53" s="578">
        <v>452570.47991904523</v>
      </c>
      <c r="K53" s="579">
        <v>1117040.7396529587</v>
      </c>
      <c r="L53" s="579">
        <v>167489.12118142753</v>
      </c>
      <c r="M53" s="579">
        <v>111704.07396529587</v>
      </c>
      <c r="N53" s="579">
        <v>1000000</v>
      </c>
      <c r="O53" s="580">
        <v>2848804.4147187276</v>
      </c>
      <c r="P53" s="578">
        <v>452570.47991904523</v>
      </c>
      <c r="Q53" s="579">
        <v>1115164.394185045</v>
      </c>
      <c r="R53" s="579">
        <v>167301.48663463615</v>
      </c>
      <c r="S53" s="579">
        <v>111516.43941850451</v>
      </c>
      <c r="T53" s="579">
        <v>1000000</v>
      </c>
      <c r="U53" s="580">
        <v>2846552.8001572313</v>
      </c>
      <c r="V53" s="578">
        <v>814626.86385428137</v>
      </c>
      <c r="W53" s="629">
        <f t="shared" si="16"/>
        <v>634034.31746323453</v>
      </c>
      <c r="X53" s="579">
        <v>1275044.0568758734</v>
      </c>
      <c r="Y53" s="629">
        <f t="shared" si="17"/>
        <v>992382.80028223642</v>
      </c>
      <c r="Z53" s="579">
        <v>183289.45290371898</v>
      </c>
      <c r="AA53" s="579">
        <v>127504.40568758734</v>
      </c>
      <c r="AB53" s="579">
        <v>1000000</v>
      </c>
      <c r="AC53" s="580">
        <v>3400464.779321461</v>
      </c>
      <c r="AD53" s="588">
        <f t="shared" si="20"/>
        <v>0.39001989408435322</v>
      </c>
      <c r="AE53" s="588">
        <f t="shared" si="7"/>
        <v>0.91179950020180944</v>
      </c>
      <c r="AF53" s="588">
        <f t="shared" si="21"/>
        <v>0.72760817548971157</v>
      </c>
      <c r="AG53" s="588">
        <f t="shared" si="22"/>
        <v>1.5774722426272096</v>
      </c>
      <c r="AH53" s="578">
        <v>814626.86385428137</v>
      </c>
      <c r="AI53" s="629">
        <f t="shared" si="18"/>
        <v>634034.31746323453</v>
      </c>
      <c r="AJ53" s="579">
        <v>1309390.7212635349</v>
      </c>
      <c r="AK53" s="629">
        <f t="shared" si="19"/>
        <v>1019115.2404685757</v>
      </c>
      <c r="AL53" s="579">
        <v>186724.11934248518</v>
      </c>
      <c r="AM53" s="579">
        <v>130939.07212635354</v>
      </c>
      <c r="AN53" s="579">
        <v>1000000</v>
      </c>
      <c r="AO53" s="580">
        <v>3441680.7765866555</v>
      </c>
      <c r="AP53" s="711">
        <f t="shared" si="23"/>
        <v>0.39001989408435322</v>
      </c>
      <c r="AQ53" s="711">
        <f t="shared" si="11"/>
        <v>0.91179950020180944</v>
      </c>
      <c r="AR53" s="711">
        <f t="shared" si="24"/>
        <v>0.69326151110205003</v>
      </c>
      <c r="AS53" s="712">
        <f t="shared" si="25"/>
        <v>1.5507398024408705</v>
      </c>
    </row>
    <row r="54" spans="1:45" x14ac:dyDescent="0.55000000000000004">
      <c r="A54" s="577">
        <v>2067</v>
      </c>
      <c r="B54" s="578">
        <v>1219704.873115049</v>
      </c>
      <c r="C54" s="629">
        <f t="shared" si="14"/>
        <v>1572982.5636826071</v>
      </c>
      <c r="D54" s="579">
        <v>2029555.7163005378</v>
      </c>
      <c r="E54" s="629">
        <f t="shared" si="15"/>
        <v>2617400.1794465082</v>
      </c>
      <c r="F54" s="579">
        <v>259399.81411202101</v>
      </c>
      <c r="G54" s="579">
        <v>202955.5716300538</v>
      </c>
      <c r="H54" s="579">
        <v>1000000</v>
      </c>
      <c r="I54" s="580">
        <v>4711615.9751576614</v>
      </c>
      <c r="J54" s="578">
        <v>460090.57402718015</v>
      </c>
      <c r="K54" s="579">
        <v>1132698.3688842217</v>
      </c>
      <c r="L54" s="579">
        <v>169714.0793703894</v>
      </c>
      <c r="M54" s="579">
        <v>113269.83688842219</v>
      </c>
      <c r="N54" s="579">
        <v>1000000</v>
      </c>
      <c r="O54" s="580">
        <v>2875772.8591702138</v>
      </c>
      <c r="P54" s="578">
        <v>460090.57402718015</v>
      </c>
      <c r="Q54" s="579">
        <v>1131356.5607287802</v>
      </c>
      <c r="R54" s="579">
        <v>169579.89855484525</v>
      </c>
      <c r="S54" s="579">
        <v>113135.65607287805</v>
      </c>
      <c r="T54" s="579">
        <v>1000000</v>
      </c>
      <c r="U54" s="580">
        <v>2874162.6893836837</v>
      </c>
      <c r="V54" s="578">
        <v>828163.03324892418</v>
      </c>
      <c r="W54" s="629">
        <f t="shared" si="16"/>
        <v>641346.83963730477</v>
      </c>
      <c r="X54" s="579">
        <v>1292381.4563591485</v>
      </c>
      <c r="Y54" s="629">
        <f t="shared" si="17"/>
        <v>1000847.33242695</v>
      </c>
      <c r="Z54" s="579">
        <v>185682.38811788207</v>
      </c>
      <c r="AA54" s="579">
        <v>129238.14563591484</v>
      </c>
      <c r="AB54" s="579">
        <v>1000000</v>
      </c>
      <c r="AC54" s="580">
        <v>3435465.0233618701</v>
      </c>
      <c r="AD54" s="588">
        <f t="shared" si="20"/>
        <v>0.39154183986612479</v>
      </c>
      <c r="AE54" s="588">
        <f t="shared" si="7"/>
        <v>0.93163572404530237</v>
      </c>
      <c r="AF54" s="588">
        <f t="shared" si="21"/>
        <v>0.7371742599413893</v>
      </c>
      <c r="AG54" s="588">
        <f t="shared" si="22"/>
        <v>1.6165528470195583</v>
      </c>
      <c r="AH54" s="578">
        <v>828163.03324892418</v>
      </c>
      <c r="AI54" s="629">
        <f t="shared" si="18"/>
        <v>641346.83963730477</v>
      </c>
      <c r="AJ54" s="579">
        <v>1327541.9954364838</v>
      </c>
      <c r="AK54" s="629">
        <f t="shared" si="19"/>
        <v>1028076.3920587567</v>
      </c>
      <c r="AL54" s="579">
        <v>189198.4420256156</v>
      </c>
      <c r="AM54" s="579">
        <v>132754.1995436484</v>
      </c>
      <c r="AN54" s="579">
        <v>1000000</v>
      </c>
      <c r="AO54" s="580">
        <v>3477657.6702546719</v>
      </c>
      <c r="AP54" s="711">
        <f t="shared" si="23"/>
        <v>0.39154183986612479</v>
      </c>
      <c r="AQ54" s="711">
        <f t="shared" si="11"/>
        <v>0.93163572404530237</v>
      </c>
      <c r="AR54" s="711">
        <f t="shared" si="24"/>
        <v>0.702013720864054</v>
      </c>
      <c r="AS54" s="712">
        <f t="shared" si="25"/>
        <v>1.5893237873877515</v>
      </c>
    </row>
    <row r="55" spans="1:45" x14ac:dyDescent="0.55000000000000004">
      <c r="A55" s="577">
        <v>2068</v>
      </c>
      <c r="B55" s="578">
        <v>1234762.9882914633</v>
      </c>
      <c r="C55" s="629">
        <f t="shared" si="14"/>
        <v>1600364.1513149042</v>
      </c>
      <c r="D55" s="579">
        <v>2056459.2002354912</v>
      </c>
      <c r="E55" s="629">
        <f t="shared" si="15"/>
        <v>2665356.5209728694</v>
      </c>
      <c r="F55" s="579">
        <v>262749.35777135188</v>
      </c>
      <c r="G55" s="579">
        <v>205645.92002354912</v>
      </c>
      <c r="H55" s="579">
        <v>1000000</v>
      </c>
      <c r="I55" s="580">
        <v>4759617.4663218558</v>
      </c>
      <c r="J55" s="578">
        <v>467610.66813531506</v>
      </c>
      <c r="K55" s="579">
        <v>1148355.9981154851</v>
      </c>
      <c r="L55" s="579">
        <v>171939.0375593513</v>
      </c>
      <c r="M55" s="579">
        <v>114835.59981154851</v>
      </c>
      <c r="N55" s="579">
        <v>1000000</v>
      </c>
      <c r="O55" s="580">
        <v>2902741.3036217</v>
      </c>
      <c r="P55" s="578">
        <v>467610.66813531506</v>
      </c>
      <c r="Q55" s="579">
        <v>1147548.7272725157</v>
      </c>
      <c r="R55" s="579">
        <v>171858.31047505434</v>
      </c>
      <c r="S55" s="579">
        <v>114754.87272725157</v>
      </c>
      <c r="T55" s="579">
        <v>1000000</v>
      </c>
      <c r="U55" s="580">
        <v>2901772.5786101366</v>
      </c>
      <c r="V55" s="578">
        <v>841699.20264356723</v>
      </c>
      <c r="W55" s="629">
        <f t="shared" si="16"/>
        <v>648570.38573169801</v>
      </c>
      <c r="X55" s="579">
        <v>1309718.8558424232</v>
      </c>
      <c r="Y55" s="629">
        <f t="shared" si="17"/>
        <v>1009202.409680209</v>
      </c>
      <c r="Z55" s="579">
        <v>188075.32333204511</v>
      </c>
      <c r="AA55" s="579">
        <v>130971.88558424232</v>
      </c>
      <c r="AB55" s="579">
        <v>1000000</v>
      </c>
      <c r="AC55" s="580">
        <v>3470465.2674022783</v>
      </c>
      <c r="AD55" s="588">
        <f t="shared" si="20"/>
        <v>0.39306378564789612</v>
      </c>
      <c r="AE55" s="588">
        <f t="shared" si="7"/>
        <v>0.95179376558320616</v>
      </c>
      <c r="AF55" s="588">
        <f t="shared" si="21"/>
        <v>0.74674034439306802</v>
      </c>
      <c r="AG55" s="588">
        <f t="shared" si="22"/>
        <v>1.6561541112926603</v>
      </c>
      <c r="AH55" s="578">
        <v>841699.20264356723</v>
      </c>
      <c r="AI55" s="629">
        <f t="shared" si="18"/>
        <v>648570.38573169801</v>
      </c>
      <c r="AJ55" s="579">
        <v>1345693.2696094327</v>
      </c>
      <c r="AK55" s="629">
        <f t="shared" si="19"/>
        <v>1036922.4542520243</v>
      </c>
      <c r="AL55" s="579">
        <v>191672.76470874605</v>
      </c>
      <c r="AM55" s="579">
        <v>134569.32696094329</v>
      </c>
      <c r="AN55" s="579">
        <v>1000000</v>
      </c>
      <c r="AO55" s="580">
        <v>3513634.5639226893</v>
      </c>
      <c r="AP55" s="711">
        <f t="shared" si="23"/>
        <v>0.39306378564789612</v>
      </c>
      <c r="AQ55" s="711">
        <f t="shared" si="11"/>
        <v>0.95179376558320616</v>
      </c>
      <c r="AR55" s="711">
        <f t="shared" si="24"/>
        <v>0.71076593062605853</v>
      </c>
      <c r="AS55" s="712">
        <f t="shared" si="25"/>
        <v>1.6284340667208452</v>
      </c>
    </row>
    <row r="56" spans="1:45" x14ac:dyDescent="0.55000000000000004">
      <c r="A56" s="577">
        <v>2069</v>
      </c>
      <c r="B56" s="578">
        <v>1249821.103467878</v>
      </c>
      <c r="C56" s="629">
        <f t="shared" si="14"/>
        <v>1627980.2302594325</v>
      </c>
      <c r="D56" s="579">
        <v>2083362.684170444</v>
      </c>
      <c r="E56" s="629">
        <f t="shared" si="15"/>
        <v>2713726.9909100067</v>
      </c>
      <c r="F56" s="579">
        <v>266098.90143068274</v>
      </c>
      <c r="G56" s="579">
        <v>208336.26841704443</v>
      </c>
      <c r="H56" s="579">
        <v>1000000</v>
      </c>
      <c r="I56" s="580">
        <v>4807618.9574860493</v>
      </c>
      <c r="J56" s="578">
        <v>475130.76224345004</v>
      </c>
      <c r="K56" s="579">
        <v>1164013.627346748</v>
      </c>
      <c r="L56" s="579">
        <v>174163.99574831317</v>
      </c>
      <c r="M56" s="579">
        <v>116401.36273467483</v>
      </c>
      <c r="N56" s="579">
        <v>1000000</v>
      </c>
      <c r="O56" s="580">
        <v>2929709.7480731863</v>
      </c>
      <c r="P56" s="578">
        <v>475130.76224345004</v>
      </c>
      <c r="Q56" s="579">
        <v>1163740.8938162508</v>
      </c>
      <c r="R56" s="579">
        <v>174136.72239526341</v>
      </c>
      <c r="S56" s="579">
        <v>116374.08938162509</v>
      </c>
      <c r="T56" s="579">
        <v>1000000</v>
      </c>
      <c r="U56" s="580">
        <v>2929382.4678365896</v>
      </c>
      <c r="V56" s="578">
        <v>855235.37203821016</v>
      </c>
      <c r="W56" s="629">
        <f t="shared" si="16"/>
        <v>655705.66269415617</v>
      </c>
      <c r="X56" s="579">
        <v>1327056.2553256981</v>
      </c>
      <c r="Y56" s="629">
        <f t="shared" si="17"/>
        <v>1017448.9149776248</v>
      </c>
      <c r="Z56" s="579">
        <v>190468.25854620815</v>
      </c>
      <c r="AA56" s="579">
        <v>132705.62553256983</v>
      </c>
      <c r="AB56" s="579">
        <v>1000000</v>
      </c>
      <c r="AC56" s="580">
        <v>3505465.5114426864</v>
      </c>
      <c r="AD56" s="588">
        <f t="shared" si="20"/>
        <v>0.3945857314296678</v>
      </c>
      <c r="AE56" s="588">
        <f t="shared" si="7"/>
        <v>0.9722745675652763</v>
      </c>
      <c r="AF56" s="588">
        <f t="shared" si="21"/>
        <v>0.75630642884474597</v>
      </c>
      <c r="AG56" s="588">
        <f t="shared" si="22"/>
        <v>1.6962780759323819</v>
      </c>
      <c r="AH56" s="578">
        <v>855235.37203821016</v>
      </c>
      <c r="AI56" s="629">
        <f t="shared" si="18"/>
        <v>655705.66269415617</v>
      </c>
      <c r="AJ56" s="579">
        <v>1363844.5437823813</v>
      </c>
      <c r="AK56" s="629">
        <f t="shared" si="19"/>
        <v>1045654.3539135574</v>
      </c>
      <c r="AL56" s="579">
        <v>194147.0873918765</v>
      </c>
      <c r="AM56" s="579">
        <v>136384.45437823818</v>
      </c>
      <c r="AN56" s="579">
        <v>1000000</v>
      </c>
      <c r="AO56" s="580">
        <v>3549611.4575907066</v>
      </c>
      <c r="AP56" s="711">
        <f t="shared" si="23"/>
        <v>0.3945857314296678</v>
      </c>
      <c r="AQ56" s="711">
        <f t="shared" si="11"/>
        <v>0.9722745675652763</v>
      </c>
      <c r="AR56" s="711">
        <f t="shared" si="24"/>
        <v>0.71951814038806272</v>
      </c>
      <c r="AS56" s="712">
        <f t="shared" si="25"/>
        <v>1.6680726369964494</v>
      </c>
    </row>
    <row r="57" spans="1:45" x14ac:dyDescent="0.55000000000000004">
      <c r="A57" s="577">
        <v>2070</v>
      </c>
      <c r="B57" s="578">
        <v>1264879.2186442926</v>
      </c>
      <c r="C57" s="629">
        <f t="shared" si="14"/>
        <v>1655832.460889623</v>
      </c>
      <c r="D57" s="579">
        <v>2110266.1681053974</v>
      </c>
      <c r="E57" s="629">
        <f t="shared" si="15"/>
        <v>2762514.5316334916</v>
      </c>
      <c r="F57" s="579">
        <v>269448.44509001367</v>
      </c>
      <c r="G57" s="579">
        <v>211026.61681053974</v>
      </c>
      <c r="H57" s="579">
        <v>1000000</v>
      </c>
      <c r="I57" s="580">
        <v>4855620.4486502428</v>
      </c>
      <c r="J57" s="578">
        <v>482650.85635158501</v>
      </c>
      <c r="K57" s="579">
        <v>1179671.2565780112</v>
      </c>
      <c r="L57" s="579">
        <v>176388.95393727504</v>
      </c>
      <c r="M57" s="579">
        <v>117967.12565780114</v>
      </c>
      <c r="N57" s="579">
        <v>1000000</v>
      </c>
      <c r="O57" s="580">
        <v>2956678.1925246725</v>
      </c>
      <c r="P57" s="578">
        <v>482650.85635158501</v>
      </c>
      <c r="Q57" s="579">
        <v>1179933.060359986</v>
      </c>
      <c r="R57" s="579">
        <v>176415.1343154725</v>
      </c>
      <c r="S57" s="579">
        <v>117993.30603599863</v>
      </c>
      <c r="T57" s="579">
        <v>1000000</v>
      </c>
      <c r="U57" s="580">
        <v>2956992.3570630425</v>
      </c>
      <c r="V57" s="578">
        <v>868771.54143285309</v>
      </c>
      <c r="W57" s="629">
        <f t="shared" si="16"/>
        <v>662753.37262734654</v>
      </c>
      <c r="X57" s="579">
        <v>1344393.654808973</v>
      </c>
      <c r="Y57" s="629">
        <f t="shared" si="17"/>
        <v>1025587.7251618246</v>
      </c>
      <c r="Z57" s="579">
        <v>192861.19376037121</v>
      </c>
      <c r="AA57" s="579">
        <v>134439.36548089731</v>
      </c>
      <c r="AB57" s="579">
        <v>1000000</v>
      </c>
      <c r="AC57" s="580">
        <v>3540465.7554830946</v>
      </c>
      <c r="AD57" s="588">
        <f t="shared" si="20"/>
        <v>0.39610767721143947</v>
      </c>
      <c r="AE57" s="588">
        <f t="shared" si="7"/>
        <v>0.99307908826227653</v>
      </c>
      <c r="AF57" s="588">
        <f t="shared" si="21"/>
        <v>0.76587251329642436</v>
      </c>
      <c r="AG57" s="588">
        <f t="shared" si="22"/>
        <v>1.736926806471667</v>
      </c>
      <c r="AH57" s="578">
        <v>868771.54143285309</v>
      </c>
      <c r="AI57" s="629">
        <f t="shared" si="18"/>
        <v>662753.37262734654</v>
      </c>
      <c r="AJ57" s="579">
        <v>1381995.8179553302</v>
      </c>
      <c r="AK57" s="629">
        <f t="shared" si="19"/>
        <v>1054273.0115171191</v>
      </c>
      <c r="AL57" s="579">
        <v>196621.41007500695</v>
      </c>
      <c r="AM57" s="579">
        <v>138199.58179553304</v>
      </c>
      <c r="AN57" s="579">
        <v>1000000</v>
      </c>
      <c r="AO57" s="580">
        <v>3585588.3512587235</v>
      </c>
      <c r="AP57" s="711">
        <f t="shared" si="23"/>
        <v>0.39610767721143947</v>
      </c>
      <c r="AQ57" s="711">
        <f t="shared" si="11"/>
        <v>0.99307908826227653</v>
      </c>
      <c r="AR57" s="711">
        <f t="shared" si="24"/>
        <v>0.72827035015006714</v>
      </c>
      <c r="AS57" s="712">
        <f t="shared" si="25"/>
        <v>1.7082415201163725</v>
      </c>
    </row>
    <row r="58" spans="1:45" x14ac:dyDescent="0.55000000000000004">
      <c r="A58" s="577">
        <v>2071</v>
      </c>
      <c r="B58" s="578">
        <v>1279937.3338207067</v>
      </c>
      <c r="C58" s="629">
        <f t="shared" si="14"/>
        <v>1683922.5143203584</v>
      </c>
      <c r="D58" s="579">
        <v>2137169.6520403503</v>
      </c>
      <c r="E58" s="629">
        <f t="shared" si="15"/>
        <v>2811722.1045894385</v>
      </c>
      <c r="F58" s="579">
        <v>272797.98874934448</v>
      </c>
      <c r="G58" s="579">
        <v>213716.96520403505</v>
      </c>
      <c r="H58" s="579">
        <v>1000000</v>
      </c>
      <c r="I58" s="580">
        <v>4903621.9398144372</v>
      </c>
      <c r="J58" s="578">
        <v>490170.95045972004</v>
      </c>
      <c r="K58" s="579">
        <v>1195328.8858092744</v>
      </c>
      <c r="L58" s="579">
        <v>178613.91212623694</v>
      </c>
      <c r="M58" s="579">
        <v>119532.88858092745</v>
      </c>
      <c r="N58" s="579">
        <v>1000000</v>
      </c>
      <c r="O58" s="580">
        <v>2983646.6369761592</v>
      </c>
      <c r="P58" s="578">
        <v>490170.95045972004</v>
      </c>
      <c r="Q58" s="579">
        <v>1196125.2269037212</v>
      </c>
      <c r="R58" s="579">
        <v>178693.54623568157</v>
      </c>
      <c r="S58" s="579">
        <v>119612.52269037213</v>
      </c>
      <c r="T58" s="579">
        <v>1000000</v>
      </c>
      <c r="U58" s="580">
        <v>2984602.2462894954</v>
      </c>
      <c r="V58" s="578">
        <v>882307.71082749614</v>
      </c>
      <c r="W58" s="629">
        <f t="shared" si="16"/>
        <v>669714.21281963773</v>
      </c>
      <c r="X58" s="579">
        <v>1361731.0542922479</v>
      </c>
      <c r="Y58" s="629">
        <f t="shared" si="17"/>
        <v>1033619.7110213077</v>
      </c>
      <c r="Z58" s="579">
        <v>195254.12897453428</v>
      </c>
      <c r="AA58" s="579">
        <v>136173.10542922479</v>
      </c>
      <c r="AB58" s="579">
        <v>1000000</v>
      </c>
      <c r="AC58" s="580">
        <v>3575465.9995235032</v>
      </c>
      <c r="AD58" s="588">
        <f t="shared" si="20"/>
        <v>0.39762962299321059</v>
      </c>
      <c r="AE58" s="588">
        <f t="shared" si="7"/>
        <v>1.0142083015007206</v>
      </c>
      <c r="AF58" s="588">
        <f t="shared" si="21"/>
        <v>0.77543859774810242</v>
      </c>
      <c r="AG58" s="588">
        <f t="shared" si="22"/>
        <v>1.7781023935681306</v>
      </c>
      <c r="AH58" s="578">
        <v>882307.71082749614</v>
      </c>
      <c r="AI58" s="629">
        <f t="shared" si="18"/>
        <v>669714.21281963773</v>
      </c>
      <c r="AJ58" s="579">
        <v>1400147.0921282792</v>
      </c>
      <c r="AK58" s="629">
        <f t="shared" si="19"/>
        <v>1062779.3411857972</v>
      </c>
      <c r="AL58" s="579">
        <v>199095.7327581374</v>
      </c>
      <c r="AM58" s="579">
        <v>140014.7092128279</v>
      </c>
      <c r="AN58" s="579">
        <v>1000000</v>
      </c>
      <c r="AO58" s="580">
        <v>3621565.2449267404</v>
      </c>
      <c r="AP58" s="711">
        <f t="shared" si="23"/>
        <v>0.39762962299321059</v>
      </c>
      <c r="AQ58" s="711">
        <f t="shared" si="11"/>
        <v>1.0142083015007206</v>
      </c>
      <c r="AR58" s="711">
        <f t="shared" si="24"/>
        <v>0.73702255991207111</v>
      </c>
      <c r="AS58" s="712">
        <f t="shared" si="25"/>
        <v>1.7489427634036412</v>
      </c>
    </row>
    <row r="59" spans="1:45" x14ac:dyDescent="0.55000000000000004">
      <c r="A59" s="577">
        <v>2072</v>
      </c>
      <c r="B59" s="578">
        <v>1294995.4489971213</v>
      </c>
      <c r="C59" s="629">
        <f t="shared" si="14"/>
        <v>1712252.0724738801</v>
      </c>
      <c r="D59" s="579">
        <v>2164073.1359753036</v>
      </c>
      <c r="E59" s="629">
        <f t="shared" si="15"/>
        <v>2861352.6904116552</v>
      </c>
      <c r="F59" s="579">
        <v>276147.53240867541</v>
      </c>
      <c r="G59" s="579">
        <v>216407.31359753036</v>
      </c>
      <c r="H59" s="579">
        <v>1000000</v>
      </c>
      <c r="I59" s="580">
        <v>4951623.4309786307</v>
      </c>
      <c r="J59" s="578">
        <v>497691.04456785502</v>
      </c>
      <c r="K59" s="579">
        <v>1210986.5150405376</v>
      </c>
      <c r="L59" s="579">
        <v>180838.87031519879</v>
      </c>
      <c r="M59" s="579">
        <v>121098.65150405376</v>
      </c>
      <c r="N59" s="579">
        <v>1000000</v>
      </c>
      <c r="O59" s="580">
        <v>3010615.0814276454</v>
      </c>
      <c r="P59" s="578">
        <v>497691.04456785502</v>
      </c>
      <c r="Q59" s="579">
        <v>1212317.3934474564</v>
      </c>
      <c r="R59" s="579">
        <v>180971.95815589069</v>
      </c>
      <c r="S59" s="579">
        <v>121231.73934474567</v>
      </c>
      <c r="T59" s="579">
        <v>1000000</v>
      </c>
      <c r="U59" s="580">
        <v>3012212.1355159478</v>
      </c>
      <c r="V59" s="578">
        <v>895843.88022213895</v>
      </c>
      <c r="W59" s="629">
        <f t="shared" si="16"/>
        <v>676588.87577569019</v>
      </c>
      <c r="X59" s="579">
        <v>1379068.4537755228</v>
      </c>
      <c r="Y59" s="629">
        <f t="shared" si="17"/>
        <v>1041545.7373290672</v>
      </c>
      <c r="Z59" s="579">
        <v>197647.06418869732</v>
      </c>
      <c r="AA59" s="579">
        <v>137906.84537755226</v>
      </c>
      <c r="AB59" s="579">
        <v>1000000</v>
      </c>
      <c r="AC59" s="580">
        <v>3610466.2435639119</v>
      </c>
      <c r="AD59" s="588">
        <f t="shared" si="20"/>
        <v>0.39915156877498237</v>
      </c>
      <c r="AE59" s="588">
        <f t="shared" si="7"/>
        <v>1.03566319669819</v>
      </c>
      <c r="AF59" s="588">
        <f t="shared" si="21"/>
        <v>0.78500468219978081</v>
      </c>
      <c r="AG59" s="588">
        <f t="shared" si="22"/>
        <v>1.819806953082588</v>
      </c>
      <c r="AH59" s="578">
        <v>895843.88022213895</v>
      </c>
      <c r="AI59" s="629">
        <f t="shared" si="18"/>
        <v>676588.87577569019</v>
      </c>
      <c r="AJ59" s="579">
        <v>1418298.3663012278</v>
      </c>
      <c r="AK59" s="629">
        <f t="shared" si="19"/>
        <v>1071174.2507325006</v>
      </c>
      <c r="AL59" s="579">
        <v>201570.05544126785</v>
      </c>
      <c r="AM59" s="579">
        <v>141829.83663012279</v>
      </c>
      <c r="AN59" s="579">
        <v>1000000</v>
      </c>
      <c r="AO59" s="580">
        <v>3657542.1385947578</v>
      </c>
      <c r="AP59" s="711">
        <f t="shared" si="23"/>
        <v>0.39915156877498237</v>
      </c>
      <c r="AQ59" s="711">
        <f t="shared" si="11"/>
        <v>1.03566319669819</v>
      </c>
      <c r="AR59" s="711">
        <f t="shared" si="24"/>
        <v>0.74577476967407574</v>
      </c>
      <c r="AS59" s="712">
        <f t="shared" si="25"/>
        <v>1.7901784396791547</v>
      </c>
    </row>
    <row r="60" spans="1:45" x14ac:dyDescent="0.55000000000000004">
      <c r="A60" s="577">
        <v>2073</v>
      </c>
      <c r="B60" s="578">
        <v>1310053.5641735359</v>
      </c>
      <c r="C60" s="629">
        <f t="shared" si="14"/>
        <v>1740822.8281460784</v>
      </c>
      <c r="D60" s="579">
        <v>2190976.6199102569</v>
      </c>
      <c r="E60" s="629">
        <f t="shared" si="15"/>
        <v>2911409.2890394782</v>
      </c>
      <c r="F60" s="579">
        <v>279497.07606800622</v>
      </c>
      <c r="G60" s="579">
        <v>219097.66199102567</v>
      </c>
      <c r="H60" s="579">
        <v>1000000</v>
      </c>
      <c r="I60" s="580">
        <v>4999624.9221428242</v>
      </c>
      <c r="J60" s="578">
        <v>505211.13867598993</v>
      </c>
      <c r="K60" s="579">
        <v>1226644.1442718008</v>
      </c>
      <c r="L60" s="579">
        <v>183063.82850416069</v>
      </c>
      <c r="M60" s="579">
        <v>122664.41442718008</v>
      </c>
      <c r="N60" s="579">
        <v>1000000</v>
      </c>
      <c r="O60" s="580">
        <v>3037583.5258791316</v>
      </c>
      <c r="P60" s="578">
        <v>505211.13867598993</v>
      </c>
      <c r="Q60" s="579">
        <v>1228509.5599911916</v>
      </c>
      <c r="R60" s="579">
        <v>183250.37007609976</v>
      </c>
      <c r="S60" s="579">
        <v>122850.95599911918</v>
      </c>
      <c r="T60" s="579">
        <v>1000000</v>
      </c>
      <c r="U60" s="580">
        <v>3039822.0247424007</v>
      </c>
      <c r="V60" s="578">
        <v>909380.04961678188</v>
      </c>
      <c r="W60" s="629">
        <f t="shared" si="16"/>
        <v>683378.04924686172</v>
      </c>
      <c r="X60" s="579">
        <v>1396405.8532587974</v>
      </c>
      <c r="Y60" s="629">
        <f t="shared" si="17"/>
        <v>1049366.6628809734</v>
      </c>
      <c r="Z60" s="579">
        <v>200039.99940286035</v>
      </c>
      <c r="AA60" s="579">
        <v>139640.58532587977</v>
      </c>
      <c r="AB60" s="579">
        <v>1000000</v>
      </c>
      <c r="AC60" s="580">
        <v>3645466.48760432</v>
      </c>
      <c r="AD60" s="588">
        <f t="shared" si="20"/>
        <v>0.40067351455675404</v>
      </c>
      <c r="AE60" s="588">
        <f t="shared" si="7"/>
        <v>1.0574447788992165</v>
      </c>
      <c r="AF60" s="588">
        <f t="shared" si="21"/>
        <v>0.79457076665145954</v>
      </c>
      <c r="AG60" s="588">
        <f t="shared" si="22"/>
        <v>1.8620426261585048</v>
      </c>
      <c r="AH60" s="578">
        <v>909380.04961678188</v>
      </c>
      <c r="AI60" s="629">
        <f t="shared" si="18"/>
        <v>683378.04924686172</v>
      </c>
      <c r="AJ60" s="579">
        <v>1436449.6404741765</v>
      </c>
      <c r="AK60" s="629">
        <f t="shared" si="19"/>
        <v>1079458.6417002073</v>
      </c>
      <c r="AL60" s="579">
        <v>204044.37812439827</v>
      </c>
      <c r="AM60" s="579">
        <v>143644.96404741768</v>
      </c>
      <c r="AN60" s="579">
        <v>1000000</v>
      </c>
      <c r="AO60" s="580">
        <v>3693519.0322627747</v>
      </c>
      <c r="AP60" s="711">
        <f t="shared" si="23"/>
        <v>0.40067351455675404</v>
      </c>
      <c r="AQ60" s="711">
        <f t="shared" si="11"/>
        <v>1.0574447788992165</v>
      </c>
      <c r="AR60" s="711">
        <f t="shared" si="24"/>
        <v>0.75452697943608049</v>
      </c>
      <c r="AS60" s="712">
        <f t="shared" si="25"/>
        <v>1.8319506473392708</v>
      </c>
    </row>
    <row r="61" spans="1:45" x14ac:dyDescent="0.55000000000000004">
      <c r="A61" s="577">
        <v>2074</v>
      </c>
      <c r="B61" s="578">
        <v>1325111.67934995</v>
      </c>
      <c r="C61" s="629">
        <f t="shared" si="14"/>
        <v>1769636.4850731862</v>
      </c>
      <c r="D61" s="579">
        <v>2217880.1038452093</v>
      </c>
      <c r="E61" s="629">
        <f t="shared" si="15"/>
        <v>2961894.9198363181</v>
      </c>
      <c r="F61" s="579">
        <v>282846.61972733715</v>
      </c>
      <c r="G61" s="579">
        <v>221788.01038452095</v>
      </c>
      <c r="H61" s="579">
        <v>1000000</v>
      </c>
      <c r="I61" s="580">
        <v>5047626.4133070176</v>
      </c>
      <c r="J61" s="578">
        <v>512731.23278412491</v>
      </c>
      <c r="K61" s="579">
        <v>1242301.7735030637</v>
      </c>
      <c r="L61" s="579">
        <v>185288.78669312256</v>
      </c>
      <c r="M61" s="579">
        <v>124230.17735030639</v>
      </c>
      <c r="N61" s="579">
        <v>1000000</v>
      </c>
      <c r="O61" s="580">
        <v>3064551.9703306179</v>
      </c>
      <c r="P61" s="578">
        <v>512731.23278412491</v>
      </c>
      <c r="Q61" s="579">
        <v>1244701.7265349268</v>
      </c>
      <c r="R61" s="579">
        <v>185528.78199630883</v>
      </c>
      <c r="S61" s="579">
        <v>124470.1726534927</v>
      </c>
      <c r="T61" s="579">
        <v>1000000</v>
      </c>
      <c r="U61" s="580">
        <v>3067431.9139688537</v>
      </c>
      <c r="V61" s="578">
        <v>922916.21901142481</v>
      </c>
      <c r="W61" s="629">
        <f t="shared" si="16"/>
        <v>690082.41626142699</v>
      </c>
      <c r="X61" s="579">
        <v>1413743.2527420723</v>
      </c>
      <c r="Y61" s="629">
        <f t="shared" si="17"/>
        <v>1057083.3405339273</v>
      </c>
      <c r="Z61" s="579">
        <v>202432.93461702339</v>
      </c>
      <c r="AA61" s="579">
        <v>141374.32527420725</v>
      </c>
      <c r="AB61" s="579">
        <v>1000000</v>
      </c>
      <c r="AC61" s="580">
        <v>3680466.7316447282</v>
      </c>
      <c r="AD61" s="588">
        <f t="shared" si="20"/>
        <v>0.40219546033852527</v>
      </c>
      <c r="AE61" s="588">
        <f t="shared" si="7"/>
        <v>1.0795540688117593</v>
      </c>
      <c r="AF61" s="588">
        <f t="shared" si="21"/>
        <v>0.80413685110313704</v>
      </c>
      <c r="AG61" s="588">
        <f t="shared" si="22"/>
        <v>1.9048115793023908</v>
      </c>
      <c r="AH61" s="578">
        <v>922916.21901142481</v>
      </c>
      <c r="AI61" s="629">
        <f t="shared" si="18"/>
        <v>690082.41626142699</v>
      </c>
      <c r="AJ61" s="579">
        <v>1454600.9146471252</v>
      </c>
      <c r="AK61" s="629">
        <f t="shared" si="19"/>
        <v>1087633.4094019686</v>
      </c>
      <c r="AL61" s="579">
        <v>206518.70080752869</v>
      </c>
      <c r="AM61" s="579">
        <v>145460.09146471255</v>
      </c>
      <c r="AN61" s="579">
        <v>1000000</v>
      </c>
      <c r="AO61" s="580">
        <v>3729495.9259307915</v>
      </c>
      <c r="AP61" s="711">
        <f t="shared" si="23"/>
        <v>0.40219546033852527</v>
      </c>
      <c r="AQ61" s="711">
        <f t="shared" si="11"/>
        <v>1.0795540688117593</v>
      </c>
      <c r="AR61" s="711">
        <f t="shared" si="24"/>
        <v>0.76327918919808413</v>
      </c>
      <c r="AS61" s="712">
        <f t="shared" si="25"/>
        <v>1.8742615104343496</v>
      </c>
    </row>
    <row r="62" spans="1:45" x14ac:dyDescent="0.55000000000000004">
      <c r="A62" s="577">
        <v>2075</v>
      </c>
      <c r="B62" s="578">
        <v>1340169.7945263647</v>
      </c>
      <c r="C62" s="629">
        <f t="shared" si="14"/>
        <v>1798694.7579988621</v>
      </c>
      <c r="D62" s="579">
        <v>2244783.5877801627</v>
      </c>
      <c r="E62" s="629">
        <f t="shared" si="15"/>
        <v>3012812.6217089021</v>
      </c>
      <c r="F62" s="579">
        <v>286196.16338666796</v>
      </c>
      <c r="G62" s="579">
        <v>224478.35877801629</v>
      </c>
      <c r="H62" s="579">
        <v>1000000</v>
      </c>
      <c r="I62" s="580">
        <v>5095627.9044712111</v>
      </c>
      <c r="J62" s="578">
        <v>520251.32689225988</v>
      </c>
      <c r="K62" s="579">
        <v>1257959.4027343269</v>
      </c>
      <c r="L62" s="579">
        <v>187513.74488208443</v>
      </c>
      <c r="M62" s="579">
        <v>125795.9402734327</v>
      </c>
      <c r="N62" s="579">
        <v>1000000</v>
      </c>
      <c r="O62" s="580">
        <v>3091520.4147821041</v>
      </c>
      <c r="P62" s="578">
        <v>520251.32689225988</v>
      </c>
      <c r="Q62" s="579">
        <v>1260893.893078662</v>
      </c>
      <c r="R62" s="579">
        <v>187807.19391651795</v>
      </c>
      <c r="S62" s="579">
        <v>126089.38930786622</v>
      </c>
      <c r="T62" s="579">
        <v>1000000</v>
      </c>
      <c r="U62" s="580">
        <v>3095041.8031953061</v>
      </c>
      <c r="V62" s="578">
        <v>936452.38840606774</v>
      </c>
      <c r="W62" s="629">
        <f t="shared" si="16"/>
        <v>696702.65515461552</v>
      </c>
      <c r="X62" s="579">
        <v>1431080.6522253472</v>
      </c>
      <c r="Y62" s="629">
        <f t="shared" si="17"/>
        <v>1064696.6172437796</v>
      </c>
      <c r="Z62" s="579">
        <v>204825.86983118646</v>
      </c>
      <c r="AA62" s="579">
        <v>143108.06522253473</v>
      </c>
      <c r="AB62" s="579">
        <v>1000000</v>
      </c>
      <c r="AC62" s="580">
        <v>3715466.9756851364</v>
      </c>
      <c r="AD62" s="588">
        <f t="shared" si="20"/>
        <v>0.40371740612029694</v>
      </c>
      <c r="AE62" s="588">
        <f t="shared" si="7"/>
        <v>1.1019921028442468</v>
      </c>
      <c r="AF62" s="588">
        <f t="shared" si="21"/>
        <v>0.81370293555481543</v>
      </c>
      <c r="AG62" s="588">
        <f t="shared" si="22"/>
        <v>1.9481160044651225</v>
      </c>
      <c r="AH62" s="578">
        <v>936452.38840606774</v>
      </c>
      <c r="AI62" s="629">
        <f t="shared" si="18"/>
        <v>696702.65515461552</v>
      </c>
      <c r="AJ62" s="579">
        <v>1472752.1888200738</v>
      </c>
      <c r="AK62" s="629">
        <f t="shared" si="19"/>
        <v>1095699.4429606698</v>
      </c>
      <c r="AL62" s="579">
        <v>208993.02349065914</v>
      </c>
      <c r="AM62" s="579">
        <v>147275.21888200741</v>
      </c>
      <c r="AN62" s="579">
        <v>1000000</v>
      </c>
      <c r="AO62" s="580">
        <v>3765472.8195988084</v>
      </c>
      <c r="AP62" s="711">
        <f t="shared" si="23"/>
        <v>0.40371740612029694</v>
      </c>
      <c r="AQ62" s="711">
        <f t="shared" si="11"/>
        <v>1.1019921028442468</v>
      </c>
      <c r="AR62" s="711">
        <f t="shared" si="24"/>
        <v>0.77203139896008888</v>
      </c>
      <c r="AS62" s="712">
        <f t="shared" si="25"/>
        <v>1.9171131787482323</v>
      </c>
    </row>
    <row r="63" spans="1:45" x14ac:dyDescent="0.55000000000000004">
      <c r="A63" s="577">
        <v>2076</v>
      </c>
      <c r="B63" s="578">
        <v>1355227.9097027793</v>
      </c>
      <c r="C63" s="629">
        <f t="shared" si="14"/>
        <v>1827999.3727416678</v>
      </c>
      <c r="D63" s="579">
        <v>2271687.071715116</v>
      </c>
      <c r="E63" s="629">
        <f t="shared" si="15"/>
        <v>3064165.4532272154</v>
      </c>
      <c r="F63" s="579">
        <v>289545.70704599889</v>
      </c>
      <c r="G63" s="579">
        <v>227168.7071715116</v>
      </c>
      <c r="H63" s="579">
        <v>1000000</v>
      </c>
      <c r="I63" s="580">
        <v>5143629.3956354056</v>
      </c>
      <c r="J63" s="578">
        <v>527771.42100039485</v>
      </c>
      <c r="K63" s="579">
        <v>1273617.0319655901</v>
      </c>
      <c r="L63" s="579">
        <v>189738.7030710463</v>
      </c>
      <c r="M63" s="579">
        <v>127361.70319655901</v>
      </c>
      <c r="N63" s="579">
        <v>1000000</v>
      </c>
      <c r="O63" s="580">
        <v>3118488.8592335903</v>
      </c>
      <c r="P63" s="578">
        <v>527771.42100039485</v>
      </c>
      <c r="Q63" s="579">
        <v>1277086.0596223972</v>
      </c>
      <c r="R63" s="579">
        <v>190085.60583672702</v>
      </c>
      <c r="S63" s="579">
        <v>127708.60596223974</v>
      </c>
      <c r="T63" s="579">
        <v>1000000</v>
      </c>
      <c r="U63" s="580">
        <v>3122651.692421759</v>
      </c>
      <c r="V63" s="578">
        <v>949988.55780071067</v>
      </c>
      <c r="W63" s="629">
        <f t="shared" si="16"/>
        <v>703239.4395984658</v>
      </c>
      <c r="X63" s="579">
        <v>1448418.0517086221</v>
      </c>
      <c r="Y63" s="629">
        <f t="shared" si="17"/>
        <v>1072207.3341030204</v>
      </c>
      <c r="Z63" s="579">
        <v>207218.80504534952</v>
      </c>
      <c r="AA63" s="579">
        <v>144841.80517086221</v>
      </c>
      <c r="AB63" s="579">
        <v>1000000</v>
      </c>
      <c r="AC63" s="580">
        <v>3750467.2197255446</v>
      </c>
      <c r="AD63" s="588">
        <f t="shared" si="20"/>
        <v>0.40523935190206861</v>
      </c>
      <c r="AE63" s="588">
        <f t="shared" si="7"/>
        <v>1.1247599331432019</v>
      </c>
      <c r="AF63" s="588">
        <f t="shared" si="21"/>
        <v>0.82326902000649393</v>
      </c>
      <c r="AG63" s="588">
        <f t="shared" si="22"/>
        <v>1.9919581191241951</v>
      </c>
      <c r="AH63" s="578">
        <v>949988.55780071067</v>
      </c>
      <c r="AI63" s="629">
        <f t="shared" si="18"/>
        <v>703239.4395984658</v>
      </c>
      <c r="AJ63" s="579">
        <v>1490903.4629930228</v>
      </c>
      <c r="AK63" s="629">
        <f t="shared" si="19"/>
        <v>1103657.6253485491</v>
      </c>
      <c r="AL63" s="579">
        <v>211467.34617378959</v>
      </c>
      <c r="AM63" s="579">
        <v>149090.3462993023</v>
      </c>
      <c r="AN63" s="579">
        <v>1000000</v>
      </c>
      <c r="AO63" s="580">
        <v>3801449.7132668253</v>
      </c>
      <c r="AP63" s="711">
        <f t="shared" si="23"/>
        <v>0.40523935190206861</v>
      </c>
      <c r="AQ63" s="711">
        <f t="shared" si="11"/>
        <v>1.1247599331432019</v>
      </c>
      <c r="AR63" s="711">
        <f t="shared" si="24"/>
        <v>0.78078360872209329</v>
      </c>
      <c r="AS63" s="712">
        <f t="shared" si="25"/>
        <v>1.9605078278786663</v>
      </c>
    </row>
    <row r="64" spans="1:45" x14ac:dyDescent="0.55000000000000004">
      <c r="A64" s="577">
        <v>2077</v>
      </c>
      <c r="B64" s="578">
        <v>1370286.0248791936</v>
      </c>
      <c r="C64" s="629">
        <f t="shared" si="14"/>
        <v>1857552.0662629516</v>
      </c>
      <c r="D64" s="579">
        <v>2298590.5556500689</v>
      </c>
      <c r="E64" s="629">
        <f t="shared" si="15"/>
        <v>3115956.492745169</v>
      </c>
      <c r="F64" s="579">
        <v>292895.2507053297</v>
      </c>
      <c r="G64" s="579">
        <v>229859.05556500689</v>
      </c>
      <c r="H64" s="579">
        <v>1000000</v>
      </c>
      <c r="I64" s="580">
        <v>5191630.886799599</v>
      </c>
      <c r="J64" s="578">
        <v>535291.51510852983</v>
      </c>
      <c r="K64" s="579">
        <v>1289274.661196853</v>
      </c>
      <c r="L64" s="579">
        <v>191963.66126000817</v>
      </c>
      <c r="M64" s="579">
        <v>128927.46611968533</v>
      </c>
      <c r="N64" s="579">
        <v>1000000</v>
      </c>
      <c r="O64" s="580">
        <v>3145457.3036850765</v>
      </c>
      <c r="P64" s="578">
        <v>535291.51510852983</v>
      </c>
      <c r="Q64" s="579">
        <v>1293278.2261661326</v>
      </c>
      <c r="R64" s="579">
        <v>192364.01775693611</v>
      </c>
      <c r="S64" s="579">
        <v>129327.82261661327</v>
      </c>
      <c r="T64" s="579">
        <v>1000000</v>
      </c>
      <c r="U64" s="580">
        <v>3150261.5816482119</v>
      </c>
      <c r="V64" s="578">
        <v>963524.7271953536</v>
      </c>
      <c r="W64" s="629">
        <f t="shared" si="16"/>
        <v>709693.4386314986</v>
      </c>
      <c r="X64" s="579">
        <v>1465755.451191897</v>
      </c>
      <c r="Y64" s="629">
        <f t="shared" si="17"/>
        <v>1079616.3263782375</v>
      </c>
      <c r="Z64" s="579">
        <v>209611.74025951256</v>
      </c>
      <c r="AA64" s="579">
        <v>146575.54511918972</v>
      </c>
      <c r="AB64" s="579">
        <v>1000000</v>
      </c>
      <c r="AC64" s="580">
        <v>3785467.4637659527</v>
      </c>
      <c r="AD64" s="588">
        <f t="shared" si="20"/>
        <v>0.40676129768384006</v>
      </c>
      <c r="AE64" s="588">
        <f t="shared" si="7"/>
        <v>1.1478586276314529</v>
      </c>
      <c r="AF64" s="588">
        <f t="shared" si="21"/>
        <v>0.83283510445817188</v>
      </c>
      <c r="AG64" s="588">
        <f t="shared" si="22"/>
        <v>2.0363401663669314</v>
      </c>
      <c r="AH64" s="578">
        <v>963524.7271953536</v>
      </c>
      <c r="AI64" s="629">
        <f t="shared" si="18"/>
        <v>709693.4386314986</v>
      </c>
      <c r="AJ64" s="579">
        <v>1509054.7371659714</v>
      </c>
      <c r="AK64" s="629">
        <f t="shared" si="19"/>
        <v>1111508.8334264755</v>
      </c>
      <c r="AL64" s="579">
        <v>213941.66885692003</v>
      </c>
      <c r="AM64" s="579">
        <v>150905.47371659719</v>
      </c>
      <c r="AN64" s="579">
        <v>1000000</v>
      </c>
      <c r="AO64" s="580">
        <v>3837426.6069348422</v>
      </c>
      <c r="AP64" s="711">
        <f t="shared" si="23"/>
        <v>0.40676129768384006</v>
      </c>
      <c r="AQ64" s="711">
        <f t="shared" si="11"/>
        <v>1.1478586276314529</v>
      </c>
      <c r="AR64" s="711">
        <f t="shared" si="24"/>
        <v>0.78953581848409748</v>
      </c>
      <c r="AS64" s="712">
        <f t="shared" si="25"/>
        <v>2.0044476593186933</v>
      </c>
    </row>
    <row r="65" spans="1:45" x14ac:dyDescent="0.55000000000000004">
      <c r="A65" s="577">
        <v>2078</v>
      </c>
      <c r="B65" s="578">
        <v>1385344.140055608</v>
      </c>
      <c r="C65" s="629">
        <f t="shared" si="14"/>
        <v>1887354.5867351294</v>
      </c>
      <c r="D65" s="579">
        <v>2325494.0395850223</v>
      </c>
      <c r="E65" s="629">
        <f t="shared" si="15"/>
        <v>3168188.8385219718</v>
      </c>
      <c r="F65" s="579">
        <v>296244.79436466063</v>
      </c>
      <c r="G65" s="579">
        <v>232549.40395850223</v>
      </c>
      <c r="H65" s="579">
        <v>1000000</v>
      </c>
      <c r="I65" s="580">
        <v>5239632.3779637925</v>
      </c>
      <c r="J65" s="578">
        <v>542811.60921666468</v>
      </c>
      <c r="K65" s="579">
        <v>1304932.2904281162</v>
      </c>
      <c r="L65" s="579">
        <v>194188.61944897004</v>
      </c>
      <c r="M65" s="579">
        <v>130493.22904281164</v>
      </c>
      <c r="N65" s="579">
        <v>1000000</v>
      </c>
      <c r="O65" s="580">
        <v>3172425.7481365632</v>
      </c>
      <c r="P65" s="578">
        <v>542811.60921666468</v>
      </c>
      <c r="Q65" s="579">
        <v>1309470.3927098678</v>
      </c>
      <c r="R65" s="579">
        <v>194642.42967714521</v>
      </c>
      <c r="S65" s="579">
        <v>130947.0392709868</v>
      </c>
      <c r="T65" s="579">
        <v>1000000</v>
      </c>
      <c r="U65" s="580">
        <v>3177871.4708746644</v>
      </c>
      <c r="V65" s="578">
        <v>977060.89658999653</v>
      </c>
      <c r="W65" s="629">
        <f t="shared" si="16"/>
        <v>716065.31668821094</v>
      </c>
      <c r="X65" s="579">
        <v>1483092.8506751719</v>
      </c>
      <c r="Y65" s="629">
        <f t="shared" si="17"/>
        <v>1086924.4235473496</v>
      </c>
      <c r="Z65" s="579">
        <v>212004.67547367563</v>
      </c>
      <c r="AA65" s="579">
        <v>148309.28506751719</v>
      </c>
      <c r="AB65" s="579">
        <v>1000000</v>
      </c>
      <c r="AC65" s="580">
        <v>3820467.7078063618</v>
      </c>
      <c r="AD65" s="588">
        <f t="shared" si="20"/>
        <v>0.40828324346561146</v>
      </c>
      <c r="AE65" s="588">
        <f t="shared" si="7"/>
        <v>1.1712892700469184</v>
      </c>
      <c r="AF65" s="588">
        <f t="shared" si="21"/>
        <v>0.84240118890985027</v>
      </c>
      <c r="AG65" s="588">
        <f t="shared" si="22"/>
        <v>2.0812644149746222</v>
      </c>
      <c r="AH65" s="578">
        <v>977060.89658999653</v>
      </c>
      <c r="AI65" s="629">
        <f t="shared" si="18"/>
        <v>716065.31668821094</v>
      </c>
      <c r="AJ65" s="579">
        <v>1527206.0113389203</v>
      </c>
      <c r="AK65" s="629">
        <f t="shared" si="19"/>
        <v>1119253.937982989</v>
      </c>
      <c r="AL65" s="579">
        <v>216415.99154005048</v>
      </c>
      <c r="AM65" s="579">
        <v>152720.60113389205</v>
      </c>
      <c r="AN65" s="579">
        <v>1000000</v>
      </c>
      <c r="AO65" s="580">
        <v>3873403.5006028595</v>
      </c>
      <c r="AP65" s="711">
        <f t="shared" si="23"/>
        <v>0.40828324346561146</v>
      </c>
      <c r="AQ65" s="711">
        <f t="shared" si="11"/>
        <v>1.1712892700469184</v>
      </c>
      <c r="AR65" s="711">
        <f t="shared" si="24"/>
        <v>0.7982880282461019</v>
      </c>
      <c r="AS65" s="712">
        <f t="shared" si="25"/>
        <v>2.048934900538983</v>
      </c>
    </row>
    <row r="66" spans="1:45" x14ac:dyDescent="0.55000000000000004">
      <c r="A66" s="577">
        <v>2079</v>
      </c>
      <c r="B66" s="578">
        <v>1400402.2552320224</v>
      </c>
      <c r="C66" s="629">
        <f t="shared" si="14"/>
        <v>1917408.6936103725</v>
      </c>
      <c r="D66" s="579">
        <v>2352397.5235199751</v>
      </c>
      <c r="E66" s="629">
        <f t="shared" si="15"/>
        <v>3220865.6088442234</v>
      </c>
      <c r="F66" s="579">
        <v>299594.33802399144</v>
      </c>
      <c r="G66" s="579">
        <v>235239.75235199754</v>
      </c>
      <c r="H66" s="579">
        <v>1000000</v>
      </c>
      <c r="I66" s="580">
        <v>5287633.869127986</v>
      </c>
      <c r="J66" s="578">
        <v>550331.70332479966</v>
      </c>
      <c r="K66" s="579">
        <v>1320589.9196593794</v>
      </c>
      <c r="L66" s="579">
        <v>196413.57763793194</v>
      </c>
      <c r="M66" s="579">
        <v>132058.99196593795</v>
      </c>
      <c r="N66" s="579">
        <v>1000000</v>
      </c>
      <c r="O66" s="580">
        <v>3199394.1925880495</v>
      </c>
      <c r="P66" s="578">
        <v>550331.70332479966</v>
      </c>
      <c r="Q66" s="579">
        <v>1325662.559253603</v>
      </c>
      <c r="R66" s="579">
        <v>196920.84159735427</v>
      </c>
      <c r="S66" s="579">
        <v>132566.25592536031</v>
      </c>
      <c r="T66" s="579">
        <v>1000000</v>
      </c>
      <c r="U66" s="580">
        <v>3205481.3601011173</v>
      </c>
      <c r="V66" s="578">
        <v>990597.06598463946</v>
      </c>
      <c r="W66" s="629">
        <f t="shared" si="16"/>
        <v>722355.73362839047</v>
      </c>
      <c r="X66" s="579">
        <v>1500430.2501584466</v>
      </c>
      <c r="Y66" s="629">
        <f t="shared" si="17"/>
        <v>1094132.4493366112</v>
      </c>
      <c r="Z66" s="579">
        <v>214397.61068783866</v>
      </c>
      <c r="AA66" s="579">
        <v>150043.02501584467</v>
      </c>
      <c r="AB66" s="579">
        <v>1000000</v>
      </c>
      <c r="AC66" s="580">
        <v>3855467.95184677</v>
      </c>
      <c r="AD66" s="588">
        <f t="shared" si="20"/>
        <v>0.40980518924738291</v>
      </c>
      <c r="AE66" s="588">
        <f t="shared" si="7"/>
        <v>1.1950529599819821</v>
      </c>
      <c r="AF66" s="588">
        <f t="shared" si="21"/>
        <v>0.85196727336152855</v>
      </c>
      <c r="AG66" s="588">
        <f t="shared" si="22"/>
        <v>2.1267331595076122</v>
      </c>
      <c r="AH66" s="578">
        <v>990597.06598463946</v>
      </c>
      <c r="AI66" s="629">
        <f t="shared" si="18"/>
        <v>722355.73362839047</v>
      </c>
      <c r="AJ66" s="579">
        <v>1545357.285511869</v>
      </c>
      <c r="AK66" s="629">
        <f t="shared" si="19"/>
        <v>1126893.8037731014</v>
      </c>
      <c r="AL66" s="579">
        <v>218890.31422318087</v>
      </c>
      <c r="AM66" s="579">
        <v>154535.72855118691</v>
      </c>
      <c r="AN66" s="579">
        <v>1000000</v>
      </c>
      <c r="AO66" s="580">
        <v>3909380.3942708764</v>
      </c>
      <c r="AP66" s="711">
        <f t="shared" si="23"/>
        <v>0.40980518924738291</v>
      </c>
      <c r="AQ66" s="711">
        <f t="shared" si="11"/>
        <v>1.1950529599819821</v>
      </c>
      <c r="AR66" s="711">
        <f t="shared" si="24"/>
        <v>0.80704023800810609</v>
      </c>
      <c r="AS66" s="712">
        <f t="shared" si="25"/>
        <v>2.093971805071122</v>
      </c>
    </row>
    <row r="67" spans="1:45" x14ac:dyDescent="0.55000000000000004">
      <c r="A67" s="577">
        <v>2080</v>
      </c>
      <c r="B67" s="578">
        <v>1415460.3704084367</v>
      </c>
      <c r="C67" s="629">
        <f t="shared" ref="C67:C87" si="26">B67*(1+AVAWO)^(A67-$A$3)</f>
        <v>1947716.1576896997</v>
      </c>
      <c r="D67" s="579">
        <v>2379301.007454928</v>
      </c>
      <c r="E67" s="629">
        <f t="shared" ref="E67:E87" si="27">D67*(1+AVAWO)^(A67-$A$3)</f>
        <v>3273989.9421487343</v>
      </c>
      <c r="F67" s="579">
        <v>302943.88168332237</v>
      </c>
      <c r="G67" s="579">
        <v>237930.10074549282</v>
      </c>
      <c r="H67" s="579">
        <v>1000000</v>
      </c>
      <c r="I67" s="580">
        <v>5335635.3602921795</v>
      </c>
      <c r="J67" s="578">
        <v>557851.79743293463</v>
      </c>
      <c r="K67" s="579">
        <v>1336247.5488906424</v>
      </c>
      <c r="L67" s="579">
        <v>198638.53582689381</v>
      </c>
      <c r="M67" s="579">
        <v>133624.75488906426</v>
      </c>
      <c r="N67" s="579">
        <v>1000000</v>
      </c>
      <c r="O67" s="580">
        <v>3226362.6370395352</v>
      </c>
      <c r="P67" s="578">
        <v>557851.79743293463</v>
      </c>
      <c r="Q67" s="579">
        <v>1341854.7257973382</v>
      </c>
      <c r="R67" s="579">
        <v>199199.25351756337</v>
      </c>
      <c r="S67" s="579">
        <v>134185.47257973382</v>
      </c>
      <c r="T67" s="579">
        <v>1000000</v>
      </c>
      <c r="U67" s="580">
        <v>3233091.2493275702</v>
      </c>
      <c r="V67" s="578">
        <v>1004133.2353792824</v>
      </c>
      <c r="W67" s="629">
        <f t="shared" ref="W67:W87" si="28">V67*(1+AVA)^(A67-$A$3)</f>
        <v>728565.34476625104</v>
      </c>
      <c r="X67" s="579">
        <v>1517767.6496417215</v>
      </c>
      <c r="Y67" s="629">
        <f t="shared" ref="Y67:Y87" si="29">X67*(1+AVA)^(A67-$A$3)</f>
        <v>1101241.2217573917</v>
      </c>
      <c r="Z67" s="579">
        <v>216790.5459020017</v>
      </c>
      <c r="AA67" s="579">
        <v>151776.76496417215</v>
      </c>
      <c r="AB67" s="579">
        <v>1000000</v>
      </c>
      <c r="AC67" s="580">
        <v>3890468.1958871782</v>
      </c>
      <c r="AD67" s="588">
        <f t="shared" si="20"/>
        <v>0.41132713502915436</v>
      </c>
      <c r="AE67" s="588">
        <f t="shared" si="7"/>
        <v>1.2191508129234487</v>
      </c>
      <c r="AF67" s="588">
        <f t="shared" si="21"/>
        <v>0.8615333578132065</v>
      </c>
      <c r="AG67" s="588">
        <f t="shared" si="22"/>
        <v>2.1727487203913425</v>
      </c>
      <c r="AH67" s="578">
        <v>1004133.2353792824</v>
      </c>
      <c r="AI67" s="629">
        <f t="shared" ref="AI67:AI87" si="30">AH67*(1+AVA)^(A67-$A$3)</f>
        <v>728565.34476625104</v>
      </c>
      <c r="AJ67" s="579">
        <v>1563508.5596848177</v>
      </c>
      <c r="AK67" s="629">
        <f t="shared" ref="AK67:AK87" si="31">AJ67*(1+AVA)^(A67-$A$3)</f>
        <v>1134429.2895568633</v>
      </c>
      <c r="AL67" s="579">
        <v>221364.63690631135</v>
      </c>
      <c r="AM67" s="579">
        <v>156350.8559684818</v>
      </c>
      <c r="AN67" s="579">
        <v>1000000</v>
      </c>
      <c r="AO67" s="580">
        <v>3945357.2879388928</v>
      </c>
      <c r="AP67" s="711">
        <f t="shared" si="23"/>
        <v>0.41132713502915436</v>
      </c>
      <c r="AQ67" s="711">
        <f t="shared" si="11"/>
        <v>1.2191508129234487</v>
      </c>
      <c r="AR67" s="711">
        <f t="shared" si="24"/>
        <v>0.81579244777011028</v>
      </c>
      <c r="AS67" s="712">
        <f t="shared" si="25"/>
        <v>2.1395606525918711</v>
      </c>
    </row>
    <row r="68" spans="1:45" x14ac:dyDescent="0.55000000000000004">
      <c r="A68" s="577">
        <v>2081</v>
      </c>
      <c r="B68" s="578">
        <v>1430518.4855848514</v>
      </c>
      <c r="C68" s="629">
        <f t="shared" si="26"/>
        <v>1978278.7611924803</v>
      </c>
      <c r="D68" s="579">
        <v>2406204.4913898814</v>
      </c>
      <c r="E68" s="629">
        <f t="shared" si="27"/>
        <v>3327564.9971460705</v>
      </c>
      <c r="F68" s="579">
        <v>306293.42534265318</v>
      </c>
      <c r="G68" s="579">
        <v>240620.44913898813</v>
      </c>
      <c r="H68" s="579">
        <v>1000000</v>
      </c>
      <c r="I68" s="580">
        <v>5383636.8514563739</v>
      </c>
      <c r="J68" s="578">
        <v>565371.89154106961</v>
      </c>
      <c r="K68" s="579">
        <v>1351905.1781219055</v>
      </c>
      <c r="L68" s="579">
        <v>200863.49401585569</v>
      </c>
      <c r="M68" s="579">
        <v>135190.51781219058</v>
      </c>
      <c r="N68" s="579">
        <v>1000000</v>
      </c>
      <c r="O68" s="580">
        <v>3253331.0814910219</v>
      </c>
      <c r="P68" s="578">
        <v>565371.89154106961</v>
      </c>
      <c r="Q68" s="579">
        <v>1358046.8923410736</v>
      </c>
      <c r="R68" s="579">
        <v>201477.66543777246</v>
      </c>
      <c r="S68" s="579">
        <v>135804.68923410735</v>
      </c>
      <c r="T68" s="579">
        <v>1000000</v>
      </c>
      <c r="U68" s="580">
        <v>3260701.1385540231</v>
      </c>
      <c r="V68" s="578">
        <v>1017669.4047739253</v>
      </c>
      <c r="W68" s="629">
        <f t="shared" si="28"/>
        <v>734694.80089939223</v>
      </c>
      <c r="X68" s="579">
        <v>1535105.0491249964</v>
      </c>
      <c r="Y68" s="629">
        <f t="shared" si="29"/>
        <v>1108251.5531427306</v>
      </c>
      <c r="Z68" s="579">
        <v>219183.48111616477</v>
      </c>
      <c r="AA68" s="579">
        <v>153510.50491249963</v>
      </c>
      <c r="AB68" s="579">
        <v>1000000</v>
      </c>
      <c r="AC68" s="580">
        <v>3925468.4399275864</v>
      </c>
      <c r="AD68" s="588">
        <f t="shared" ref="AD68:AD87" si="32">(B68-V68)/1000000</f>
        <v>0.41284908081092603</v>
      </c>
      <c r="AE68" s="588">
        <f t="shared" ref="AE68:AE87" si="33">(C68-W68)/1000000</f>
        <v>1.243583960293088</v>
      </c>
      <c r="AF68" s="588">
        <f t="shared" ref="AF68:AF87" si="34">(D68-X68)/1000000</f>
        <v>0.87109944226488489</v>
      </c>
      <c r="AG68" s="588">
        <f t="shared" ref="AG68:AG87" si="35">(E68-Y68)/1000000</f>
        <v>2.21931344400334</v>
      </c>
      <c r="AH68" s="578">
        <v>1017669.4047739253</v>
      </c>
      <c r="AI68" s="629">
        <f t="shared" si="30"/>
        <v>734694.80089939223</v>
      </c>
      <c r="AJ68" s="579">
        <v>1581659.8338577664</v>
      </c>
      <c r="AK68" s="629">
        <f t="shared" si="31"/>
        <v>1141861.2481376932</v>
      </c>
      <c r="AL68" s="579">
        <v>223838.95958944177</v>
      </c>
      <c r="AM68" s="579">
        <v>158165.98338577669</v>
      </c>
      <c r="AN68" s="579">
        <v>1000000</v>
      </c>
      <c r="AO68" s="580">
        <v>3981334.1816069102</v>
      </c>
      <c r="AP68" s="711">
        <f t="shared" ref="AP68:AP87" si="36">(B68-AH68)/1000000</f>
        <v>0.41284908081092603</v>
      </c>
      <c r="AQ68" s="711">
        <f t="shared" ref="AQ68:AQ87" si="37">(C68-AI68)/1000000</f>
        <v>1.243583960293088</v>
      </c>
      <c r="AR68" s="711">
        <f t="shared" ref="AR68:AR87" si="38">(D68-AJ68)/1000000</f>
        <v>0.82454465753211503</v>
      </c>
      <c r="AS68" s="712">
        <f t="shared" ref="AS68:AS87" si="39">(E68-AK68)/1000000</f>
        <v>2.1857037490083773</v>
      </c>
    </row>
    <row r="69" spans="1:45" x14ac:dyDescent="0.55000000000000004">
      <c r="A69" s="577">
        <v>2082</v>
      </c>
      <c r="B69" s="578">
        <v>1445576.600761266</v>
      </c>
      <c r="C69" s="629">
        <f t="shared" si="26"/>
        <v>2009098.2978263462</v>
      </c>
      <c r="D69" s="579">
        <v>2433107.9753248342</v>
      </c>
      <c r="E69" s="629">
        <f t="shared" si="27"/>
        <v>3381593.9529448249</v>
      </c>
      <c r="F69" s="579">
        <v>309642.96900198411</v>
      </c>
      <c r="G69" s="579">
        <v>243310.79753248344</v>
      </c>
      <c r="H69" s="579">
        <v>1000000</v>
      </c>
      <c r="I69" s="580">
        <v>5431638.3426205683</v>
      </c>
      <c r="J69" s="578">
        <v>572891.98564920458</v>
      </c>
      <c r="K69" s="579">
        <v>1367562.807353169</v>
      </c>
      <c r="L69" s="579">
        <v>203088.45220481756</v>
      </c>
      <c r="M69" s="579">
        <v>136756.28073531689</v>
      </c>
      <c r="N69" s="579">
        <v>1000000</v>
      </c>
      <c r="O69" s="580">
        <v>3280299.5259425081</v>
      </c>
      <c r="P69" s="578">
        <v>572891.98564920458</v>
      </c>
      <c r="Q69" s="579">
        <v>1374239.0588848088</v>
      </c>
      <c r="R69" s="579">
        <v>203756.07735798156</v>
      </c>
      <c r="S69" s="579">
        <v>137423.90588848089</v>
      </c>
      <c r="T69" s="579">
        <v>1000000</v>
      </c>
      <c r="U69" s="580">
        <v>3288311.027780476</v>
      </c>
      <c r="V69" s="578">
        <v>1031205.5741685682</v>
      </c>
      <c r="W69" s="629">
        <f t="shared" si="28"/>
        <v>740744.74833758303</v>
      </c>
      <c r="X69" s="579">
        <v>1552442.4486082713</v>
      </c>
      <c r="Y69" s="629">
        <f t="shared" si="29"/>
        <v>1115164.2501836726</v>
      </c>
      <c r="Z69" s="579">
        <v>221576.4163303278</v>
      </c>
      <c r="AA69" s="579">
        <v>155244.24486082714</v>
      </c>
      <c r="AB69" s="579">
        <v>1000000</v>
      </c>
      <c r="AC69" s="580">
        <v>3960468.6839679945</v>
      </c>
      <c r="AD69" s="588">
        <f t="shared" si="32"/>
        <v>0.4143710265926977</v>
      </c>
      <c r="AE69" s="588">
        <f t="shared" si="33"/>
        <v>1.2683535494887632</v>
      </c>
      <c r="AF69" s="588">
        <f t="shared" si="34"/>
        <v>0.88066552671656295</v>
      </c>
      <c r="AG69" s="588">
        <f t="shared" si="35"/>
        <v>2.2664297027611524</v>
      </c>
      <c r="AH69" s="578">
        <v>1031205.5741685682</v>
      </c>
      <c r="AI69" s="629">
        <f t="shared" si="30"/>
        <v>740744.74833758303</v>
      </c>
      <c r="AJ69" s="579">
        <v>1599811.1080307153</v>
      </c>
      <c r="AK69" s="629">
        <f t="shared" si="31"/>
        <v>1149190.526400476</v>
      </c>
      <c r="AL69" s="579">
        <v>226313.28227257222</v>
      </c>
      <c r="AM69" s="579">
        <v>159981.11080307155</v>
      </c>
      <c r="AN69" s="579">
        <v>1000000</v>
      </c>
      <c r="AO69" s="580">
        <v>4017311.0752749275</v>
      </c>
      <c r="AP69" s="711">
        <f t="shared" si="36"/>
        <v>0.4143710265926977</v>
      </c>
      <c r="AQ69" s="711">
        <f t="shared" si="37"/>
        <v>1.2683535494887632</v>
      </c>
      <c r="AR69" s="711">
        <f t="shared" si="38"/>
        <v>0.833296867294119</v>
      </c>
      <c r="AS69" s="712">
        <f t="shared" si="39"/>
        <v>2.2324034265443489</v>
      </c>
    </row>
    <row r="70" spans="1:45" x14ac:dyDescent="0.55000000000000004">
      <c r="A70" s="577">
        <v>2083</v>
      </c>
      <c r="B70" s="578">
        <v>1460634.7159376801</v>
      </c>
      <c r="C70" s="629">
        <f t="shared" si="26"/>
        <v>2040176.5728575208</v>
      </c>
      <c r="D70" s="579">
        <v>2460011.4592597876</v>
      </c>
      <c r="E70" s="629">
        <f t="shared" si="27"/>
        <v>3436080.0091766394</v>
      </c>
      <c r="F70" s="579">
        <v>312992.51266131498</v>
      </c>
      <c r="G70" s="579">
        <v>246001.14592597875</v>
      </c>
      <c r="H70" s="579">
        <v>1000000</v>
      </c>
      <c r="I70" s="580">
        <v>5479639.8337847618</v>
      </c>
      <c r="J70" s="578">
        <v>580412.07975733955</v>
      </c>
      <c r="K70" s="579">
        <v>1383220.4365844321</v>
      </c>
      <c r="L70" s="579">
        <v>205313.41039377946</v>
      </c>
      <c r="M70" s="579">
        <v>138322.0436584432</v>
      </c>
      <c r="N70" s="579">
        <v>1000000</v>
      </c>
      <c r="O70" s="580">
        <v>3307267.9703939944</v>
      </c>
      <c r="P70" s="578">
        <v>580412.07975733955</v>
      </c>
      <c r="Q70" s="579">
        <v>1390431.225428544</v>
      </c>
      <c r="R70" s="579">
        <v>206034.48927819062</v>
      </c>
      <c r="S70" s="579">
        <v>139043.1225428544</v>
      </c>
      <c r="T70" s="579">
        <v>1000000</v>
      </c>
      <c r="U70" s="580">
        <v>3315920.9170069285</v>
      </c>
      <c r="V70" s="578">
        <v>1044741.7435632113</v>
      </c>
      <c r="W70" s="629">
        <f t="shared" si="28"/>
        <v>746715.82893136935</v>
      </c>
      <c r="X70" s="579">
        <v>1569779.8480915462</v>
      </c>
      <c r="Y70" s="629">
        <f t="shared" si="29"/>
        <v>1121980.1139653765</v>
      </c>
      <c r="Z70" s="579">
        <v>223969.35154449087</v>
      </c>
      <c r="AA70" s="579">
        <v>156977.98480915462</v>
      </c>
      <c r="AB70" s="579">
        <v>1000000</v>
      </c>
      <c r="AC70" s="580">
        <v>3995468.9280084032</v>
      </c>
      <c r="AD70" s="588">
        <f t="shared" si="32"/>
        <v>0.41589297237446882</v>
      </c>
      <c r="AE70" s="588">
        <f t="shared" si="33"/>
        <v>1.2934607439261514</v>
      </c>
      <c r="AF70" s="588">
        <f t="shared" si="34"/>
        <v>0.89023161116824134</v>
      </c>
      <c r="AG70" s="588">
        <f t="shared" si="35"/>
        <v>2.3140998952112626</v>
      </c>
      <c r="AH70" s="578">
        <v>1044741.7435632113</v>
      </c>
      <c r="AI70" s="629">
        <f t="shared" si="30"/>
        <v>746715.82893136935</v>
      </c>
      <c r="AJ70" s="579">
        <v>1617962.3822036639</v>
      </c>
      <c r="AK70" s="629">
        <f t="shared" si="31"/>
        <v>1156417.9653494274</v>
      </c>
      <c r="AL70" s="579">
        <v>228787.60495570267</v>
      </c>
      <c r="AM70" s="579">
        <v>161796.23822036642</v>
      </c>
      <c r="AN70" s="579">
        <v>1000000</v>
      </c>
      <c r="AO70" s="580">
        <v>4053287.968942944</v>
      </c>
      <c r="AP70" s="711">
        <f t="shared" si="36"/>
        <v>0.41589297237446882</v>
      </c>
      <c r="AQ70" s="711">
        <f t="shared" si="37"/>
        <v>1.2934607439261514</v>
      </c>
      <c r="AR70" s="711">
        <f t="shared" si="38"/>
        <v>0.84204907705612364</v>
      </c>
      <c r="AS70" s="712">
        <f t="shared" si="39"/>
        <v>2.2796620438272122</v>
      </c>
    </row>
    <row r="71" spans="1:45" x14ac:dyDescent="0.55000000000000004">
      <c r="A71" s="577">
        <v>2084</v>
      </c>
      <c r="B71" s="578">
        <v>1475692.8311140947</v>
      </c>
      <c r="C71" s="629">
        <f t="shared" si="26"/>
        <v>2071515.4031815615</v>
      </c>
      <c r="D71" s="579">
        <v>2486914.9431947405</v>
      </c>
      <c r="E71" s="629">
        <f t="shared" si="27"/>
        <v>3491026.3861219473</v>
      </c>
      <c r="F71" s="579">
        <v>316342.05632064585</v>
      </c>
      <c r="G71" s="579">
        <v>248691.49431947409</v>
      </c>
      <c r="H71" s="579">
        <v>1000000</v>
      </c>
      <c r="I71" s="580">
        <v>5527641.3249489553</v>
      </c>
      <c r="J71" s="578">
        <v>587932.17386547453</v>
      </c>
      <c r="K71" s="579">
        <v>1398878.0658156951</v>
      </c>
      <c r="L71" s="579">
        <v>207538.3685827413</v>
      </c>
      <c r="M71" s="579">
        <v>139887.80658156952</v>
      </c>
      <c r="N71" s="579">
        <v>1000000</v>
      </c>
      <c r="O71" s="580">
        <v>3334236.4148454806</v>
      </c>
      <c r="P71" s="578">
        <v>587932.17386547453</v>
      </c>
      <c r="Q71" s="579">
        <v>1406623.3919722792</v>
      </c>
      <c r="R71" s="579">
        <v>208312.90119839972</v>
      </c>
      <c r="S71" s="579">
        <v>140662.33919722794</v>
      </c>
      <c r="T71" s="579">
        <v>1000000</v>
      </c>
      <c r="U71" s="580">
        <v>3343530.8062333814</v>
      </c>
      <c r="V71" s="578">
        <v>1058277.9129578541</v>
      </c>
      <c r="W71" s="629">
        <f t="shared" si="28"/>
        <v>752608.68010050931</v>
      </c>
      <c r="X71" s="579">
        <v>1587117.2475748211</v>
      </c>
      <c r="Y71" s="629">
        <f t="shared" si="29"/>
        <v>1128699.940003009</v>
      </c>
      <c r="Z71" s="579">
        <v>226362.28675865391</v>
      </c>
      <c r="AA71" s="579">
        <v>158711.72475748212</v>
      </c>
      <c r="AB71" s="579">
        <v>1000000</v>
      </c>
      <c r="AC71" s="580">
        <v>4030469.1720488113</v>
      </c>
      <c r="AD71" s="588">
        <f t="shared" si="32"/>
        <v>0.4174149181562406</v>
      </c>
      <c r="AE71" s="588">
        <f t="shared" si="33"/>
        <v>1.3189067230810523</v>
      </c>
      <c r="AF71" s="588">
        <f t="shared" si="34"/>
        <v>0.89979769561991929</v>
      </c>
      <c r="AG71" s="588">
        <f t="shared" si="35"/>
        <v>2.3623264461189382</v>
      </c>
      <c r="AH71" s="578">
        <v>1058277.9129578541</v>
      </c>
      <c r="AI71" s="629">
        <f t="shared" si="30"/>
        <v>752608.68010050931</v>
      </c>
      <c r="AJ71" s="579">
        <v>1636113.6563766128</v>
      </c>
      <c r="AK71" s="629">
        <f t="shared" si="31"/>
        <v>1163544.4001457295</v>
      </c>
      <c r="AL71" s="579">
        <v>231261.92763883312</v>
      </c>
      <c r="AM71" s="579">
        <v>163611.36563766131</v>
      </c>
      <c r="AN71" s="579">
        <v>1000000</v>
      </c>
      <c r="AO71" s="580">
        <v>4089264.8626109613</v>
      </c>
      <c r="AP71" s="711">
        <f t="shared" si="36"/>
        <v>0.4174149181562406</v>
      </c>
      <c r="AQ71" s="711">
        <f t="shared" si="37"/>
        <v>1.3189067230810523</v>
      </c>
      <c r="AR71" s="711">
        <f t="shared" si="38"/>
        <v>0.85080128681812761</v>
      </c>
      <c r="AS71" s="712">
        <f t="shared" si="39"/>
        <v>2.3274819859762177</v>
      </c>
    </row>
    <row r="72" spans="1:45" x14ac:dyDescent="0.55000000000000004">
      <c r="A72" s="577">
        <v>2085</v>
      </c>
      <c r="B72" s="578">
        <v>1490750.9462905091</v>
      </c>
      <c r="C72" s="629">
        <f t="shared" si="26"/>
        <v>2103116.6173945209</v>
      </c>
      <c r="D72" s="579">
        <v>2513818.4271296933</v>
      </c>
      <c r="E72" s="629">
        <f t="shared" si="27"/>
        <v>3546436.3248364786</v>
      </c>
      <c r="F72" s="579">
        <v>319691.59997997672</v>
      </c>
      <c r="G72" s="579">
        <v>251381.84271296934</v>
      </c>
      <c r="H72" s="579">
        <v>1000000</v>
      </c>
      <c r="I72" s="580">
        <v>5575642.8161131488</v>
      </c>
      <c r="J72" s="578">
        <v>595452.26797360939</v>
      </c>
      <c r="K72" s="579">
        <v>1414535.695046958</v>
      </c>
      <c r="L72" s="579">
        <v>209763.3267717032</v>
      </c>
      <c r="M72" s="579">
        <v>141453.56950469583</v>
      </c>
      <c r="N72" s="579">
        <v>1000000</v>
      </c>
      <c r="O72" s="580">
        <v>3361204.8592969668</v>
      </c>
      <c r="P72" s="578">
        <v>595452.26797360939</v>
      </c>
      <c r="Q72" s="579">
        <v>1422815.5585160144</v>
      </c>
      <c r="R72" s="579">
        <v>210591.31311860878</v>
      </c>
      <c r="S72" s="579">
        <v>142281.55585160144</v>
      </c>
      <c r="T72" s="579">
        <v>1000000</v>
      </c>
      <c r="U72" s="580">
        <v>3371140.6954598343</v>
      </c>
      <c r="V72" s="578">
        <v>1071814.0823524971</v>
      </c>
      <c r="W72" s="629">
        <f t="shared" si="28"/>
        <v>758423.93486223463</v>
      </c>
      <c r="X72" s="579">
        <v>1604454.647058096</v>
      </c>
      <c r="Y72" s="629">
        <f t="shared" si="29"/>
        <v>1135324.5182774158</v>
      </c>
      <c r="Z72" s="579">
        <v>228755.22197281694</v>
      </c>
      <c r="AA72" s="579">
        <v>160445.4647058096</v>
      </c>
      <c r="AB72" s="579">
        <v>1000000</v>
      </c>
      <c r="AC72" s="580">
        <v>4065469.4160892195</v>
      </c>
      <c r="AD72" s="588">
        <f t="shared" si="32"/>
        <v>0.41893686393801194</v>
      </c>
      <c r="AE72" s="588">
        <f t="shared" si="33"/>
        <v>1.3446926825322862</v>
      </c>
      <c r="AF72" s="588">
        <f t="shared" si="34"/>
        <v>0.90936378007159735</v>
      </c>
      <c r="AG72" s="588">
        <f t="shared" si="35"/>
        <v>2.4111118065590627</v>
      </c>
      <c r="AH72" s="578">
        <v>1071814.0823524971</v>
      </c>
      <c r="AI72" s="629">
        <f t="shared" si="30"/>
        <v>758423.93486223463</v>
      </c>
      <c r="AJ72" s="579">
        <v>1654264.9305495615</v>
      </c>
      <c r="AK72" s="629">
        <f t="shared" si="31"/>
        <v>1170570.6601449344</v>
      </c>
      <c r="AL72" s="579">
        <v>233736.25032196351</v>
      </c>
      <c r="AM72" s="579">
        <v>165426.4930549562</v>
      </c>
      <c r="AN72" s="579">
        <v>1000000</v>
      </c>
      <c r="AO72" s="580">
        <v>4125241.7562789787</v>
      </c>
      <c r="AP72" s="711">
        <f t="shared" si="36"/>
        <v>0.41893686393801194</v>
      </c>
      <c r="AQ72" s="711">
        <f t="shared" si="37"/>
        <v>1.3446926825322862</v>
      </c>
      <c r="AR72" s="711">
        <f t="shared" si="38"/>
        <v>0.8595534965801318</v>
      </c>
      <c r="AS72" s="712">
        <f t="shared" si="39"/>
        <v>2.3758656646915441</v>
      </c>
    </row>
    <row r="73" spans="1:45" x14ac:dyDescent="0.55000000000000004">
      <c r="A73" s="577">
        <v>2086</v>
      </c>
      <c r="B73" s="578">
        <v>1505809.0614669234</v>
      </c>
      <c r="C73" s="629">
        <f t="shared" si="26"/>
        <v>2134982.0558645306</v>
      </c>
      <c r="D73" s="579">
        <v>2540721.9110646467</v>
      </c>
      <c r="E73" s="629">
        <f t="shared" si="27"/>
        <v>3602313.0872785035</v>
      </c>
      <c r="F73" s="579">
        <v>323041.14363930759</v>
      </c>
      <c r="G73" s="579">
        <v>254072.19110646468</v>
      </c>
      <c r="H73" s="579">
        <v>1000000</v>
      </c>
      <c r="I73" s="580">
        <v>5623644.3072773423</v>
      </c>
      <c r="J73" s="578">
        <v>602972.36208174436</v>
      </c>
      <c r="K73" s="579">
        <v>1430193.3242782212</v>
      </c>
      <c r="L73" s="579">
        <v>211988.28496066507</v>
      </c>
      <c r="M73" s="579">
        <v>143019.33242782214</v>
      </c>
      <c r="N73" s="579">
        <v>1000000</v>
      </c>
      <c r="O73" s="580">
        <v>3388173.303748453</v>
      </c>
      <c r="P73" s="578">
        <v>602972.36208174436</v>
      </c>
      <c r="Q73" s="579">
        <v>1439007.7250597496</v>
      </c>
      <c r="R73" s="579">
        <v>212869.72503881791</v>
      </c>
      <c r="S73" s="579">
        <v>143900.77250597498</v>
      </c>
      <c r="T73" s="579">
        <v>1000000</v>
      </c>
      <c r="U73" s="580">
        <v>3398750.5846862867</v>
      </c>
      <c r="V73" s="578">
        <v>1085350.25174714</v>
      </c>
      <c r="W73" s="629">
        <f t="shared" si="28"/>
        <v>764162.22185934009</v>
      </c>
      <c r="X73" s="579">
        <v>1621792.0465413707</v>
      </c>
      <c r="Y73" s="629">
        <f t="shared" si="29"/>
        <v>1141854.6332705782</v>
      </c>
      <c r="Z73" s="579">
        <v>231148.15718698001</v>
      </c>
      <c r="AA73" s="579">
        <v>162179.20465413708</v>
      </c>
      <c r="AB73" s="579">
        <v>1000000</v>
      </c>
      <c r="AC73" s="580">
        <v>4100469.6601296277</v>
      </c>
      <c r="AD73" s="588">
        <f t="shared" si="32"/>
        <v>0.4204588097197835</v>
      </c>
      <c r="AE73" s="588">
        <f t="shared" si="33"/>
        <v>1.3708198340051905</v>
      </c>
      <c r="AF73" s="588">
        <f t="shared" si="34"/>
        <v>0.91892986452327596</v>
      </c>
      <c r="AG73" s="588">
        <f t="shared" si="35"/>
        <v>2.4604584540079255</v>
      </c>
      <c r="AH73" s="578">
        <v>1085350.25174714</v>
      </c>
      <c r="AI73" s="629">
        <f t="shared" si="30"/>
        <v>764162.22185934009</v>
      </c>
      <c r="AJ73" s="579">
        <v>1672416.2047225102</v>
      </c>
      <c r="AK73" s="629">
        <f t="shared" si="31"/>
        <v>1177497.568934144</v>
      </c>
      <c r="AL73" s="579">
        <v>236210.57300509399</v>
      </c>
      <c r="AM73" s="579">
        <v>167241.62047225106</v>
      </c>
      <c r="AN73" s="579">
        <v>1000000</v>
      </c>
      <c r="AO73" s="580">
        <v>4161218.6499469951</v>
      </c>
      <c r="AP73" s="711">
        <f t="shared" si="36"/>
        <v>0.4204588097197835</v>
      </c>
      <c r="AQ73" s="711">
        <f t="shared" si="37"/>
        <v>1.3708198340051905</v>
      </c>
      <c r="AR73" s="711">
        <f t="shared" si="38"/>
        <v>0.86830570634213644</v>
      </c>
      <c r="AS73" s="712">
        <f t="shared" si="39"/>
        <v>2.4248155183443596</v>
      </c>
    </row>
    <row r="74" spans="1:45" x14ac:dyDescent="0.55000000000000004">
      <c r="A74" s="577">
        <v>2087</v>
      </c>
      <c r="B74" s="578">
        <v>1520867.1766433381</v>
      </c>
      <c r="C74" s="629">
        <f t="shared" si="26"/>
        <v>2167113.5708038057</v>
      </c>
      <c r="D74" s="579">
        <v>2567625.3949995995</v>
      </c>
      <c r="E74" s="629">
        <f t="shared" si="27"/>
        <v>3658659.9564368268</v>
      </c>
      <c r="F74" s="579">
        <v>326390.68729863846</v>
      </c>
      <c r="G74" s="579">
        <v>256762.53949996</v>
      </c>
      <c r="H74" s="579">
        <v>1000000</v>
      </c>
      <c r="I74" s="580">
        <v>5671645.7984415358</v>
      </c>
      <c r="J74" s="578">
        <v>610492.45618987933</v>
      </c>
      <c r="K74" s="579">
        <v>1445850.9535094844</v>
      </c>
      <c r="L74" s="579">
        <v>214213.24314962694</v>
      </c>
      <c r="M74" s="579">
        <v>144585.09535094845</v>
      </c>
      <c r="N74" s="579">
        <v>1000000</v>
      </c>
      <c r="O74" s="580">
        <v>3415141.7481999397</v>
      </c>
      <c r="P74" s="578">
        <v>610492.45618987933</v>
      </c>
      <c r="Q74" s="579">
        <v>1455199.8916034847</v>
      </c>
      <c r="R74" s="579">
        <v>215148.13695902698</v>
      </c>
      <c r="S74" s="579">
        <v>145519.98916034849</v>
      </c>
      <c r="T74" s="579">
        <v>1000000</v>
      </c>
      <c r="U74" s="580">
        <v>3426360.4739127401</v>
      </c>
      <c r="V74" s="578">
        <v>1098886.4211417828</v>
      </c>
      <c r="W74" s="629">
        <f t="shared" si="28"/>
        <v>769824.16538810299</v>
      </c>
      <c r="X74" s="579">
        <v>1639129.4460246456</v>
      </c>
      <c r="Y74" s="629">
        <f t="shared" si="29"/>
        <v>1148291.0640008522</v>
      </c>
      <c r="Z74" s="579">
        <v>233541.09240114305</v>
      </c>
      <c r="AA74" s="579">
        <v>163912.94460246456</v>
      </c>
      <c r="AB74" s="579">
        <v>1000000</v>
      </c>
      <c r="AC74" s="580">
        <v>4135469.9041700363</v>
      </c>
      <c r="AD74" s="588">
        <f t="shared" si="32"/>
        <v>0.42198075550155528</v>
      </c>
      <c r="AE74" s="588">
        <f t="shared" si="33"/>
        <v>1.3972894054157026</v>
      </c>
      <c r="AF74" s="588">
        <f t="shared" si="34"/>
        <v>0.92849594897495391</v>
      </c>
      <c r="AG74" s="588">
        <f t="shared" si="35"/>
        <v>2.5103688924359746</v>
      </c>
      <c r="AH74" s="578">
        <v>1098886.4211417828</v>
      </c>
      <c r="AI74" s="629">
        <f t="shared" si="30"/>
        <v>769824.16538810299</v>
      </c>
      <c r="AJ74" s="579">
        <v>1690567.4788954589</v>
      </c>
      <c r="AK74" s="629">
        <f t="shared" si="31"/>
        <v>1184325.9443689575</v>
      </c>
      <c r="AL74" s="579">
        <v>238684.89568822441</v>
      </c>
      <c r="AM74" s="579">
        <v>169056.74788954592</v>
      </c>
      <c r="AN74" s="579">
        <v>1000000</v>
      </c>
      <c r="AO74" s="580">
        <v>4197195.5436150124</v>
      </c>
      <c r="AP74" s="711">
        <f t="shared" si="36"/>
        <v>0.42198075550155528</v>
      </c>
      <c r="AQ74" s="711">
        <f t="shared" si="37"/>
        <v>1.3972894054157026</v>
      </c>
      <c r="AR74" s="711">
        <f t="shared" si="38"/>
        <v>0.87705791610414074</v>
      </c>
      <c r="AS74" s="712">
        <f t="shared" si="39"/>
        <v>2.4743340120678692</v>
      </c>
    </row>
    <row r="75" spans="1:45" x14ac:dyDescent="0.55000000000000004">
      <c r="A75" s="577">
        <v>2088</v>
      </c>
      <c r="B75" s="578">
        <v>1535925.2918197524</v>
      </c>
      <c r="C75" s="629">
        <f t="shared" si="26"/>
        <v>2199513.0263410769</v>
      </c>
      <c r="D75" s="579">
        <v>2594528.8789345529</v>
      </c>
      <c r="E75" s="629">
        <f t="shared" si="27"/>
        <v>3715480.2364595523</v>
      </c>
      <c r="F75" s="579">
        <v>329740.23095796938</v>
      </c>
      <c r="G75" s="579">
        <v>259452.88789345528</v>
      </c>
      <c r="H75" s="579">
        <v>1000000</v>
      </c>
      <c r="I75" s="580">
        <v>5719647.2896057302</v>
      </c>
      <c r="J75" s="578">
        <v>618012.55029801431</v>
      </c>
      <c r="K75" s="579">
        <v>1461508.5827407476</v>
      </c>
      <c r="L75" s="579">
        <v>216438.20133858884</v>
      </c>
      <c r="M75" s="579">
        <v>146150.85827407477</v>
      </c>
      <c r="N75" s="579">
        <v>1000000</v>
      </c>
      <c r="O75" s="580">
        <v>3442110.1926514255</v>
      </c>
      <c r="P75" s="578">
        <v>618012.55029801431</v>
      </c>
      <c r="Q75" s="579">
        <v>1471392.0581472199</v>
      </c>
      <c r="R75" s="579">
        <v>217426.54887923604</v>
      </c>
      <c r="S75" s="579">
        <v>147139.20581472199</v>
      </c>
      <c r="T75" s="579">
        <v>1000000</v>
      </c>
      <c r="U75" s="580">
        <v>3453970.3631391926</v>
      </c>
      <c r="V75" s="578">
        <v>1112422.5905364258</v>
      </c>
      <c r="W75" s="629">
        <f t="shared" si="28"/>
        <v>775410.38542603189</v>
      </c>
      <c r="X75" s="579">
        <v>1656466.8455079205</v>
      </c>
      <c r="Y75" s="629">
        <f t="shared" si="29"/>
        <v>1154634.5840579919</v>
      </c>
      <c r="Z75" s="579">
        <v>235934.02761530611</v>
      </c>
      <c r="AA75" s="579">
        <v>165646.68455079207</v>
      </c>
      <c r="AB75" s="579">
        <v>1000000</v>
      </c>
      <c r="AC75" s="580">
        <v>4170470.1482104445</v>
      </c>
      <c r="AD75" s="588">
        <f t="shared" si="32"/>
        <v>0.42350270128332662</v>
      </c>
      <c r="AE75" s="588">
        <f t="shared" si="33"/>
        <v>1.424102640915045</v>
      </c>
      <c r="AF75" s="588">
        <f t="shared" si="34"/>
        <v>0.93806203342663241</v>
      </c>
      <c r="AG75" s="588">
        <f t="shared" si="35"/>
        <v>2.5608456524015604</v>
      </c>
      <c r="AH75" s="578">
        <v>1112422.5905364258</v>
      </c>
      <c r="AI75" s="629">
        <f t="shared" si="30"/>
        <v>775410.38542603189</v>
      </c>
      <c r="AJ75" s="579">
        <v>1708718.753068408</v>
      </c>
      <c r="AK75" s="629">
        <f t="shared" si="31"/>
        <v>1191056.5986102002</v>
      </c>
      <c r="AL75" s="579">
        <v>241159.21837135486</v>
      </c>
      <c r="AM75" s="579">
        <v>170871.87530684081</v>
      </c>
      <c r="AN75" s="579">
        <v>1000000</v>
      </c>
      <c r="AO75" s="580">
        <v>4233172.4372830298</v>
      </c>
      <c r="AP75" s="711">
        <f t="shared" si="36"/>
        <v>0.42350270128332662</v>
      </c>
      <c r="AQ75" s="711">
        <f t="shared" si="37"/>
        <v>1.424102640915045</v>
      </c>
      <c r="AR75" s="711">
        <f t="shared" si="38"/>
        <v>0.88581012586614494</v>
      </c>
      <c r="AS75" s="712">
        <f t="shared" si="39"/>
        <v>2.5244236378493525</v>
      </c>
    </row>
    <row r="76" spans="1:45" x14ac:dyDescent="0.55000000000000004">
      <c r="A76" s="577">
        <v>2089</v>
      </c>
      <c r="B76" s="578">
        <v>1550983.4069961668</v>
      </c>
      <c r="C76" s="629">
        <f t="shared" si="26"/>
        <v>2232182.298594451</v>
      </c>
      <c r="D76" s="579">
        <v>2621432.3628695058</v>
      </c>
      <c r="E76" s="629">
        <f t="shared" si="27"/>
        <v>3772777.2527835937</v>
      </c>
      <c r="F76" s="579">
        <v>333089.77461730019</v>
      </c>
      <c r="G76" s="579">
        <v>262143.23628695062</v>
      </c>
      <c r="H76" s="579">
        <v>1000000</v>
      </c>
      <c r="I76" s="580">
        <v>5767648.7807699246</v>
      </c>
      <c r="J76" s="578">
        <v>625532.6444061494</v>
      </c>
      <c r="K76" s="579">
        <v>1477166.2119720108</v>
      </c>
      <c r="L76" s="579">
        <v>218663.15952755071</v>
      </c>
      <c r="M76" s="579">
        <v>147716.62119720108</v>
      </c>
      <c r="N76" s="579">
        <v>1000000</v>
      </c>
      <c r="O76" s="580">
        <v>3469078.6371029122</v>
      </c>
      <c r="P76" s="578">
        <v>625532.6444061494</v>
      </c>
      <c r="Q76" s="579">
        <v>1487584.2246909551</v>
      </c>
      <c r="R76" s="579">
        <v>219704.96079944517</v>
      </c>
      <c r="S76" s="579">
        <v>148758.42246909553</v>
      </c>
      <c r="T76" s="579">
        <v>1000000</v>
      </c>
      <c r="U76" s="580">
        <v>3481580.2523656455</v>
      </c>
      <c r="V76" s="578">
        <v>1125958.7599310689</v>
      </c>
      <c r="W76" s="629">
        <f t="shared" si="28"/>
        <v>780921.49765944667</v>
      </c>
      <c r="X76" s="579">
        <v>1673804.2449911954</v>
      </c>
      <c r="Y76" s="629">
        <f t="shared" si="29"/>
        <v>1160885.9616379598</v>
      </c>
      <c r="Z76" s="579">
        <v>238326.96282946918</v>
      </c>
      <c r="AA76" s="579">
        <v>167380.42449911954</v>
      </c>
      <c r="AB76" s="579">
        <v>1000000</v>
      </c>
      <c r="AC76" s="580">
        <v>4205470.3922508527</v>
      </c>
      <c r="AD76" s="588">
        <f t="shared" si="32"/>
        <v>0.4250246470650979</v>
      </c>
      <c r="AE76" s="588">
        <f t="shared" si="33"/>
        <v>1.4512608009350043</v>
      </c>
      <c r="AF76" s="588">
        <f t="shared" si="34"/>
        <v>0.94762811787831036</v>
      </c>
      <c r="AG76" s="588">
        <f t="shared" si="35"/>
        <v>2.6118912911456338</v>
      </c>
      <c r="AH76" s="578">
        <v>1125958.7599310689</v>
      </c>
      <c r="AI76" s="629">
        <f t="shared" si="30"/>
        <v>780921.49765944667</v>
      </c>
      <c r="AJ76" s="579">
        <v>1726870.0272413567</v>
      </c>
      <c r="AK76" s="629">
        <f t="shared" si="31"/>
        <v>1197690.3381604205</v>
      </c>
      <c r="AL76" s="579">
        <v>243633.54105448528</v>
      </c>
      <c r="AM76" s="579">
        <v>172687.0027241357</v>
      </c>
      <c r="AN76" s="579">
        <v>1000000</v>
      </c>
      <c r="AO76" s="580">
        <v>4269149.3309510462</v>
      </c>
      <c r="AP76" s="711">
        <f t="shared" si="36"/>
        <v>0.4250246470650979</v>
      </c>
      <c r="AQ76" s="711">
        <f t="shared" si="37"/>
        <v>1.4512608009350043</v>
      </c>
      <c r="AR76" s="711">
        <f t="shared" si="38"/>
        <v>0.89456233562814913</v>
      </c>
      <c r="AS76" s="712">
        <f t="shared" si="39"/>
        <v>2.575086914623173</v>
      </c>
    </row>
    <row r="77" spans="1:45" x14ac:dyDescent="0.55000000000000004">
      <c r="A77" s="577">
        <v>2090</v>
      </c>
      <c r="B77" s="578">
        <v>1566041.5221725814</v>
      </c>
      <c r="C77" s="629">
        <f t="shared" si="26"/>
        <v>2265123.2757446999</v>
      </c>
      <c r="D77" s="579">
        <v>2648335.8468044591</v>
      </c>
      <c r="E77" s="629">
        <f t="shared" si="27"/>
        <v>3830554.3522649636</v>
      </c>
      <c r="F77" s="579">
        <v>336439.31827663112</v>
      </c>
      <c r="G77" s="579">
        <v>264833.58468044596</v>
      </c>
      <c r="H77" s="579">
        <v>1000000</v>
      </c>
      <c r="I77" s="580">
        <v>5815650.2719341181</v>
      </c>
      <c r="J77" s="578">
        <v>633052.73851428425</v>
      </c>
      <c r="K77" s="579">
        <v>1492823.8412032737</v>
      </c>
      <c r="L77" s="579">
        <v>220888.11771651258</v>
      </c>
      <c r="M77" s="579">
        <v>149282.38412032739</v>
      </c>
      <c r="N77" s="579">
        <v>1000000</v>
      </c>
      <c r="O77" s="580">
        <v>3496047.0815543984</v>
      </c>
      <c r="P77" s="578">
        <v>633052.73851428425</v>
      </c>
      <c r="Q77" s="579">
        <v>1503776.3912346906</v>
      </c>
      <c r="R77" s="579">
        <v>221983.37271965423</v>
      </c>
      <c r="S77" s="579">
        <v>150377.63912346907</v>
      </c>
      <c r="T77" s="579">
        <v>1000000</v>
      </c>
      <c r="U77" s="580">
        <v>3509190.1415920984</v>
      </c>
      <c r="V77" s="578">
        <v>1139494.9293257117</v>
      </c>
      <c r="W77" s="629">
        <f t="shared" si="28"/>
        <v>786358.11351089168</v>
      </c>
      <c r="X77" s="579">
        <v>1691141.6444744703</v>
      </c>
      <c r="Y77" s="629">
        <f t="shared" si="29"/>
        <v>1167045.9595775271</v>
      </c>
      <c r="Z77" s="579">
        <v>240719.89804363222</v>
      </c>
      <c r="AA77" s="579">
        <v>169114.16444744702</v>
      </c>
      <c r="AB77" s="579">
        <v>1000000</v>
      </c>
      <c r="AC77" s="580">
        <v>4240470.6362912618</v>
      </c>
      <c r="AD77" s="588">
        <f t="shared" si="32"/>
        <v>0.42654659284686974</v>
      </c>
      <c r="AE77" s="588">
        <f t="shared" si="33"/>
        <v>1.4787651622338081</v>
      </c>
      <c r="AF77" s="588">
        <f t="shared" si="34"/>
        <v>0.95719420232998886</v>
      </c>
      <c r="AG77" s="588">
        <f t="shared" si="35"/>
        <v>2.6635083926874361</v>
      </c>
      <c r="AH77" s="578">
        <v>1139494.9293257117</v>
      </c>
      <c r="AI77" s="629">
        <f t="shared" si="30"/>
        <v>786358.11351089168</v>
      </c>
      <c r="AJ77" s="579">
        <v>1745021.3014143056</v>
      </c>
      <c r="AK77" s="629">
        <f t="shared" si="31"/>
        <v>1204227.963900174</v>
      </c>
      <c r="AL77" s="579">
        <v>246107.86373761576</v>
      </c>
      <c r="AM77" s="579">
        <v>174502.13014143056</v>
      </c>
      <c r="AN77" s="579">
        <v>1000000</v>
      </c>
      <c r="AO77" s="580">
        <v>4305126.2246190635</v>
      </c>
      <c r="AP77" s="711">
        <f t="shared" si="36"/>
        <v>0.42654659284686974</v>
      </c>
      <c r="AQ77" s="711">
        <f t="shared" si="37"/>
        <v>1.4787651622338081</v>
      </c>
      <c r="AR77" s="711">
        <f t="shared" si="38"/>
        <v>0.90331454539015354</v>
      </c>
      <c r="AS77" s="712">
        <f t="shared" si="39"/>
        <v>2.6263263883647894</v>
      </c>
    </row>
    <row r="78" spans="1:45" x14ac:dyDescent="0.55000000000000004">
      <c r="A78" s="577">
        <v>2091</v>
      </c>
      <c r="B78" s="578">
        <v>1581099.6373489958</v>
      </c>
      <c r="C78" s="629">
        <f t="shared" si="26"/>
        <v>2298337.8581089866</v>
      </c>
      <c r="D78" s="579">
        <v>2675239.330739412</v>
      </c>
      <c r="E78" s="629">
        <f t="shared" si="27"/>
        <v>3888814.9033098277</v>
      </c>
      <c r="F78" s="579">
        <v>339788.86193596199</v>
      </c>
      <c r="G78" s="579">
        <v>267523.93307394121</v>
      </c>
      <c r="H78" s="579">
        <v>1000000</v>
      </c>
      <c r="I78" s="580">
        <v>5863651.7630983107</v>
      </c>
      <c r="J78" s="578">
        <v>640572.83262241923</v>
      </c>
      <c r="K78" s="579">
        <v>1508481.4704345367</v>
      </c>
      <c r="L78" s="579">
        <v>223113.07590547446</v>
      </c>
      <c r="M78" s="579">
        <v>150848.1470434537</v>
      </c>
      <c r="N78" s="579">
        <v>1000000</v>
      </c>
      <c r="O78" s="580">
        <v>3523015.5260058846</v>
      </c>
      <c r="P78" s="578">
        <v>640572.83262241923</v>
      </c>
      <c r="Q78" s="579">
        <v>1519968.5577784257</v>
      </c>
      <c r="R78" s="579">
        <v>224261.78463986333</v>
      </c>
      <c r="S78" s="579">
        <v>151996.85577784257</v>
      </c>
      <c r="T78" s="579">
        <v>1000000</v>
      </c>
      <c r="U78" s="580">
        <v>3536800.0308185508</v>
      </c>
      <c r="V78" s="578">
        <v>1153031.0987203545</v>
      </c>
      <c r="W78" s="629">
        <f t="shared" si="28"/>
        <v>791720.84016638075</v>
      </c>
      <c r="X78" s="579">
        <v>1708479.043957745</v>
      </c>
      <c r="Y78" s="629">
        <f t="shared" si="29"/>
        <v>1173115.3353886574</v>
      </c>
      <c r="Z78" s="579">
        <v>243112.83325779525</v>
      </c>
      <c r="AA78" s="579">
        <v>170847.9043957745</v>
      </c>
      <c r="AB78" s="579">
        <v>1000000</v>
      </c>
      <c r="AC78" s="580">
        <v>4275470.880331669</v>
      </c>
      <c r="AD78" s="588">
        <f t="shared" si="32"/>
        <v>0.4280685386286413</v>
      </c>
      <c r="AE78" s="588">
        <f t="shared" si="33"/>
        <v>1.5066170179426059</v>
      </c>
      <c r="AF78" s="588">
        <f t="shared" si="34"/>
        <v>0.96676028678166703</v>
      </c>
      <c r="AG78" s="588">
        <f t="shared" si="35"/>
        <v>2.71569956792117</v>
      </c>
      <c r="AH78" s="578">
        <v>1153031.0987203545</v>
      </c>
      <c r="AI78" s="629">
        <f t="shared" si="30"/>
        <v>791720.84016638075</v>
      </c>
      <c r="AJ78" s="579">
        <v>1763172.5755872543</v>
      </c>
      <c r="AK78" s="629">
        <f t="shared" si="31"/>
        <v>1210670.2711240756</v>
      </c>
      <c r="AL78" s="579">
        <v>248582.18642074615</v>
      </c>
      <c r="AM78" s="579">
        <v>176317.25755872543</v>
      </c>
      <c r="AN78" s="579">
        <v>1000000</v>
      </c>
      <c r="AO78" s="580">
        <v>4341103.11828708</v>
      </c>
      <c r="AP78" s="711">
        <f t="shared" si="36"/>
        <v>0.4280685386286413</v>
      </c>
      <c r="AQ78" s="711">
        <f t="shared" si="37"/>
        <v>1.5066170179426059</v>
      </c>
      <c r="AR78" s="711">
        <f t="shared" si="38"/>
        <v>0.91206675515215774</v>
      </c>
      <c r="AS78" s="712">
        <f t="shared" si="39"/>
        <v>2.6781446321857518</v>
      </c>
    </row>
    <row r="79" spans="1:45" x14ac:dyDescent="0.55000000000000004">
      <c r="A79" s="577">
        <v>2092</v>
      </c>
      <c r="B79" s="578">
        <v>1596157.7525254101</v>
      </c>
      <c r="C79" s="629">
        <f t="shared" si="26"/>
        <v>2331827.9582150215</v>
      </c>
      <c r="D79" s="579">
        <v>2702142.8146743653</v>
      </c>
      <c r="E79" s="629">
        <f t="shared" si="27"/>
        <v>3947562.2960063335</v>
      </c>
      <c r="F79" s="579">
        <v>343138.4055952928</v>
      </c>
      <c r="G79" s="579">
        <v>270214.28146743652</v>
      </c>
      <c r="H79" s="579">
        <v>1000000</v>
      </c>
      <c r="I79" s="580">
        <v>5911653.2542625051</v>
      </c>
      <c r="J79" s="578">
        <v>648092.9267305542</v>
      </c>
      <c r="K79" s="579">
        <v>1524139.0996657999</v>
      </c>
      <c r="L79" s="579">
        <v>225338.03409443633</v>
      </c>
      <c r="M79" s="579">
        <v>152413.90996658002</v>
      </c>
      <c r="N79" s="579">
        <v>1000000</v>
      </c>
      <c r="O79" s="580">
        <v>3549983.9704573709</v>
      </c>
      <c r="P79" s="578">
        <v>648092.9267305542</v>
      </c>
      <c r="Q79" s="579">
        <v>1536160.7243221607</v>
      </c>
      <c r="R79" s="579">
        <v>226540.19656007239</v>
      </c>
      <c r="S79" s="579">
        <v>153616.07243221611</v>
      </c>
      <c r="T79" s="579">
        <v>1000000</v>
      </c>
      <c r="U79" s="580">
        <v>3564409.9200450038</v>
      </c>
      <c r="V79" s="578">
        <v>1166567.2681149975</v>
      </c>
      <c r="W79" s="629">
        <f t="shared" si="28"/>
        <v>797010.28060247714</v>
      </c>
      <c r="X79" s="579">
        <v>1725816.4434410199</v>
      </c>
      <c r="Y79" s="629">
        <f t="shared" si="29"/>
        <v>1179094.841292687</v>
      </c>
      <c r="Z79" s="579">
        <v>245505.76847195829</v>
      </c>
      <c r="AA79" s="579">
        <v>172581.64434410201</v>
      </c>
      <c r="AB79" s="579">
        <v>1000000</v>
      </c>
      <c r="AC79" s="580">
        <v>4310471.1243720781</v>
      </c>
      <c r="AD79" s="588">
        <f t="shared" si="32"/>
        <v>0.42959048441041259</v>
      </c>
      <c r="AE79" s="588">
        <f t="shared" si="33"/>
        <v>1.5348176776125444</v>
      </c>
      <c r="AF79" s="588">
        <f t="shared" si="34"/>
        <v>0.97632637123334542</v>
      </c>
      <c r="AG79" s="588">
        <f t="shared" si="35"/>
        <v>2.7684674547136465</v>
      </c>
      <c r="AH79" s="578">
        <v>1166567.2681149975</v>
      </c>
      <c r="AI79" s="629">
        <f t="shared" si="30"/>
        <v>797010.28060247714</v>
      </c>
      <c r="AJ79" s="579">
        <v>1781323.8497602029</v>
      </c>
      <c r="AK79" s="629">
        <f t="shared" si="31"/>
        <v>1217018.0495766406</v>
      </c>
      <c r="AL79" s="579">
        <v>251056.50910387663</v>
      </c>
      <c r="AM79" s="579">
        <v>178132.38497602032</v>
      </c>
      <c r="AN79" s="579">
        <v>1000000</v>
      </c>
      <c r="AO79" s="580">
        <v>4377080.0119550973</v>
      </c>
      <c r="AP79" s="711">
        <f t="shared" si="36"/>
        <v>0.42959048441041259</v>
      </c>
      <c r="AQ79" s="711">
        <f t="shared" si="37"/>
        <v>1.5348176776125444</v>
      </c>
      <c r="AR79" s="711">
        <f t="shared" si="38"/>
        <v>0.92081896491416237</v>
      </c>
      <c r="AS79" s="712">
        <f t="shared" si="39"/>
        <v>2.7305442464296927</v>
      </c>
    </row>
    <row r="80" spans="1:45" x14ac:dyDescent="0.55000000000000004">
      <c r="A80" s="577">
        <v>2093</v>
      </c>
      <c r="B80" s="578">
        <v>1611215.8677018248</v>
      </c>
      <c r="C80" s="629">
        <f t="shared" si="26"/>
        <v>2365595.5008756658</v>
      </c>
      <c r="D80" s="579">
        <v>2729046.2986093182</v>
      </c>
      <c r="E80" s="629">
        <f t="shared" si="27"/>
        <v>4006799.9422572223</v>
      </c>
      <c r="F80" s="579">
        <v>346487.94925462373</v>
      </c>
      <c r="G80" s="579">
        <v>272904.62986093183</v>
      </c>
      <c r="H80" s="579">
        <v>1000000</v>
      </c>
      <c r="I80" s="580">
        <v>5959654.7454266986</v>
      </c>
      <c r="J80" s="578">
        <v>655613.02083868918</v>
      </c>
      <c r="K80" s="579">
        <v>1539796.7288970631</v>
      </c>
      <c r="L80" s="579">
        <v>227562.99228339823</v>
      </c>
      <c r="M80" s="579">
        <v>153979.67288970633</v>
      </c>
      <c r="N80" s="579">
        <v>1000000</v>
      </c>
      <c r="O80" s="580">
        <v>3576952.4149088576</v>
      </c>
      <c r="P80" s="578">
        <v>655613.02083868918</v>
      </c>
      <c r="Q80" s="579">
        <v>1552352.8908658961</v>
      </c>
      <c r="R80" s="579">
        <v>228818.60848028149</v>
      </c>
      <c r="S80" s="579">
        <v>155235.28908658962</v>
      </c>
      <c r="T80" s="579">
        <v>1000000</v>
      </c>
      <c r="U80" s="580">
        <v>3592019.8092714567</v>
      </c>
      <c r="V80" s="578">
        <v>1180103.4375096406</v>
      </c>
      <c r="W80" s="629">
        <f t="shared" si="28"/>
        <v>802227.03361320856</v>
      </c>
      <c r="X80" s="579">
        <v>1743153.8429242948</v>
      </c>
      <c r="Y80" s="629">
        <f t="shared" si="29"/>
        <v>1184985.2242542917</v>
      </c>
      <c r="Z80" s="579">
        <v>247898.70368612136</v>
      </c>
      <c r="AA80" s="579">
        <v>174315.38429242949</v>
      </c>
      <c r="AB80" s="579">
        <v>1000000</v>
      </c>
      <c r="AC80" s="580">
        <v>4345471.3684124863</v>
      </c>
      <c r="AD80" s="588">
        <f t="shared" si="32"/>
        <v>0.43111243019218415</v>
      </c>
      <c r="AE80" s="588">
        <f t="shared" si="33"/>
        <v>1.563368467262457</v>
      </c>
      <c r="AF80" s="588">
        <f t="shared" si="34"/>
        <v>0.98589245568502348</v>
      </c>
      <c r="AG80" s="588">
        <f t="shared" si="35"/>
        <v>2.8218147180029303</v>
      </c>
      <c r="AH80" s="578">
        <v>1180103.4375096406</v>
      </c>
      <c r="AI80" s="629">
        <f t="shared" si="30"/>
        <v>802227.03361320856</v>
      </c>
      <c r="AJ80" s="579">
        <v>1799475.1239331518</v>
      </c>
      <c r="AK80" s="629">
        <f t="shared" si="31"/>
        <v>1223272.0834879021</v>
      </c>
      <c r="AL80" s="579">
        <v>253530.83178700705</v>
      </c>
      <c r="AM80" s="579">
        <v>179947.51239331518</v>
      </c>
      <c r="AN80" s="579">
        <v>1000000</v>
      </c>
      <c r="AO80" s="580">
        <v>4413056.9056231137</v>
      </c>
      <c r="AP80" s="711">
        <f t="shared" si="36"/>
        <v>0.43111243019218415</v>
      </c>
      <c r="AQ80" s="711">
        <f t="shared" si="37"/>
        <v>1.563368467262457</v>
      </c>
      <c r="AR80" s="711">
        <f t="shared" si="38"/>
        <v>0.92957117467616635</v>
      </c>
      <c r="AS80" s="712">
        <f t="shared" si="39"/>
        <v>2.78352785876932</v>
      </c>
    </row>
    <row r="81" spans="1:45" x14ac:dyDescent="0.55000000000000004">
      <c r="A81" s="577">
        <v>2094</v>
      </c>
      <c r="B81" s="578">
        <v>1626273.9828782391</v>
      </c>
      <c r="C81" s="629">
        <f t="shared" si="26"/>
        <v>2399642.4232639601</v>
      </c>
      <c r="D81" s="579">
        <v>2755949.7825442711</v>
      </c>
      <c r="E81" s="629">
        <f t="shared" si="27"/>
        <v>4066531.275913219</v>
      </c>
      <c r="F81" s="579">
        <v>349837.49291395454</v>
      </c>
      <c r="G81" s="579">
        <v>275594.97825442714</v>
      </c>
      <c r="H81" s="579">
        <v>1000000</v>
      </c>
      <c r="I81" s="580">
        <v>6007656.2365908921</v>
      </c>
      <c r="J81" s="578">
        <v>663133.11494682415</v>
      </c>
      <c r="K81" s="579">
        <v>1555454.3581283265</v>
      </c>
      <c r="L81" s="579">
        <v>229787.9504723601</v>
      </c>
      <c r="M81" s="579">
        <v>155545.43581283264</v>
      </c>
      <c r="N81" s="579">
        <v>1000000</v>
      </c>
      <c r="O81" s="580">
        <v>3603920.8593603433</v>
      </c>
      <c r="P81" s="578">
        <v>663133.11494682415</v>
      </c>
      <c r="Q81" s="579">
        <v>1568545.0574096316</v>
      </c>
      <c r="R81" s="579">
        <v>231097.02040049058</v>
      </c>
      <c r="S81" s="579">
        <v>156854.50574096316</v>
      </c>
      <c r="T81" s="579">
        <v>1000000</v>
      </c>
      <c r="U81" s="580">
        <v>3619629.6984979091</v>
      </c>
      <c r="V81" s="578">
        <v>1193639.6069042834</v>
      </c>
      <c r="W81" s="629">
        <f t="shared" si="28"/>
        <v>807371.69383681752</v>
      </c>
      <c r="X81" s="579">
        <v>1760491.2424075697</v>
      </c>
      <c r="Y81" s="629">
        <f t="shared" si="29"/>
        <v>1190787.2260152481</v>
      </c>
      <c r="Z81" s="579">
        <v>250291.63890028442</v>
      </c>
      <c r="AA81" s="579">
        <v>176049.12424075697</v>
      </c>
      <c r="AB81" s="579">
        <v>1000000</v>
      </c>
      <c r="AC81" s="580">
        <v>4380471.6124528944</v>
      </c>
      <c r="AD81" s="588">
        <f t="shared" si="32"/>
        <v>0.43263437597395571</v>
      </c>
      <c r="AE81" s="588">
        <f t="shared" si="33"/>
        <v>1.5922707294271425</v>
      </c>
      <c r="AF81" s="588">
        <f t="shared" si="34"/>
        <v>0.99545854013670143</v>
      </c>
      <c r="AG81" s="588">
        <f t="shared" si="35"/>
        <v>2.8757440498979707</v>
      </c>
      <c r="AH81" s="578">
        <v>1193639.6069042834</v>
      </c>
      <c r="AI81" s="629">
        <f t="shared" si="30"/>
        <v>807371.69383681752</v>
      </c>
      <c r="AJ81" s="579">
        <v>1817626.3981061005</v>
      </c>
      <c r="AK81" s="629">
        <f t="shared" si="31"/>
        <v>1229433.1516088115</v>
      </c>
      <c r="AL81" s="579">
        <v>256005.1544701375</v>
      </c>
      <c r="AM81" s="579">
        <v>181762.6398106101</v>
      </c>
      <c r="AN81" s="579">
        <v>1000000</v>
      </c>
      <c r="AO81" s="580">
        <v>4449033.7992911311</v>
      </c>
      <c r="AP81" s="711">
        <f t="shared" si="36"/>
        <v>0.43263437597395571</v>
      </c>
      <c r="AQ81" s="711">
        <f t="shared" si="37"/>
        <v>1.5922707294271425</v>
      </c>
      <c r="AR81" s="711">
        <f t="shared" si="38"/>
        <v>0.93832338443817054</v>
      </c>
      <c r="AS81" s="712">
        <f t="shared" si="39"/>
        <v>2.8370981243044073</v>
      </c>
    </row>
    <row r="82" spans="1:45" x14ac:dyDescent="0.55000000000000004">
      <c r="A82" s="577">
        <v>2095</v>
      </c>
      <c r="B82" s="578">
        <v>1641332.0980546535</v>
      </c>
      <c r="C82" s="629">
        <f t="shared" si="26"/>
        <v>2433970.6749886149</v>
      </c>
      <c r="D82" s="579">
        <v>2782853.2664792244</v>
      </c>
      <c r="E82" s="629">
        <f t="shared" si="27"/>
        <v>4126759.7529072198</v>
      </c>
      <c r="F82" s="579">
        <v>353187.03657328547</v>
      </c>
      <c r="G82" s="579">
        <v>278285.32664792245</v>
      </c>
      <c r="H82" s="579">
        <v>1000000</v>
      </c>
      <c r="I82" s="580">
        <v>6055657.7277550856</v>
      </c>
      <c r="J82" s="578">
        <v>670653.20905495901</v>
      </c>
      <c r="K82" s="579">
        <v>1571111.9873595897</v>
      </c>
      <c r="L82" s="579">
        <v>232012.90866132197</v>
      </c>
      <c r="M82" s="579">
        <v>157111.19873595895</v>
      </c>
      <c r="N82" s="579">
        <v>1000000</v>
      </c>
      <c r="O82" s="580">
        <v>3630889.30381183</v>
      </c>
      <c r="P82" s="578">
        <v>670653.20905495901</v>
      </c>
      <c r="Q82" s="579">
        <v>1584737.2239533665</v>
      </c>
      <c r="R82" s="579">
        <v>233375.43232069968</v>
      </c>
      <c r="S82" s="579">
        <v>158473.72239533669</v>
      </c>
      <c r="T82" s="579">
        <v>1000000</v>
      </c>
      <c r="U82" s="580">
        <v>3647239.5877243625</v>
      </c>
      <c r="V82" s="578">
        <v>1207175.7762989262</v>
      </c>
      <c r="W82" s="629">
        <f t="shared" si="28"/>
        <v>812444.85178234987</v>
      </c>
      <c r="X82" s="579">
        <v>1777828.6418908443</v>
      </c>
      <c r="Y82" s="629">
        <f t="shared" si="29"/>
        <v>1196501.5831279883</v>
      </c>
      <c r="Z82" s="579">
        <v>252684.57411444746</v>
      </c>
      <c r="AA82" s="579">
        <v>177782.86418908444</v>
      </c>
      <c r="AB82" s="579">
        <v>1000000</v>
      </c>
      <c r="AC82" s="580">
        <v>4415471.8564933026</v>
      </c>
      <c r="AD82" s="588">
        <f t="shared" si="32"/>
        <v>0.43415632175572727</v>
      </c>
      <c r="AE82" s="588">
        <f t="shared" si="33"/>
        <v>1.621525823206265</v>
      </c>
      <c r="AF82" s="588">
        <f t="shared" si="34"/>
        <v>1.00502462458838</v>
      </c>
      <c r="AG82" s="588">
        <f t="shared" si="35"/>
        <v>2.9302581697792318</v>
      </c>
      <c r="AH82" s="578">
        <v>1207175.7762989262</v>
      </c>
      <c r="AI82" s="629">
        <f t="shared" si="30"/>
        <v>812444.85178234987</v>
      </c>
      <c r="AJ82" s="579">
        <v>1835777.6722790492</v>
      </c>
      <c r="AK82" s="629">
        <f t="shared" si="31"/>
        <v>1235502.0272464242</v>
      </c>
      <c r="AL82" s="579">
        <v>258479.47715326792</v>
      </c>
      <c r="AM82" s="579">
        <v>183577.76722790496</v>
      </c>
      <c r="AN82" s="579">
        <v>1000000</v>
      </c>
      <c r="AO82" s="580">
        <v>4485010.6929591484</v>
      </c>
      <c r="AP82" s="711">
        <f t="shared" si="36"/>
        <v>0.43415632175572727</v>
      </c>
      <c r="AQ82" s="711">
        <f t="shared" si="37"/>
        <v>1.621525823206265</v>
      </c>
      <c r="AR82" s="711">
        <f t="shared" si="38"/>
        <v>0.94707559420017529</v>
      </c>
      <c r="AS82" s="712">
        <f t="shared" si="39"/>
        <v>2.8912577256607954</v>
      </c>
    </row>
    <row r="83" spans="1:45" x14ac:dyDescent="0.55000000000000004">
      <c r="A83" s="577">
        <v>2096</v>
      </c>
      <c r="B83" s="578">
        <v>1656390.2132310681</v>
      </c>
      <c r="C83" s="629">
        <f t="shared" si="26"/>
        <v>2468582.218169936</v>
      </c>
      <c r="D83" s="579">
        <v>2809756.7504141778</v>
      </c>
      <c r="E83" s="629">
        <f t="shared" si="27"/>
        <v>4187488.8513892633</v>
      </c>
      <c r="F83" s="579">
        <v>356536.58023261628</v>
      </c>
      <c r="G83" s="579">
        <v>280975.67504141777</v>
      </c>
      <c r="H83" s="579">
        <v>1000000</v>
      </c>
      <c r="I83" s="580">
        <v>6103659.21891928</v>
      </c>
      <c r="J83" s="578">
        <v>678173.3031630941</v>
      </c>
      <c r="K83" s="579">
        <v>1586769.6165908526</v>
      </c>
      <c r="L83" s="579">
        <v>234237.86685028384</v>
      </c>
      <c r="M83" s="579">
        <v>158676.96165908527</v>
      </c>
      <c r="N83" s="579">
        <v>1000000</v>
      </c>
      <c r="O83" s="580">
        <v>3657857.7482633158</v>
      </c>
      <c r="P83" s="578">
        <v>678173.3031630941</v>
      </c>
      <c r="Q83" s="579">
        <v>1600929.3904971019</v>
      </c>
      <c r="R83" s="579">
        <v>235653.84424090874</v>
      </c>
      <c r="S83" s="579">
        <v>160092.9390497102</v>
      </c>
      <c r="T83" s="579">
        <v>1000000</v>
      </c>
      <c r="U83" s="580">
        <v>3674849.4769508149</v>
      </c>
      <c r="V83" s="578">
        <v>1220711.9456935693</v>
      </c>
      <c r="W83" s="629">
        <f t="shared" si="28"/>
        <v>817447.09385608113</v>
      </c>
      <c r="X83" s="579">
        <v>1795166.0413741192</v>
      </c>
      <c r="Y83" s="629">
        <f t="shared" si="29"/>
        <v>1202129.0269889508</v>
      </c>
      <c r="Z83" s="579">
        <v>255077.5093286105</v>
      </c>
      <c r="AA83" s="579">
        <v>179516.60413741195</v>
      </c>
      <c r="AB83" s="579">
        <v>1000000</v>
      </c>
      <c r="AC83" s="580">
        <v>4450472.1005337108</v>
      </c>
      <c r="AD83" s="588">
        <f t="shared" si="32"/>
        <v>0.43567826753749883</v>
      </c>
      <c r="AE83" s="588">
        <f t="shared" si="33"/>
        <v>1.6511351243138548</v>
      </c>
      <c r="AF83" s="588">
        <f t="shared" si="34"/>
        <v>1.0145907090400585</v>
      </c>
      <c r="AG83" s="588">
        <f t="shared" si="35"/>
        <v>2.9853598244003123</v>
      </c>
      <c r="AH83" s="578">
        <v>1220711.9456935693</v>
      </c>
      <c r="AI83" s="629">
        <f t="shared" si="30"/>
        <v>817447.09385608113</v>
      </c>
      <c r="AJ83" s="579">
        <v>1853928.9464519981</v>
      </c>
      <c r="AK83" s="629">
        <f t="shared" si="31"/>
        <v>1241479.4782988711</v>
      </c>
      <c r="AL83" s="579">
        <v>260953.79983639839</v>
      </c>
      <c r="AM83" s="579">
        <v>185392.89464519985</v>
      </c>
      <c r="AN83" s="579">
        <v>1000000</v>
      </c>
      <c r="AO83" s="580">
        <v>4520987.5866271649</v>
      </c>
      <c r="AP83" s="711">
        <f t="shared" si="36"/>
        <v>0.43567826753749883</v>
      </c>
      <c r="AQ83" s="711">
        <f t="shared" si="37"/>
        <v>1.6511351243138548</v>
      </c>
      <c r="AR83" s="711">
        <f t="shared" si="38"/>
        <v>0.9558278039621797</v>
      </c>
      <c r="AS83" s="712">
        <f t="shared" si="39"/>
        <v>2.946009373090392</v>
      </c>
    </row>
    <row r="84" spans="1:45" x14ac:dyDescent="0.55000000000000004">
      <c r="A84" s="577">
        <v>2097</v>
      </c>
      <c r="B84" s="578">
        <v>1671448.3284074825</v>
      </c>
      <c r="C84" s="629">
        <f t="shared" si="26"/>
        <v>2503479.0275161951</v>
      </c>
      <c r="D84" s="579">
        <v>2836660.2343491307</v>
      </c>
      <c r="E84" s="629">
        <f t="shared" si="27"/>
        <v>4248722.0718623037</v>
      </c>
      <c r="F84" s="579">
        <v>359886.12389194715</v>
      </c>
      <c r="G84" s="579">
        <v>283666.02343491308</v>
      </c>
      <c r="H84" s="579">
        <v>1000000</v>
      </c>
      <c r="I84" s="580">
        <v>6151660.7100834735</v>
      </c>
      <c r="J84" s="578">
        <v>685693.39727122895</v>
      </c>
      <c r="K84" s="579">
        <v>1602427.2458221158</v>
      </c>
      <c r="L84" s="579">
        <v>236462.82503924574</v>
      </c>
      <c r="M84" s="579">
        <v>160242.72458221158</v>
      </c>
      <c r="N84" s="579">
        <v>1000000</v>
      </c>
      <c r="O84" s="580">
        <v>3684826.192714802</v>
      </c>
      <c r="P84" s="578">
        <v>685693.39727122895</v>
      </c>
      <c r="Q84" s="579">
        <v>1617121.5570408369</v>
      </c>
      <c r="R84" s="579">
        <v>237932.25616111784</v>
      </c>
      <c r="S84" s="579">
        <v>161712.15570408371</v>
      </c>
      <c r="T84" s="579">
        <v>1000000</v>
      </c>
      <c r="U84" s="580">
        <v>3702459.3661772674</v>
      </c>
      <c r="V84" s="578">
        <v>1234248.1150882121</v>
      </c>
      <c r="W84" s="629">
        <f t="shared" si="28"/>
        <v>822379.00238778046</v>
      </c>
      <c r="X84" s="579">
        <v>1812503.4408573941</v>
      </c>
      <c r="Y84" s="629">
        <f t="shared" si="29"/>
        <v>1207670.2838717254</v>
      </c>
      <c r="Z84" s="579">
        <v>257470.44454277353</v>
      </c>
      <c r="AA84" s="579">
        <v>181250.34408573943</v>
      </c>
      <c r="AB84" s="579">
        <v>1000000</v>
      </c>
      <c r="AC84" s="580">
        <v>4485472.3445741199</v>
      </c>
      <c r="AD84" s="588">
        <f t="shared" si="32"/>
        <v>0.43720021331927039</v>
      </c>
      <c r="AE84" s="588">
        <f t="shared" si="33"/>
        <v>1.6811000251284147</v>
      </c>
      <c r="AF84" s="588">
        <f t="shared" si="34"/>
        <v>1.0241567934917366</v>
      </c>
      <c r="AG84" s="588">
        <f t="shared" si="35"/>
        <v>3.0410517879905785</v>
      </c>
      <c r="AH84" s="578">
        <v>1234248.1150882121</v>
      </c>
      <c r="AI84" s="629">
        <f t="shared" si="30"/>
        <v>822379.00238778046</v>
      </c>
      <c r="AJ84" s="579">
        <v>1872080.2206249468</v>
      </c>
      <c r="AK84" s="629">
        <f t="shared" si="31"/>
        <v>1247366.2672901119</v>
      </c>
      <c r="AL84" s="579">
        <v>263428.12251952878</v>
      </c>
      <c r="AM84" s="579">
        <v>187208.02206249468</v>
      </c>
      <c r="AN84" s="579">
        <v>1000000</v>
      </c>
      <c r="AO84" s="580">
        <v>4556964.4802951822</v>
      </c>
      <c r="AP84" s="711">
        <f t="shared" si="36"/>
        <v>0.43720021331927039</v>
      </c>
      <c r="AQ84" s="711">
        <f t="shared" si="37"/>
        <v>1.6811000251284147</v>
      </c>
      <c r="AR84" s="711">
        <f t="shared" si="38"/>
        <v>0.96458001372418389</v>
      </c>
      <c r="AS84" s="712">
        <f t="shared" si="39"/>
        <v>3.0013558045721922</v>
      </c>
    </row>
    <row r="85" spans="1:45" x14ac:dyDescent="0.55000000000000004">
      <c r="A85" s="577">
        <v>2098</v>
      </c>
      <c r="B85" s="578">
        <v>1686506.4435838968</v>
      </c>
      <c r="C85" s="629">
        <f t="shared" si="26"/>
        <v>2538663.090400462</v>
      </c>
      <c r="D85" s="579">
        <v>2863563.7182840835</v>
      </c>
      <c r="E85" s="629">
        <f t="shared" si="27"/>
        <v>4310462.9373187898</v>
      </c>
      <c r="F85" s="579">
        <v>363235.66755127808</v>
      </c>
      <c r="G85" s="579">
        <v>286356.37182840839</v>
      </c>
      <c r="H85" s="579">
        <v>1000000</v>
      </c>
      <c r="I85" s="580">
        <v>6199662.2012476679</v>
      </c>
      <c r="J85" s="578">
        <v>693213.49137936393</v>
      </c>
      <c r="K85" s="579">
        <v>1618084.8750533788</v>
      </c>
      <c r="L85" s="579">
        <v>238687.78322820761</v>
      </c>
      <c r="M85" s="579">
        <v>161808.48750533789</v>
      </c>
      <c r="N85" s="579">
        <v>1000000</v>
      </c>
      <c r="O85" s="580">
        <v>3711794.6371662887</v>
      </c>
      <c r="P85" s="578">
        <v>693213.49137936393</v>
      </c>
      <c r="Q85" s="579">
        <v>1633313.7235845723</v>
      </c>
      <c r="R85" s="579">
        <v>240210.6680813269</v>
      </c>
      <c r="S85" s="579">
        <v>163331.37235845724</v>
      </c>
      <c r="T85" s="579">
        <v>1000000</v>
      </c>
      <c r="U85" s="580">
        <v>3730069.2554037208</v>
      </c>
      <c r="V85" s="578">
        <v>1247784.2844828551</v>
      </c>
      <c r="W85" s="629">
        <f t="shared" si="28"/>
        <v>827241.15565681667</v>
      </c>
      <c r="X85" s="579">
        <v>1829840.840340669</v>
      </c>
      <c r="Y85" s="629">
        <f t="shared" si="29"/>
        <v>1213126.074959998</v>
      </c>
      <c r="Z85" s="579">
        <v>259863.3797569366</v>
      </c>
      <c r="AA85" s="579">
        <v>182984.08403406694</v>
      </c>
      <c r="AB85" s="579">
        <v>1000000</v>
      </c>
      <c r="AC85" s="580">
        <v>4520472.5886145281</v>
      </c>
      <c r="AD85" s="588">
        <f t="shared" si="32"/>
        <v>0.43872215910104173</v>
      </c>
      <c r="AE85" s="588">
        <f t="shared" si="33"/>
        <v>1.7114219347436455</v>
      </c>
      <c r="AF85" s="588">
        <f t="shared" si="34"/>
        <v>1.0337228779434144</v>
      </c>
      <c r="AG85" s="588">
        <f t="shared" si="35"/>
        <v>3.0973368623587918</v>
      </c>
      <c r="AH85" s="578">
        <v>1247784.2844828551</v>
      </c>
      <c r="AI85" s="629">
        <f t="shared" si="30"/>
        <v>827241.15565681667</v>
      </c>
      <c r="AJ85" s="579">
        <v>1890231.4947978954</v>
      </c>
      <c r="AK85" s="629">
        <f t="shared" si="31"/>
        <v>1253163.1514044832</v>
      </c>
      <c r="AL85" s="579">
        <v>265902.44520265923</v>
      </c>
      <c r="AM85" s="579">
        <v>189023.14947978957</v>
      </c>
      <c r="AN85" s="579">
        <v>1000000</v>
      </c>
      <c r="AO85" s="580">
        <v>4592941.3739631986</v>
      </c>
      <c r="AP85" s="711">
        <f t="shared" si="36"/>
        <v>0.43872215910104173</v>
      </c>
      <c r="AQ85" s="711">
        <f t="shared" si="37"/>
        <v>1.7114219347436455</v>
      </c>
      <c r="AR85" s="711">
        <f t="shared" si="38"/>
        <v>0.97333222348618809</v>
      </c>
      <c r="AS85" s="712">
        <f t="shared" si="39"/>
        <v>3.0572997859143065</v>
      </c>
    </row>
    <row r="86" spans="1:45" x14ac:dyDescent="0.55000000000000004">
      <c r="A86" s="577">
        <v>2099</v>
      </c>
      <c r="B86" s="578">
        <v>1701564.5587603115</v>
      </c>
      <c r="C86" s="629">
        <f t="shared" si="26"/>
        <v>2574136.4069378846</v>
      </c>
      <c r="D86" s="579">
        <v>2890467.2022190364</v>
      </c>
      <c r="E86" s="629">
        <f t="shared" si="27"/>
        <v>4372714.9933780441</v>
      </c>
      <c r="F86" s="579">
        <v>366585.21121060889</v>
      </c>
      <c r="G86" s="579">
        <v>289046.7202219037</v>
      </c>
      <c r="H86" s="579">
        <v>1000000</v>
      </c>
      <c r="I86" s="580">
        <v>6247663.6924118614</v>
      </c>
      <c r="J86" s="578">
        <v>700733.5854874989</v>
      </c>
      <c r="K86" s="579">
        <v>1633742.5042846419</v>
      </c>
      <c r="L86" s="579">
        <v>240912.74141716948</v>
      </c>
      <c r="M86" s="579">
        <v>163374.25042846421</v>
      </c>
      <c r="N86" s="579">
        <v>1000000</v>
      </c>
      <c r="O86" s="580">
        <v>3738763.0816177744</v>
      </c>
      <c r="P86" s="578">
        <v>700733.5854874989</v>
      </c>
      <c r="Q86" s="579">
        <v>1649505.8901283073</v>
      </c>
      <c r="R86" s="579">
        <v>242489.08000153603</v>
      </c>
      <c r="S86" s="579">
        <v>164950.58901283075</v>
      </c>
      <c r="T86" s="579">
        <v>1000000</v>
      </c>
      <c r="U86" s="580">
        <v>3757679.1446301732</v>
      </c>
      <c r="V86" s="578">
        <v>1261320.4538774979</v>
      </c>
      <c r="W86" s="629">
        <f t="shared" si="28"/>
        <v>832034.12791810243</v>
      </c>
      <c r="X86" s="579">
        <v>1847178.2398239439</v>
      </c>
      <c r="Y86" s="629">
        <f t="shared" si="29"/>
        <v>1218497.1163802906</v>
      </c>
      <c r="Z86" s="579">
        <v>262256.31497109967</v>
      </c>
      <c r="AA86" s="579">
        <v>184717.82398239439</v>
      </c>
      <c r="AB86" s="579">
        <v>1000000</v>
      </c>
      <c r="AC86" s="580">
        <v>4555472.8326549362</v>
      </c>
      <c r="AD86" s="588">
        <f t="shared" si="32"/>
        <v>0.44024410488281351</v>
      </c>
      <c r="AE86" s="588">
        <f t="shared" si="33"/>
        <v>1.7421022790197824</v>
      </c>
      <c r="AF86" s="588">
        <f t="shared" si="34"/>
        <v>1.0432889623950925</v>
      </c>
      <c r="AG86" s="588">
        <f t="shared" si="35"/>
        <v>3.1542178769977536</v>
      </c>
      <c r="AH86" s="578">
        <v>1261320.4538774979</v>
      </c>
      <c r="AI86" s="629">
        <f t="shared" si="30"/>
        <v>832034.12791810243</v>
      </c>
      <c r="AJ86" s="579">
        <v>1908382.7689708443</v>
      </c>
      <c r="AK86" s="629">
        <f t="shared" si="31"/>
        <v>1258870.8825210284</v>
      </c>
      <c r="AL86" s="579">
        <v>268376.76788578968</v>
      </c>
      <c r="AM86" s="579">
        <v>190838.27689708443</v>
      </c>
      <c r="AN86" s="579">
        <v>1000000</v>
      </c>
      <c r="AO86" s="580">
        <v>4628918.2676312169</v>
      </c>
      <c r="AP86" s="711">
        <f t="shared" si="36"/>
        <v>0.44024410488281351</v>
      </c>
      <c r="AQ86" s="711">
        <f t="shared" si="37"/>
        <v>1.7421022790197824</v>
      </c>
      <c r="AR86" s="711">
        <f t="shared" si="38"/>
        <v>0.98208443324819206</v>
      </c>
      <c r="AS86" s="712">
        <f t="shared" si="39"/>
        <v>3.1138441108570154</v>
      </c>
    </row>
    <row r="87" spans="1:45" x14ac:dyDescent="0.55000000000000004">
      <c r="A87" s="577">
        <v>2100</v>
      </c>
      <c r="B87" s="578">
        <v>1716622.6739367258</v>
      </c>
      <c r="C87" s="629">
        <f t="shared" si="26"/>
        <v>2609900.990063421</v>
      </c>
      <c r="D87" s="579">
        <v>2917370.6861539898</v>
      </c>
      <c r="E87" s="629">
        <f t="shared" si="27"/>
        <v>4435481.8084244588</v>
      </c>
      <c r="F87" s="579">
        <v>369934.75486993982</v>
      </c>
      <c r="G87" s="579">
        <v>291737.06861539901</v>
      </c>
      <c r="H87" s="579">
        <v>1000000</v>
      </c>
      <c r="I87" s="580">
        <v>6295665.1835760549</v>
      </c>
      <c r="J87" s="578">
        <v>708253.67959563388</v>
      </c>
      <c r="K87" s="579">
        <v>1649400.1335159051</v>
      </c>
      <c r="L87" s="579">
        <v>243137.69960613135</v>
      </c>
      <c r="M87" s="579">
        <v>164940.01335159052</v>
      </c>
      <c r="N87" s="579">
        <v>1000000</v>
      </c>
      <c r="O87" s="580">
        <v>3765731.5260692611</v>
      </c>
      <c r="P87" s="578">
        <v>708253.67959563388</v>
      </c>
      <c r="Q87" s="579">
        <v>1665698.0566720427</v>
      </c>
      <c r="R87" s="579">
        <v>244767.4919217451</v>
      </c>
      <c r="S87" s="579">
        <v>166569.80566720429</v>
      </c>
      <c r="T87" s="579">
        <v>1000000</v>
      </c>
      <c r="U87" s="580">
        <v>3785289.0338566261</v>
      </c>
      <c r="V87" s="578">
        <v>1274856.623272141</v>
      </c>
      <c r="W87" s="629">
        <f t="shared" si="28"/>
        <v>836758.48942788411</v>
      </c>
      <c r="X87" s="579">
        <v>1864515.6393072188</v>
      </c>
      <c r="Y87" s="629">
        <f t="shared" si="29"/>
        <v>1223784.1192345065</v>
      </c>
      <c r="Z87" s="579">
        <v>264649.2501852627</v>
      </c>
      <c r="AA87" s="579">
        <v>186451.5639307219</v>
      </c>
      <c r="AB87" s="579">
        <v>1000000</v>
      </c>
      <c r="AC87" s="580">
        <v>4590473.0766953444</v>
      </c>
      <c r="AD87" s="588">
        <f t="shared" si="32"/>
        <v>0.44176605066458485</v>
      </c>
      <c r="AE87" s="588">
        <f t="shared" si="33"/>
        <v>1.7731425006355368</v>
      </c>
      <c r="AF87" s="588">
        <f t="shared" si="34"/>
        <v>1.052855046846771</v>
      </c>
      <c r="AG87" s="588">
        <f t="shared" si="35"/>
        <v>3.2116976891899522</v>
      </c>
      <c r="AH87" s="578">
        <v>1274856.623272141</v>
      </c>
      <c r="AI87" s="629">
        <f t="shared" si="30"/>
        <v>836758.48942788411</v>
      </c>
      <c r="AJ87" s="579">
        <v>1926534.043143793</v>
      </c>
      <c r="AK87" s="629">
        <f t="shared" si="31"/>
        <v>1264490.207247623</v>
      </c>
      <c r="AL87" s="579">
        <v>270851.09056892013</v>
      </c>
      <c r="AM87" s="579">
        <v>192653.40431437932</v>
      </c>
      <c r="AN87" s="579">
        <v>1000000</v>
      </c>
      <c r="AO87" s="580">
        <v>4664895.1612992333</v>
      </c>
      <c r="AP87" s="711">
        <f t="shared" si="36"/>
        <v>0.44176605066458485</v>
      </c>
      <c r="AQ87" s="711">
        <f t="shared" si="37"/>
        <v>1.7731425006355368</v>
      </c>
      <c r="AR87" s="711">
        <f t="shared" si="38"/>
        <v>0.99083664301019669</v>
      </c>
      <c r="AS87" s="712">
        <f t="shared" si="39"/>
        <v>3.1709916011768358</v>
      </c>
    </row>
    <row r="88" spans="1:45" s="635" customFormat="1" x14ac:dyDescent="0.55000000000000004">
      <c r="A88" s="636"/>
      <c r="B88" s="637"/>
      <c r="C88" s="638"/>
      <c r="D88" s="638"/>
      <c r="E88" s="638"/>
      <c r="F88" s="638"/>
      <c r="G88" s="638"/>
      <c r="H88" s="638"/>
      <c r="I88" s="639"/>
      <c r="J88" s="637"/>
      <c r="K88" s="638"/>
      <c r="L88" s="638"/>
      <c r="M88" s="638"/>
      <c r="N88" s="638"/>
      <c r="O88" s="639"/>
      <c r="P88" s="637"/>
      <c r="Q88" s="638"/>
      <c r="R88" s="638"/>
      <c r="S88" s="638"/>
      <c r="T88" s="638"/>
      <c r="U88" s="639"/>
      <c r="V88" s="637"/>
      <c r="W88" s="638"/>
      <c r="X88" s="638"/>
      <c r="Y88" s="638"/>
      <c r="Z88" s="638"/>
      <c r="AA88" s="638"/>
      <c r="AB88" s="638"/>
      <c r="AC88" s="639"/>
      <c r="AD88" s="638"/>
      <c r="AE88" s="638"/>
      <c r="AF88" s="638"/>
      <c r="AG88" s="638"/>
      <c r="AH88" s="637"/>
      <c r="AI88" s="638"/>
      <c r="AJ88" s="638"/>
      <c r="AK88" s="638"/>
      <c r="AL88" s="638"/>
      <c r="AM88" s="638"/>
      <c r="AN88" s="638"/>
      <c r="AO88" s="639"/>
      <c r="AP88" s="638"/>
      <c r="AQ88" s="638"/>
      <c r="AR88" s="638"/>
      <c r="AS88" s="639"/>
    </row>
    <row r="89" spans="1:45" s="635" customFormat="1" x14ac:dyDescent="0.55000000000000004">
      <c r="A89" s="636"/>
      <c r="B89" s="637"/>
      <c r="C89" s="638"/>
      <c r="D89" s="638"/>
      <c r="E89" s="638"/>
      <c r="F89" s="638"/>
      <c r="G89" s="638"/>
      <c r="H89" s="638"/>
      <c r="I89" s="639"/>
      <c r="J89" s="637"/>
      <c r="K89" s="638"/>
      <c r="L89" s="638"/>
      <c r="M89" s="638"/>
      <c r="N89" s="638"/>
      <c r="O89" s="639"/>
      <c r="P89" s="637"/>
      <c r="Q89" s="638"/>
      <c r="R89" s="638"/>
      <c r="S89" s="638"/>
      <c r="T89" s="638"/>
      <c r="U89" s="639"/>
      <c r="V89" s="637"/>
      <c r="W89" s="638"/>
      <c r="X89" s="638"/>
      <c r="Y89" s="638"/>
      <c r="Z89" s="638"/>
      <c r="AA89" s="638"/>
      <c r="AB89" s="638"/>
      <c r="AC89" s="639"/>
      <c r="AD89" s="638"/>
      <c r="AE89" s="638"/>
      <c r="AF89" s="638"/>
      <c r="AG89" s="638"/>
      <c r="AH89" s="637"/>
      <c r="AI89" s="638"/>
      <c r="AJ89" s="638"/>
      <c r="AK89" s="638"/>
      <c r="AL89" s="638"/>
      <c r="AM89" s="638"/>
      <c r="AN89" s="638"/>
      <c r="AO89" s="639"/>
      <c r="AP89" s="638"/>
      <c r="AQ89" s="638"/>
      <c r="AR89" s="638"/>
      <c r="AS89" s="639"/>
    </row>
    <row r="90" spans="1:45" s="635" customFormat="1" x14ac:dyDescent="0.55000000000000004">
      <c r="A90" s="636"/>
      <c r="B90" s="637"/>
      <c r="C90" s="638"/>
      <c r="D90" s="638"/>
      <c r="E90" s="638"/>
      <c r="F90" s="638"/>
      <c r="G90" s="638"/>
      <c r="H90" s="638"/>
      <c r="I90" s="639"/>
      <c r="J90" s="637"/>
      <c r="K90" s="638"/>
      <c r="L90" s="638"/>
      <c r="M90" s="638"/>
      <c r="N90" s="638"/>
      <c r="O90" s="639"/>
      <c r="P90" s="637"/>
      <c r="Q90" s="638"/>
      <c r="R90" s="638"/>
      <c r="S90" s="638"/>
      <c r="T90" s="638"/>
      <c r="U90" s="639"/>
      <c r="V90" s="637"/>
      <c r="W90" s="638"/>
      <c r="X90" s="638"/>
      <c r="Y90" s="638"/>
      <c r="Z90" s="638"/>
      <c r="AA90" s="638"/>
      <c r="AB90" s="638"/>
      <c r="AC90" s="639"/>
      <c r="AD90" s="638"/>
      <c r="AE90" s="638"/>
      <c r="AF90" s="638"/>
      <c r="AG90" s="638"/>
      <c r="AH90" s="637"/>
      <c r="AI90" s="638"/>
      <c r="AJ90" s="638"/>
      <c r="AK90" s="638"/>
      <c r="AL90" s="638"/>
      <c r="AM90" s="638"/>
      <c r="AN90" s="638"/>
      <c r="AO90" s="639"/>
      <c r="AP90" s="638"/>
      <c r="AQ90" s="638"/>
      <c r="AR90" s="638"/>
      <c r="AS90" s="639"/>
    </row>
    <row r="91" spans="1:45" s="635" customFormat="1" x14ac:dyDescent="0.55000000000000004">
      <c r="A91" s="636"/>
      <c r="B91" s="637"/>
      <c r="C91" s="638"/>
      <c r="D91" s="638"/>
      <c r="E91" s="638"/>
      <c r="F91" s="638"/>
      <c r="G91" s="638"/>
      <c r="H91" s="638"/>
      <c r="I91" s="639"/>
      <c r="J91" s="637"/>
      <c r="K91" s="638"/>
      <c r="L91" s="638"/>
      <c r="M91" s="638"/>
      <c r="N91" s="638"/>
      <c r="O91" s="639"/>
      <c r="P91" s="637"/>
      <c r="Q91" s="638"/>
      <c r="R91" s="638"/>
      <c r="S91" s="638"/>
      <c r="T91" s="638"/>
      <c r="U91" s="639"/>
      <c r="V91" s="637"/>
      <c r="W91" s="638"/>
      <c r="X91" s="638"/>
      <c r="Y91" s="638"/>
      <c r="Z91" s="638"/>
      <c r="AA91" s="638"/>
      <c r="AB91" s="638"/>
      <c r="AC91" s="639"/>
      <c r="AD91" s="638"/>
      <c r="AE91" s="638"/>
      <c r="AF91" s="638"/>
      <c r="AG91" s="638"/>
      <c r="AH91" s="637"/>
      <c r="AI91" s="638"/>
      <c r="AJ91" s="638"/>
      <c r="AK91" s="638"/>
      <c r="AL91" s="638"/>
      <c r="AM91" s="638"/>
      <c r="AN91" s="638"/>
      <c r="AO91" s="639"/>
      <c r="AP91" s="638"/>
      <c r="AQ91" s="638"/>
      <c r="AR91" s="638"/>
      <c r="AS91" s="639"/>
    </row>
    <row r="92" spans="1:45" s="635" customFormat="1" x14ac:dyDescent="0.55000000000000004">
      <c r="A92" s="636"/>
      <c r="B92" s="637"/>
      <c r="C92" s="638"/>
      <c r="D92" s="638"/>
      <c r="E92" s="638"/>
      <c r="F92" s="638"/>
      <c r="G92" s="638"/>
      <c r="H92" s="638"/>
      <c r="I92" s="639"/>
      <c r="J92" s="637"/>
      <c r="K92" s="638"/>
      <c r="L92" s="638"/>
      <c r="M92" s="638"/>
      <c r="N92" s="638"/>
      <c r="O92" s="639"/>
      <c r="P92" s="637"/>
      <c r="Q92" s="638"/>
      <c r="R92" s="638"/>
      <c r="S92" s="638"/>
      <c r="T92" s="638"/>
      <c r="U92" s="639"/>
      <c r="V92" s="637"/>
      <c r="W92" s="638"/>
      <c r="X92" s="638"/>
      <c r="Y92" s="638"/>
      <c r="Z92" s="638"/>
      <c r="AA92" s="638"/>
      <c r="AB92" s="638"/>
      <c r="AC92" s="639"/>
      <c r="AD92" s="638"/>
      <c r="AE92" s="638"/>
      <c r="AF92" s="638"/>
      <c r="AG92" s="638"/>
      <c r="AH92" s="637"/>
      <c r="AI92" s="638"/>
      <c r="AJ92" s="638"/>
      <c r="AK92" s="638"/>
      <c r="AL92" s="638"/>
      <c r="AM92" s="638"/>
      <c r="AN92" s="638"/>
      <c r="AO92" s="639"/>
      <c r="AP92" s="638"/>
      <c r="AQ92" s="638"/>
      <c r="AR92" s="638"/>
      <c r="AS92" s="639"/>
    </row>
    <row r="93" spans="1:45" s="635" customFormat="1" x14ac:dyDescent="0.55000000000000004">
      <c r="A93" s="636"/>
      <c r="B93" s="637"/>
      <c r="C93" s="638"/>
      <c r="D93" s="638"/>
      <c r="E93" s="638"/>
      <c r="F93" s="638"/>
      <c r="G93" s="638"/>
      <c r="H93" s="638"/>
      <c r="I93" s="639"/>
      <c r="J93" s="637"/>
      <c r="K93" s="638"/>
      <c r="L93" s="638"/>
      <c r="M93" s="638"/>
      <c r="N93" s="638"/>
      <c r="O93" s="639"/>
      <c r="P93" s="637"/>
      <c r="Q93" s="638"/>
      <c r="R93" s="638"/>
      <c r="S93" s="638"/>
      <c r="T93" s="638"/>
      <c r="U93" s="639"/>
      <c r="V93" s="637"/>
      <c r="W93" s="638"/>
      <c r="X93" s="638"/>
      <c r="Y93" s="638"/>
      <c r="Z93" s="638"/>
      <c r="AA93" s="638"/>
      <c r="AB93" s="638"/>
      <c r="AC93" s="639"/>
      <c r="AD93" s="638"/>
      <c r="AE93" s="638"/>
      <c r="AF93" s="638"/>
      <c r="AG93" s="638"/>
      <c r="AH93" s="637"/>
      <c r="AI93" s="638"/>
      <c r="AJ93" s="638"/>
      <c r="AK93" s="638"/>
      <c r="AL93" s="638"/>
      <c r="AM93" s="638"/>
      <c r="AN93" s="638"/>
      <c r="AO93" s="639"/>
      <c r="AP93" s="638"/>
      <c r="AQ93" s="638"/>
      <c r="AR93" s="638"/>
      <c r="AS93" s="639"/>
    </row>
    <row r="94" spans="1:45" s="635" customFormat="1" x14ac:dyDescent="0.55000000000000004">
      <c r="A94" s="636"/>
      <c r="B94" s="637"/>
      <c r="C94" s="638"/>
      <c r="D94" s="638"/>
      <c r="E94" s="638"/>
      <c r="F94" s="638"/>
      <c r="G94" s="638"/>
      <c r="H94" s="638"/>
      <c r="I94" s="639"/>
      <c r="J94" s="637"/>
      <c r="K94" s="638"/>
      <c r="L94" s="638"/>
      <c r="M94" s="638"/>
      <c r="N94" s="638"/>
      <c r="O94" s="639"/>
      <c r="P94" s="637"/>
      <c r="Q94" s="638"/>
      <c r="R94" s="638"/>
      <c r="S94" s="638"/>
      <c r="T94" s="638"/>
      <c r="U94" s="639"/>
      <c r="V94" s="637"/>
      <c r="W94" s="638"/>
      <c r="X94" s="638"/>
      <c r="Y94" s="638"/>
      <c r="Z94" s="638"/>
      <c r="AA94" s="638"/>
      <c r="AB94" s="638"/>
      <c r="AC94" s="639"/>
      <c r="AD94" s="638"/>
      <c r="AE94" s="638"/>
      <c r="AF94" s="638"/>
      <c r="AG94" s="638"/>
      <c r="AH94" s="637"/>
      <c r="AI94" s="638"/>
      <c r="AJ94" s="638"/>
      <c r="AK94" s="638"/>
      <c r="AL94" s="638"/>
      <c r="AM94" s="638"/>
      <c r="AN94" s="638"/>
      <c r="AO94" s="639"/>
      <c r="AP94" s="638"/>
      <c r="AQ94" s="638"/>
      <c r="AR94" s="638"/>
      <c r="AS94" s="639"/>
    </row>
    <row r="95" spans="1:45" s="635" customFormat="1" x14ac:dyDescent="0.55000000000000004">
      <c r="A95" s="636"/>
      <c r="B95" s="637"/>
      <c r="C95" s="638"/>
      <c r="D95" s="638"/>
      <c r="E95" s="638"/>
      <c r="F95" s="638"/>
      <c r="G95" s="638"/>
      <c r="H95" s="638"/>
      <c r="I95" s="639"/>
      <c r="J95" s="637"/>
      <c r="K95" s="638"/>
      <c r="L95" s="638"/>
      <c r="M95" s="638"/>
      <c r="N95" s="638"/>
      <c r="O95" s="639"/>
      <c r="P95" s="637"/>
      <c r="Q95" s="638"/>
      <c r="R95" s="638"/>
      <c r="S95" s="638"/>
      <c r="T95" s="638"/>
      <c r="U95" s="639"/>
      <c r="V95" s="637"/>
      <c r="W95" s="638"/>
      <c r="X95" s="638"/>
      <c r="Y95" s="638"/>
      <c r="Z95" s="638"/>
      <c r="AA95" s="638"/>
      <c r="AB95" s="638"/>
      <c r="AC95" s="639"/>
      <c r="AD95" s="638"/>
      <c r="AE95" s="638"/>
      <c r="AF95" s="638"/>
      <c r="AG95" s="638"/>
      <c r="AH95" s="637"/>
      <c r="AI95" s="638"/>
      <c r="AJ95" s="638"/>
      <c r="AK95" s="638"/>
      <c r="AL95" s="638"/>
      <c r="AM95" s="638"/>
      <c r="AN95" s="638"/>
      <c r="AO95" s="639"/>
      <c r="AP95" s="638"/>
      <c r="AQ95" s="638"/>
      <c r="AR95" s="638"/>
      <c r="AS95" s="639"/>
    </row>
    <row r="96" spans="1:45" s="635" customFormat="1" x14ac:dyDescent="0.55000000000000004">
      <c r="A96" s="636"/>
      <c r="B96" s="637"/>
      <c r="C96" s="638"/>
      <c r="D96" s="638"/>
      <c r="E96" s="638"/>
      <c r="F96" s="638"/>
      <c r="G96" s="638"/>
      <c r="H96" s="638"/>
      <c r="I96" s="639"/>
      <c r="J96" s="637"/>
      <c r="K96" s="638"/>
      <c r="L96" s="638"/>
      <c r="M96" s="638"/>
      <c r="N96" s="638"/>
      <c r="O96" s="639"/>
      <c r="P96" s="637"/>
      <c r="Q96" s="638"/>
      <c r="R96" s="638"/>
      <c r="S96" s="638"/>
      <c r="T96" s="638"/>
      <c r="U96" s="639"/>
      <c r="V96" s="637"/>
      <c r="W96" s="638"/>
      <c r="X96" s="638"/>
      <c r="Y96" s="638"/>
      <c r="Z96" s="638"/>
      <c r="AA96" s="638"/>
      <c r="AB96" s="638"/>
      <c r="AC96" s="639"/>
      <c r="AD96" s="638"/>
      <c r="AE96" s="638"/>
      <c r="AF96" s="638"/>
      <c r="AG96" s="638"/>
      <c r="AH96" s="637"/>
      <c r="AI96" s="638"/>
      <c r="AJ96" s="638"/>
      <c r="AK96" s="638"/>
      <c r="AL96" s="638"/>
      <c r="AM96" s="638"/>
      <c r="AN96" s="638"/>
      <c r="AO96" s="639"/>
      <c r="AP96" s="638"/>
      <c r="AQ96" s="638"/>
      <c r="AR96" s="638"/>
      <c r="AS96" s="639"/>
    </row>
    <row r="97" spans="1:45" s="635" customFormat="1" x14ac:dyDescent="0.55000000000000004">
      <c r="A97" s="636"/>
      <c r="B97" s="637"/>
      <c r="C97" s="638"/>
      <c r="D97" s="638"/>
      <c r="E97" s="638"/>
      <c r="F97" s="638"/>
      <c r="G97" s="638"/>
      <c r="H97" s="638"/>
      <c r="I97" s="639"/>
      <c r="J97" s="637"/>
      <c r="K97" s="638"/>
      <c r="L97" s="638"/>
      <c r="M97" s="638"/>
      <c r="N97" s="638"/>
      <c r="O97" s="639"/>
      <c r="P97" s="637"/>
      <c r="Q97" s="638"/>
      <c r="R97" s="638"/>
      <c r="S97" s="638"/>
      <c r="T97" s="638"/>
      <c r="U97" s="639"/>
      <c r="V97" s="637"/>
      <c r="W97" s="638"/>
      <c r="X97" s="638"/>
      <c r="Y97" s="638"/>
      <c r="Z97" s="638"/>
      <c r="AA97" s="638"/>
      <c r="AB97" s="638"/>
      <c r="AC97" s="639"/>
      <c r="AD97" s="638"/>
      <c r="AE97" s="638"/>
      <c r="AF97" s="638"/>
      <c r="AG97" s="638"/>
      <c r="AH97" s="637"/>
      <c r="AI97" s="638"/>
      <c r="AJ97" s="638"/>
      <c r="AK97" s="638"/>
      <c r="AL97" s="638"/>
      <c r="AM97" s="638"/>
      <c r="AN97" s="638"/>
      <c r="AO97" s="639"/>
      <c r="AP97" s="638"/>
      <c r="AQ97" s="638"/>
      <c r="AR97" s="638"/>
      <c r="AS97" s="639"/>
    </row>
    <row r="98" spans="1:45" s="635" customFormat="1" x14ac:dyDescent="0.55000000000000004">
      <c r="A98" s="636"/>
      <c r="B98" s="637"/>
      <c r="C98" s="638"/>
      <c r="D98" s="638"/>
      <c r="E98" s="638"/>
      <c r="F98" s="638"/>
      <c r="G98" s="638"/>
      <c r="H98" s="638"/>
      <c r="I98" s="639"/>
      <c r="J98" s="637"/>
      <c r="K98" s="638"/>
      <c r="L98" s="638"/>
      <c r="M98" s="638"/>
      <c r="N98" s="638"/>
      <c r="O98" s="639"/>
      <c r="P98" s="637"/>
      <c r="Q98" s="638"/>
      <c r="R98" s="638"/>
      <c r="S98" s="638"/>
      <c r="T98" s="638"/>
      <c r="U98" s="639"/>
      <c r="V98" s="637"/>
      <c r="W98" s="638"/>
      <c r="X98" s="638"/>
      <c r="Y98" s="638"/>
      <c r="Z98" s="638"/>
      <c r="AA98" s="638"/>
      <c r="AB98" s="638"/>
      <c r="AC98" s="639"/>
      <c r="AD98" s="638"/>
      <c r="AE98" s="638"/>
      <c r="AF98" s="638"/>
      <c r="AG98" s="638"/>
      <c r="AH98" s="637"/>
      <c r="AI98" s="638"/>
      <c r="AJ98" s="638"/>
      <c r="AK98" s="638"/>
      <c r="AL98" s="638"/>
      <c r="AM98" s="638"/>
      <c r="AN98" s="638"/>
      <c r="AO98" s="639"/>
      <c r="AP98" s="638"/>
      <c r="AQ98" s="638"/>
      <c r="AR98" s="638"/>
      <c r="AS98" s="639"/>
    </row>
    <row r="99" spans="1:45" s="635" customFormat="1" x14ac:dyDescent="0.55000000000000004">
      <c r="A99" s="636"/>
      <c r="B99" s="637"/>
      <c r="C99" s="638"/>
      <c r="D99" s="638"/>
      <c r="E99" s="638"/>
      <c r="F99" s="638"/>
      <c r="G99" s="638"/>
      <c r="H99" s="638"/>
      <c r="I99" s="639"/>
      <c r="J99" s="637"/>
      <c r="K99" s="638"/>
      <c r="L99" s="638"/>
      <c r="M99" s="638"/>
      <c r="N99" s="638"/>
      <c r="O99" s="639"/>
      <c r="P99" s="637"/>
      <c r="Q99" s="638"/>
      <c r="R99" s="638"/>
      <c r="S99" s="638"/>
      <c r="T99" s="638"/>
      <c r="U99" s="639"/>
      <c r="V99" s="637"/>
      <c r="W99" s="638"/>
      <c r="X99" s="638"/>
      <c r="Y99" s="638"/>
      <c r="Z99" s="638"/>
      <c r="AA99" s="638"/>
      <c r="AB99" s="638"/>
      <c r="AC99" s="639"/>
      <c r="AD99" s="638"/>
      <c r="AE99" s="638"/>
      <c r="AF99" s="638"/>
      <c r="AG99" s="638"/>
      <c r="AH99" s="637"/>
      <c r="AI99" s="638"/>
      <c r="AJ99" s="638"/>
      <c r="AK99" s="638"/>
      <c r="AL99" s="638"/>
      <c r="AM99" s="638"/>
      <c r="AN99" s="638"/>
      <c r="AO99" s="639"/>
      <c r="AP99" s="638"/>
      <c r="AQ99" s="638"/>
      <c r="AR99" s="638"/>
      <c r="AS99" s="639"/>
    </row>
    <row r="100" spans="1:45" s="635" customFormat="1" x14ac:dyDescent="0.55000000000000004">
      <c r="A100" s="636"/>
      <c r="B100" s="637"/>
      <c r="C100" s="638"/>
      <c r="D100" s="638"/>
      <c r="E100" s="638"/>
      <c r="F100" s="638"/>
      <c r="G100" s="638"/>
      <c r="H100" s="638"/>
      <c r="I100" s="639"/>
      <c r="J100" s="637"/>
      <c r="K100" s="638"/>
      <c r="L100" s="638"/>
      <c r="M100" s="638"/>
      <c r="N100" s="638"/>
      <c r="O100" s="639"/>
      <c r="P100" s="637"/>
      <c r="Q100" s="638"/>
      <c r="R100" s="638"/>
      <c r="S100" s="638"/>
      <c r="T100" s="638"/>
      <c r="U100" s="639"/>
      <c r="V100" s="637"/>
      <c r="W100" s="638"/>
      <c r="X100" s="638"/>
      <c r="Y100" s="638"/>
      <c r="Z100" s="638"/>
      <c r="AA100" s="638"/>
      <c r="AB100" s="638"/>
      <c r="AC100" s="639"/>
      <c r="AD100" s="638"/>
      <c r="AE100" s="638"/>
      <c r="AF100" s="638"/>
      <c r="AG100" s="638"/>
      <c r="AH100" s="637"/>
      <c r="AI100" s="638"/>
      <c r="AJ100" s="638"/>
      <c r="AK100" s="638"/>
      <c r="AL100" s="638"/>
      <c r="AM100" s="638"/>
      <c r="AN100" s="638"/>
      <c r="AO100" s="639"/>
      <c r="AP100" s="638"/>
      <c r="AQ100" s="638"/>
      <c r="AR100" s="638"/>
      <c r="AS100" s="639"/>
    </row>
    <row r="101" spans="1:45" s="635" customFormat="1" x14ac:dyDescent="0.55000000000000004">
      <c r="A101" s="636"/>
      <c r="B101" s="637"/>
      <c r="C101" s="638"/>
      <c r="D101" s="638"/>
      <c r="E101" s="638"/>
      <c r="F101" s="638"/>
      <c r="G101" s="638"/>
      <c r="H101" s="638"/>
      <c r="I101" s="639"/>
      <c r="J101" s="637"/>
      <c r="K101" s="638"/>
      <c r="L101" s="638"/>
      <c r="M101" s="638"/>
      <c r="N101" s="638"/>
      <c r="O101" s="639"/>
      <c r="P101" s="637"/>
      <c r="Q101" s="638"/>
      <c r="R101" s="638"/>
      <c r="S101" s="638"/>
      <c r="T101" s="638"/>
      <c r="U101" s="639"/>
      <c r="V101" s="637"/>
      <c r="W101" s="638"/>
      <c r="X101" s="638"/>
      <c r="Y101" s="638"/>
      <c r="Z101" s="638"/>
      <c r="AA101" s="638"/>
      <c r="AB101" s="638"/>
      <c r="AC101" s="639"/>
      <c r="AD101" s="638"/>
      <c r="AE101" s="638"/>
      <c r="AF101" s="638"/>
      <c r="AG101" s="638"/>
      <c r="AH101" s="637"/>
      <c r="AI101" s="638"/>
      <c r="AJ101" s="638"/>
      <c r="AK101" s="638"/>
      <c r="AL101" s="638"/>
      <c r="AM101" s="638"/>
      <c r="AN101" s="638"/>
      <c r="AO101" s="639"/>
      <c r="AP101" s="638"/>
      <c r="AQ101" s="638"/>
      <c r="AR101" s="638"/>
      <c r="AS101" s="639"/>
    </row>
    <row r="102" spans="1:45" s="635" customFormat="1" x14ac:dyDescent="0.55000000000000004">
      <c r="A102" s="636"/>
      <c r="B102" s="637"/>
      <c r="C102" s="638"/>
      <c r="D102" s="638"/>
      <c r="E102" s="638"/>
      <c r="F102" s="638"/>
      <c r="G102" s="638"/>
      <c r="H102" s="638"/>
      <c r="I102" s="639"/>
      <c r="J102" s="637"/>
      <c r="K102" s="638"/>
      <c r="L102" s="638"/>
      <c r="M102" s="638"/>
      <c r="N102" s="638"/>
      <c r="O102" s="639"/>
      <c r="P102" s="637"/>
      <c r="Q102" s="638"/>
      <c r="R102" s="638"/>
      <c r="S102" s="638"/>
      <c r="T102" s="638"/>
      <c r="U102" s="639"/>
      <c r="V102" s="637"/>
      <c r="W102" s="638"/>
      <c r="X102" s="638"/>
      <c r="Y102" s="638"/>
      <c r="Z102" s="638"/>
      <c r="AA102" s="638"/>
      <c r="AB102" s="638"/>
      <c r="AC102" s="639"/>
      <c r="AD102" s="638"/>
      <c r="AE102" s="638"/>
      <c r="AF102" s="638"/>
      <c r="AG102" s="638"/>
      <c r="AH102" s="637"/>
      <c r="AI102" s="638"/>
      <c r="AJ102" s="638"/>
      <c r="AK102" s="638"/>
      <c r="AL102" s="638"/>
      <c r="AM102" s="638"/>
      <c r="AN102" s="638"/>
      <c r="AO102" s="639"/>
      <c r="AP102" s="638"/>
      <c r="AQ102" s="638"/>
      <c r="AR102" s="638"/>
      <c r="AS102" s="639"/>
    </row>
    <row r="103" spans="1:45" s="635" customFormat="1" x14ac:dyDescent="0.55000000000000004">
      <c r="A103" s="636"/>
      <c r="B103" s="637"/>
      <c r="C103" s="638"/>
      <c r="D103" s="638"/>
      <c r="E103" s="638"/>
      <c r="F103" s="638"/>
      <c r="G103" s="638"/>
      <c r="H103" s="638"/>
      <c r="I103" s="639"/>
      <c r="J103" s="637"/>
      <c r="K103" s="638"/>
      <c r="L103" s="638"/>
      <c r="M103" s="638"/>
      <c r="N103" s="638"/>
      <c r="O103" s="639"/>
      <c r="P103" s="637"/>
      <c r="Q103" s="638"/>
      <c r="R103" s="638"/>
      <c r="S103" s="638"/>
      <c r="T103" s="638"/>
      <c r="U103" s="639"/>
      <c r="V103" s="637"/>
      <c r="W103" s="638"/>
      <c r="X103" s="638"/>
      <c r="Y103" s="638"/>
      <c r="Z103" s="638"/>
      <c r="AA103" s="638"/>
      <c r="AB103" s="638"/>
      <c r="AC103" s="639"/>
      <c r="AD103" s="638"/>
      <c r="AE103" s="638"/>
      <c r="AF103" s="638"/>
      <c r="AG103" s="638"/>
      <c r="AH103" s="637"/>
      <c r="AI103" s="638"/>
      <c r="AJ103" s="638"/>
      <c r="AK103" s="638"/>
      <c r="AL103" s="638"/>
      <c r="AM103" s="638"/>
      <c r="AN103" s="638"/>
      <c r="AO103" s="639"/>
      <c r="AP103" s="638"/>
      <c r="AQ103" s="638"/>
      <c r="AR103" s="638"/>
      <c r="AS103" s="639"/>
    </row>
    <row r="104" spans="1:45" s="635" customFormat="1" x14ac:dyDescent="0.55000000000000004">
      <c r="A104" s="636"/>
      <c r="B104" s="637"/>
      <c r="C104" s="638"/>
      <c r="D104" s="638"/>
      <c r="E104" s="638"/>
      <c r="F104" s="638"/>
      <c r="G104" s="638"/>
      <c r="H104" s="638"/>
      <c r="I104" s="639"/>
      <c r="J104" s="637"/>
      <c r="K104" s="638"/>
      <c r="L104" s="638"/>
      <c r="M104" s="638"/>
      <c r="N104" s="638"/>
      <c r="O104" s="639"/>
      <c r="P104" s="637"/>
      <c r="Q104" s="638"/>
      <c r="R104" s="638"/>
      <c r="S104" s="638"/>
      <c r="T104" s="638"/>
      <c r="U104" s="639"/>
      <c r="V104" s="637"/>
      <c r="W104" s="638"/>
      <c r="X104" s="638"/>
      <c r="Y104" s="638"/>
      <c r="Z104" s="638"/>
      <c r="AA104" s="638"/>
      <c r="AB104" s="638"/>
      <c r="AC104" s="639"/>
      <c r="AD104" s="638"/>
      <c r="AE104" s="638"/>
      <c r="AF104" s="638"/>
      <c r="AG104" s="638"/>
      <c r="AH104" s="637"/>
      <c r="AI104" s="638"/>
      <c r="AJ104" s="638"/>
      <c r="AK104" s="638"/>
      <c r="AL104" s="638"/>
      <c r="AM104" s="638"/>
      <c r="AN104" s="638"/>
      <c r="AO104" s="639"/>
      <c r="AP104" s="638"/>
      <c r="AQ104" s="638"/>
      <c r="AR104" s="638"/>
      <c r="AS104" s="639"/>
    </row>
    <row r="105" spans="1:45" s="635" customFormat="1" x14ac:dyDescent="0.55000000000000004">
      <c r="A105" s="636"/>
      <c r="B105" s="637"/>
      <c r="C105" s="638"/>
      <c r="D105" s="638"/>
      <c r="E105" s="638"/>
      <c r="F105" s="638"/>
      <c r="G105" s="638"/>
      <c r="H105" s="638"/>
      <c r="I105" s="639"/>
      <c r="J105" s="637"/>
      <c r="K105" s="638"/>
      <c r="L105" s="638"/>
      <c r="M105" s="638"/>
      <c r="N105" s="638"/>
      <c r="O105" s="639"/>
      <c r="P105" s="637"/>
      <c r="Q105" s="638"/>
      <c r="R105" s="638"/>
      <c r="S105" s="638"/>
      <c r="T105" s="638"/>
      <c r="U105" s="639"/>
      <c r="V105" s="637"/>
      <c r="W105" s="638"/>
      <c r="X105" s="638"/>
      <c r="Y105" s="638"/>
      <c r="Z105" s="638"/>
      <c r="AA105" s="638"/>
      <c r="AB105" s="638"/>
      <c r="AC105" s="639"/>
      <c r="AD105" s="638"/>
      <c r="AE105" s="638"/>
      <c r="AF105" s="638"/>
      <c r="AG105" s="638"/>
      <c r="AH105" s="637"/>
      <c r="AI105" s="638"/>
      <c r="AJ105" s="638"/>
      <c r="AK105" s="638"/>
      <c r="AL105" s="638"/>
      <c r="AM105" s="638"/>
      <c r="AN105" s="638"/>
      <c r="AO105" s="639"/>
      <c r="AP105" s="638"/>
      <c r="AQ105" s="638"/>
      <c r="AR105" s="638"/>
      <c r="AS105" s="639"/>
    </row>
    <row r="106" spans="1:45" s="635" customFormat="1" x14ac:dyDescent="0.55000000000000004">
      <c r="A106" s="636"/>
      <c r="B106" s="637"/>
      <c r="C106" s="638"/>
      <c r="D106" s="638"/>
      <c r="E106" s="638"/>
      <c r="F106" s="638"/>
      <c r="G106" s="638"/>
      <c r="H106" s="638"/>
      <c r="I106" s="639"/>
      <c r="J106" s="637"/>
      <c r="K106" s="638"/>
      <c r="L106" s="638"/>
      <c r="M106" s="638"/>
      <c r="N106" s="638"/>
      <c r="O106" s="639"/>
      <c r="P106" s="637"/>
      <c r="Q106" s="638"/>
      <c r="R106" s="638"/>
      <c r="S106" s="638"/>
      <c r="T106" s="638"/>
      <c r="U106" s="639"/>
      <c r="V106" s="637"/>
      <c r="W106" s="638"/>
      <c r="X106" s="638"/>
      <c r="Y106" s="638"/>
      <c r="Z106" s="638"/>
      <c r="AA106" s="638"/>
      <c r="AB106" s="638"/>
      <c r="AC106" s="639"/>
      <c r="AD106" s="638"/>
      <c r="AE106" s="638"/>
      <c r="AF106" s="638"/>
      <c r="AG106" s="638"/>
      <c r="AH106" s="637"/>
      <c r="AI106" s="638"/>
      <c r="AJ106" s="638"/>
      <c r="AK106" s="638"/>
      <c r="AL106" s="638"/>
      <c r="AM106" s="638"/>
      <c r="AN106" s="638"/>
      <c r="AO106" s="639"/>
      <c r="AP106" s="638"/>
      <c r="AQ106" s="638"/>
      <c r="AR106" s="638"/>
      <c r="AS106" s="639"/>
    </row>
    <row r="107" spans="1:45" s="635" customFormat="1" x14ac:dyDescent="0.55000000000000004">
      <c r="A107" s="636"/>
      <c r="B107" s="637"/>
      <c r="C107" s="638"/>
      <c r="D107" s="638"/>
      <c r="E107" s="638"/>
      <c r="F107" s="638"/>
      <c r="G107" s="638"/>
      <c r="H107" s="638"/>
      <c r="I107" s="639"/>
      <c r="J107" s="637"/>
      <c r="K107" s="638"/>
      <c r="L107" s="638"/>
      <c r="M107" s="638"/>
      <c r="N107" s="638"/>
      <c r="O107" s="639"/>
      <c r="P107" s="637"/>
      <c r="Q107" s="638"/>
      <c r="R107" s="638"/>
      <c r="S107" s="638"/>
      <c r="T107" s="638"/>
      <c r="U107" s="639"/>
      <c r="V107" s="637"/>
      <c r="W107" s="638"/>
      <c r="X107" s="638"/>
      <c r="Y107" s="638"/>
      <c r="Z107" s="638"/>
      <c r="AA107" s="638"/>
      <c r="AB107" s="638"/>
      <c r="AC107" s="639"/>
      <c r="AD107" s="638"/>
      <c r="AE107" s="638"/>
      <c r="AF107" s="638"/>
      <c r="AG107" s="638"/>
      <c r="AH107" s="637"/>
      <c r="AI107" s="638"/>
      <c r="AJ107" s="638"/>
      <c r="AK107" s="638"/>
      <c r="AL107" s="638"/>
      <c r="AM107" s="638"/>
      <c r="AN107" s="638"/>
      <c r="AO107" s="639"/>
      <c r="AP107" s="638"/>
      <c r="AQ107" s="638"/>
      <c r="AR107" s="638"/>
      <c r="AS107" s="639"/>
    </row>
    <row r="108" spans="1:45" s="635" customFormat="1" x14ac:dyDescent="0.55000000000000004">
      <c r="A108" s="636"/>
      <c r="B108" s="637"/>
      <c r="C108" s="638"/>
      <c r="D108" s="638"/>
      <c r="E108" s="638"/>
      <c r="F108" s="638"/>
      <c r="G108" s="638"/>
      <c r="H108" s="638"/>
      <c r="I108" s="639"/>
      <c r="J108" s="637"/>
      <c r="K108" s="638"/>
      <c r="L108" s="638"/>
      <c r="M108" s="638"/>
      <c r="N108" s="638"/>
      <c r="O108" s="639"/>
      <c r="P108" s="637"/>
      <c r="Q108" s="638"/>
      <c r="R108" s="638"/>
      <c r="S108" s="638"/>
      <c r="T108" s="638"/>
      <c r="U108" s="639"/>
      <c r="V108" s="637"/>
      <c r="W108" s="638"/>
      <c r="X108" s="638"/>
      <c r="Y108" s="638"/>
      <c r="Z108" s="638"/>
      <c r="AA108" s="638"/>
      <c r="AB108" s="638"/>
      <c r="AC108" s="639"/>
      <c r="AD108" s="638"/>
      <c r="AE108" s="638"/>
      <c r="AF108" s="638"/>
      <c r="AG108" s="638"/>
      <c r="AH108" s="637"/>
      <c r="AI108" s="638"/>
      <c r="AJ108" s="638"/>
      <c r="AK108" s="638"/>
      <c r="AL108" s="638"/>
      <c r="AM108" s="638"/>
      <c r="AN108" s="638"/>
      <c r="AO108" s="639"/>
      <c r="AP108" s="638"/>
      <c r="AQ108" s="638"/>
      <c r="AR108" s="638"/>
      <c r="AS108" s="639"/>
    </row>
    <row r="109" spans="1:45" s="635" customFormat="1" x14ac:dyDescent="0.55000000000000004">
      <c r="A109" s="636"/>
      <c r="B109" s="637"/>
      <c r="C109" s="638"/>
      <c r="D109" s="638"/>
      <c r="E109" s="638"/>
      <c r="F109" s="638"/>
      <c r="G109" s="638"/>
      <c r="H109" s="638"/>
      <c r="I109" s="639"/>
      <c r="J109" s="637"/>
      <c r="K109" s="638"/>
      <c r="L109" s="638"/>
      <c r="M109" s="638"/>
      <c r="N109" s="638"/>
      <c r="O109" s="639"/>
      <c r="P109" s="637"/>
      <c r="Q109" s="638"/>
      <c r="R109" s="638"/>
      <c r="S109" s="638"/>
      <c r="T109" s="638"/>
      <c r="U109" s="639"/>
      <c r="V109" s="637"/>
      <c r="W109" s="638"/>
      <c r="X109" s="638"/>
      <c r="Y109" s="638"/>
      <c r="Z109" s="638"/>
      <c r="AA109" s="638"/>
      <c r="AB109" s="638"/>
      <c r="AC109" s="639"/>
      <c r="AD109" s="638"/>
      <c r="AE109" s="638"/>
      <c r="AF109" s="638"/>
      <c r="AG109" s="638"/>
      <c r="AH109" s="637"/>
      <c r="AI109" s="638"/>
      <c r="AJ109" s="638"/>
      <c r="AK109" s="638"/>
      <c r="AL109" s="638"/>
      <c r="AM109" s="638"/>
      <c r="AN109" s="638"/>
      <c r="AO109" s="639"/>
      <c r="AP109" s="638"/>
      <c r="AQ109" s="638"/>
      <c r="AR109" s="638"/>
      <c r="AS109" s="639"/>
    </row>
    <row r="110" spans="1:45" s="635" customFormat="1" x14ac:dyDescent="0.55000000000000004">
      <c r="A110" s="636"/>
      <c r="B110" s="637"/>
      <c r="C110" s="638"/>
      <c r="D110" s="638"/>
      <c r="E110" s="638"/>
      <c r="F110" s="638"/>
      <c r="G110" s="638"/>
      <c r="H110" s="638"/>
      <c r="I110" s="639"/>
      <c r="J110" s="637"/>
      <c r="K110" s="638"/>
      <c r="L110" s="638"/>
      <c r="M110" s="638"/>
      <c r="N110" s="638"/>
      <c r="O110" s="639"/>
      <c r="P110" s="637"/>
      <c r="Q110" s="638"/>
      <c r="R110" s="638"/>
      <c r="S110" s="638"/>
      <c r="T110" s="638"/>
      <c r="U110" s="639"/>
      <c r="V110" s="637"/>
      <c r="W110" s="638"/>
      <c r="X110" s="638"/>
      <c r="Y110" s="638"/>
      <c r="Z110" s="638"/>
      <c r="AA110" s="638"/>
      <c r="AB110" s="638"/>
      <c r="AC110" s="639"/>
      <c r="AD110" s="638"/>
      <c r="AE110" s="638"/>
      <c r="AF110" s="638"/>
      <c r="AG110" s="638"/>
      <c r="AH110" s="637"/>
      <c r="AI110" s="638"/>
      <c r="AJ110" s="638"/>
      <c r="AK110" s="638"/>
      <c r="AL110" s="638"/>
      <c r="AM110" s="638"/>
      <c r="AN110" s="638"/>
      <c r="AO110" s="639"/>
      <c r="AP110" s="638"/>
      <c r="AQ110" s="638"/>
      <c r="AR110" s="638"/>
      <c r="AS110" s="639"/>
    </row>
    <row r="111" spans="1:45" s="635" customFormat="1" x14ac:dyDescent="0.55000000000000004">
      <c r="A111" s="636"/>
      <c r="B111" s="637"/>
      <c r="C111" s="638"/>
      <c r="D111" s="638"/>
      <c r="E111" s="638"/>
      <c r="F111" s="638"/>
      <c r="G111" s="638"/>
      <c r="H111" s="638"/>
      <c r="I111" s="639"/>
      <c r="J111" s="637"/>
      <c r="K111" s="638"/>
      <c r="L111" s="638"/>
      <c r="M111" s="638"/>
      <c r="N111" s="638"/>
      <c r="O111" s="639"/>
      <c r="P111" s="637"/>
      <c r="Q111" s="638"/>
      <c r="R111" s="638"/>
      <c r="S111" s="638"/>
      <c r="T111" s="638"/>
      <c r="U111" s="639"/>
      <c r="V111" s="637"/>
      <c r="W111" s="638"/>
      <c r="X111" s="638"/>
      <c r="Y111" s="638"/>
      <c r="Z111" s="638"/>
      <c r="AA111" s="638"/>
      <c r="AB111" s="638"/>
      <c r="AC111" s="639"/>
      <c r="AD111" s="638"/>
      <c r="AE111" s="638"/>
      <c r="AF111" s="638"/>
      <c r="AG111" s="638"/>
      <c r="AH111" s="637"/>
      <c r="AI111" s="638"/>
      <c r="AJ111" s="638"/>
      <c r="AK111" s="638"/>
      <c r="AL111" s="638"/>
      <c r="AM111" s="638"/>
      <c r="AN111" s="638"/>
      <c r="AO111" s="639"/>
      <c r="AP111" s="638"/>
      <c r="AQ111" s="638"/>
      <c r="AR111" s="638"/>
      <c r="AS111" s="639"/>
    </row>
    <row r="112" spans="1:45" s="635" customFormat="1" x14ac:dyDescent="0.55000000000000004">
      <c r="A112" s="636"/>
      <c r="B112" s="637"/>
      <c r="C112" s="638"/>
      <c r="D112" s="638"/>
      <c r="E112" s="638"/>
      <c r="F112" s="638"/>
      <c r="G112" s="638"/>
      <c r="H112" s="638"/>
      <c r="I112" s="639"/>
      <c r="J112" s="637"/>
      <c r="K112" s="638"/>
      <c r="L112" s="638"/>
      <c r="M112" s="638"/>
      <c r="N112" s="638"/>
      <c r="O112" s="639"/>
      <c r="P112" s="637"/>
      <c r="Q112" s="638"/>
      <c r="R112" s="638"/>
      <c r="S112" s="638"/>
      <c r="T112" s="638"/>
      <c r="U112" s="639"/>
      <c r="V112" s="637"/>
      <c r="W112" s="638"/>
      <c r="X112" s="638"/>
      <c r="Y112" s="638"/>
      <c r="Z112" s="638"/>
      <c r="AA112" s="638"/>
      <c r="AB112" s="638"/>
      <c r="AC112" s="639"/>
      <c r="AD112" s="638"/>
      <c r="AE112" s="638"/>
      <c r="AF112" s="638"/>
      <c r="AG112" s="638"/>
      <c r="AH112" s="637"/>
      <c r="AI112" s="638"/>
      <c r="AJ112" s="638"/>
      <c r="AK112" s="638"/>
      <c r="AL112" s="638"/>
      <c r="AM112" s="638"/>
      <c r="AN112" s="638"/>
      <c r="AO112" s="639"/>
      <c r="AP112" s="638"/>
      <c r="AQ112" s="638"/>
      <c r="AR112" s="638"/>
      <c r="AS112" s="639"/>
    </row>
    <row r="113" spans="1:45" s="635" customFormat="1" x14ac:dyDescent="0.55000000000000004">
      <c r="A113" s="636"/>
      <c r="B113" s="637"/>
      <c r="C113" s="638"/>
      <c r="D113" s="638"/>
      <c r="E113" s="638"/>
      <c r="F113" s="638"/>
      <c r="G113" s="638"/>
      <c r="H113" s="638"/>
      <c r="I113" s="639"/>
      <c r="J113" s="637"/>
      <c r="K113" s="638"/>
      <c r="L113" s="638"/>
      <c r="M113" s="638"/>
      <c r="N113" s="638"/>
      <c r="O113" s="639"/>
      <c r="P113" s="637"/>
      <c r="Q113" s="638"/>
      <c r="R113" s="638"/>
      <c r="S113" s="638"/>
      <c r="T113" s="638"/>
      <c r="U113" s="639"/>
      <c r="V113" s="637"/>
      <c r="W113" s="638"/>
      <c r="X113" s="638"/>
      <c r="Y113" s="638"/>
      <c r="Z113" s="638"/>
      <c r="AA113" s="638"/>
      <c r="AB113" s="638"/>
      <c r="AC113" s="639"/>
      <c r="AD113" s="638"/>
      <c r="AE113" s="638"/>
      <c r="AF113" s="638"/>
      <c r="AG113" s="638"/>
      <c r="AH113" s="637"/>
      <c r="AI113" s="638"/>
      <c r="AJ113" s="638"/>
      <c r="AK113" s="638"/>
      <c r="AL113" s="638"/>
      <c r="AM113" s="638"/>
      <c r="AN113" s="638"/>
      <c r="AO113" s="639"/>
      <c r="AP113" s="638"/>
      <c r="AQ113" s="638"/>
      <c r="AR113" s="638"/>
      <c r="AS113" s="639"/>
    </row>
    <row r="114" spans="1:45" s="635" customFormat="1" x14ac:dyDescent="0.55000000000000004">
      <c r="A114" s="636"/>
      <c r="B114" s="637"/>
      <c r="C114" s="638"/>
      <c r="D114" s="638"/>
      <c r="E114" s="638"/>
      <c r="F114" s="638"/>
      <c r="G114" s="638"/>
      <c r="H114" s="638"/>
      <c r="I114" s="639"/>
      <c r="J114" s="637"/>
      <c r="K114" s="638"/>
      <c r="L114" s="638"/>
      <c r="M114" s="638"/>
      <c r="N114" s="638"/>
      <c r="O114" s="639"/>
      <c r="P114" s="637"/>
      <c r="Q114" s="638"/>
      <c r="R114" s="638"/>
      <c r="S114" s="638"/>
      <c r="T114" s="638"/>
      <c r="U114" s="639"/>
      <c r="V114" s="637"/>
      <c r="W114" s="638"/>
      <c r="X114" s="638"/>
      <c r="Y114" s="638"/>
      <c r="Z114" s="638"/>
      <c r="AA114" s="638"/>
      <c r="AB114" s="638"/>
      <c r="AC114" s="639"/>
      <c r="AD114" s="638"/>
      <c r="AE114" s="638"/>
      <c r="AF114" s="638"/>
      <c r="AG114" s="638"/>
      <c r="AH114" s="637"/>
      <c r="AI114" s="638"/>
      <c r="AJ114" s="638"/>
      <c r="AK114" s="638"/>
      <c r="AL114" s="638"/>
      <c r="AM114" s="638"/>
      <c r="AN114" s="638"/>
      <c r="AO114" s="639"/>
      <c r="AP114" s="638"/>
      <c r="AQ114" s="638"/>
      <c r="AR114" s="638"/>
      <c r="AS114" s="639"/>
    </row>
    <row r="115" spans="1:45" s="635" customFormat="1" x14ac:dyDescent="0.55000000000000004">
      <c r="A115" s="636"/>
      <c r="B115" s="637"/>
      <c r="C115" s="638"/>
      <c r="D115" s="638"/>
      <c r="E115" s="638"/>
      <c r="F115" s="638"/>
      <c r="G115" s="638"/>
      <c r="H115" s="638"/>
      <c r="I115" s="639"/>
      <c r="J115" s="637"/>
      <c r="K115" s="638"/>
      <c r="L115" s="638"/>
      <c r="M115" s="638"/>
      <c r="N115" s="638"/>
      <c r="O115" s="639"/>
      <c r="P115" s="637"/>
      <c r="Q115" s="638"/>
      <c r="R115" s="638"/>
      <c r="S115" s="638"/>
      <c r="T115" s="638"/>
      <c r="U115" s="639"/>
      <c r="V115" s="637"/>
      <c r="W115" s="638"/>
      <c r="X115" s="638"/>
      <c r="Y115" s="638"/>
      <c r="Z115" s="638"/>
      <c r="AA115" s="638"/>
      <c r="AB115" s="638"/>
      <c r="AC115" s="639"/>
      <c r="AD115" s="638"/>
      <c r="AE115" s="638"/>
      <c r="AF115" s="638"/>
      <c r="AG115" s="638"/>
      <c r="AH115" s="637"/>
      <c r="AI115" s="638"/>
      <c r="AJ115" s="638"/>
      <c r="AK115" s="638"/>
      <c r="AL115" s="638"/>
      <c r="AM115" s="638"/>
      <c r="AN115" s="638"/>
      <c r="AO115" s="639"/>
      <c r="AP115" s="638"/>
      <c r="AQ115" s="638"/>
      <c r="AR115" s="638"/>
      <c r="AS115" s="639"/>
    </row>
    <row r="116" spans="1:45" s="635" customFormat="1" x14ac:dyDescent="0.55000000000000004">
      <c r="A116" s="636"/>
      <c r="B116" s="637"/>
      <c r="C116" s="638"/>
      <c r="D116" s="638"/>
      <c r="E116" s="638"/>
      <c r="F116" s="638"/>
      <c r="G116" s="638"/>
      <c r="H116" s="638"/>
      <c r="I116" s="639"/>
      <c r="J116" s="637"/>
      <c r="K116" s="638"/>
      <c r="L116" s="638"/>
      <c r="M116" s="638"/>
      <c r="N116" s="638"/>
      <c r="O116" s="639"/>
      <c r="P116" s="637"/>
      <c r="Q116" s="638"/>
      <c r="R116" s="638"/>
      <c r="S116" s="638"/>
      <c r="T116" s="638"/>
      <c r="U116" s="639"/>
      <c r="V116" s="637"/>
      <c r="W116" s="638"/>
      <c r="X116" s="638"/>
      <c r="Y116" s="638"/>
      <c r="Z116" s="638"/>
      <c r="AA116" s="638"/>
      <c r="AB116" s="638"/>
      <c r="AC116" s="639"/>
      <c r="AD116" s="638"/>
      <c r="AE116" s="638"/>
      <c r="AF116" s="638"/>
      <c r="AG116" s="638"/>
      <c r="AH116" s="637"/>
      <c r="AI116" s="638"/>
      <c r="AJ116" s="638"/>
      <c r="AK116" s="638"/>
      <c r="AL116" s="638"/>
      <c r="AM116" s="638"/>
      <c r="AN116" s="638"/>
      <c r="AO116" s="639"/>
      <c r="AP116" s="638"/>
      <c r="AQ116" s="638"/>
      <c r="AR116" s="638"/>
      <c r="AS116" s="639"/>
    </row>
    <row r="117" spans="1:45" s="635" customFormat="1" x14ac:dyDescent="0.55000000000000004">
      <c r="A117" s="636"/>
      <c r="B117" s="637"/>
      <c r="C117" s="638"/>
      <c r="D117" s="638"/>
      <c r="E117" s="638"/>
      <c r="F117" s="638"/>
      <c r="G117" s="638"/>
      <c r="H117" s="638"/>
      <c r="I117" s="639"/>
      <c r="J117" s="637"/>
      <c r="K117" s="638"/>
      <c r="L117" s="638"/>
      <c r="M117" s="638"/>
      <c r="N117" s="638"/>
      <c r="O117" s="639"/>
      <c r="P117" s="637"/>
      <c r="Q117" s="638"/>
      <c r="R117" s="638"/>
      <c r="S117" s="638"/>
      <c r="T117" s="638"/>
      <c r="U117" s="639"/>
      <c r="V117" s="637"/>
      <c r="W117" s="638"/>
      <c r="X117" s="638"/>
      <c r="Y117" s="638"/>
      <c r="Z117" s="638"/>
      <c r="AA117" s="638"/>
      <c r="AB117" s="638"/>
      <c r="AC117" s="639"/>
      <c r="AD117" s="638"/>
      <c r="AE117" s="638"/>
      <c r="AF117" s="638"/>
      <c r="AG117" s="638"/>
      <c r="AH117" s="637"/>
      <c r="AI117" s="638"/>
      <c r="AJ117" s="638"/>
      <c r="AK117" s="638"/>
      <c r="AL117" s="638"/>
      <c r="AM117" s="638"/>
      <c r="AN117" s="638"/>
      <c r="AO117" s="639"/>
      <c r="AP117" s="638"/>
      <c r="AQ117" s="638"/>
      <c r="AR117" s="638"/>
      <c r="AS117" s="639"/>
    </row>
    <row r="118" spans="1:45" s="635" customFormat="1" x14ac:dyDescent="0.55000000000000004">
      <c r="A118" s="636"/>
      <c r="B118" s="637"/>
      <c r="C118" s="638"/>
      <c r="D118" s="638"/>
      <c r="E118" s="638"/>
      <c r="F118" s="638"/>
      <c r="G118" s="638"/>
      <c r="H118" s="638"/>
      <c r="I118" s="639"/>
      <c r="J118" s="637"/>
      <c r="K118" s="638"/>
      <c r="L118" s="638"/>
      <c r="M118" s="638"/>
      <c r="N118" s="638"/>
      <c r="O118" s="639"/>
      <c r="P118" s="637"/>
      <c r="Q118" s="638"/>
      <c r="R118" s="638"/>
      <c r="S118" s="638"/>
      <c r="T118" s="638"/>
      <c r="U118" s="639"/>
      <c r="V118" s="637"/>
      <c r="W118" s="638"/>
      <c r="X118" s="638"/>
      <c r="Y118" s="638"/>
      <c r="Z118" s="638"/>
      <c r="AA118" s="638"/>
      <c r="AB118" s="638"/>
      <c r="AC118" s="639"/>
      <c r="AD118" s="638"/>
      <c r="AE118" s="638"/>
      <c r="AF118" s="638"/>
      <c r="AG118" s="638"/>
      <c r="AH118" s="637"/>
      <c r="AI118" s="638"/>
      <c r="AJ118" s="638"/>
      <c r="AK118" s="638"/>
      <c r="AL118" s="638"/>
      <c r="AM118" s="638"/>
      <c r="AN118" s="638"/>
      <c r="AO118" s="639"/>
      <c r="AP118" s="638"/>
      <c r="AQ118" s="638"/>
      <c r="AR118" s="638"/>
      <c r="AS118" s="639"/>
    </row>
    <row r="119" spans="1:45" s="635" customFormat="1" x14ac:dyDescent="0.55000000000000004">
      <c r="A119" s="636"/>
      <c r="B119" s="637"/>
      <c r="C119" s="638"/>
      <c r="D119" s="638"/>
      <c r="E119" s="638"/>
      <c r="F119" s="638"/>
      <c r="G119" s="638"/>
      <c r="H119" s="638"/>
      <c r="I119" s="639"/>
      <c r="J119" s="637"/>
      <c r="K119" s="638"/>
      <c r="L119" s="638"/>
      <c r="M119" s="638"/>
      <c r="N119" s="638"/>
      <c r="O119" s="639"/>
      <c r="P119" s="637"/>
      <c r="Q119" s="638"/>
      <c r="R119" s="638"/>
      <c r="S119" s="638"/>
      <c r="T119" s="638"/>
      <c r="U119" s="639"/>
      <c r="V119" s="637"/>
      <c r="W119" s="638"/>
      <c r="X119" s="638"/>
      <c r="Y119" s="638"/>
      <c r="Z119" s="638"/>
      <c r="AA119" s="638"/>
      <c r="AB119" s="638"/>
      <c r="AC119" s="639"/>
      <c r="AD119" s="638"/>
      <c r="AE119" s="638"/>
      <c r="AF119" s="638"/>
      <c r="AG119" s="638"/>
      <c r="AH119" s="637"/>
      <c r="AI119" s="638"/>
      <c r="AJ119" s="638"/>
      <c r="AK119" s="638"/>
      <c r="AL119" s="638"/>
      <c r="AM119" s="638"/>
      <c r="AN119" s="638"/>
      <c r="AO119" s="639"/>
      <c r="AP119" s="638"/>
      <c r="AQ119" s="638"/>
      <c r="AR119" s="638"/>
      <c r="AS119" s="639"/>
    </row>
    <row r="120" spans="1:45" s="635" customFormat="1" x14ac:dyDescent="0.55000000000000004">
      <c r="A120" s="636"/>
      <c r="B120" s="637"/>
      <c r="C120" s="638"/>
      <c r="D120" s="638"/>
      <c r="E120" s="638"/>
      <c r="F120" s="638"/>
      <c r="G120" s="638"/>
      <c r="H120" s="638"/>
      <c r="I120" s="639"/>
      <c r="J120" s="637"/>
      <c r="K120" s="638"/>
      <c r="L120" s="638"/>
      <c r="M120" s="638"/>
      <c r="N120" s="638"/>
      <c r="O120" s="639"/>
      <c r="P120" s="637"/>
      <c r="Q120" s="638"/>
      <c r="R120" s="638"/>
      <c r="S120" s="638"/>
      <c r="T120" s="638"/>
      <c r="U120" s="639"/>
      <c r="V120" s="637"/>
      <c r="W120" s="638"/>
      <c r="X120" s="638"/>
      <c r="Y120" s="638"/>
      <c r="Z120" s="638"/>
      <c r="AA120" s="638"/>
      <c r="AB120" s="638"/>
      <c r="AC120" s="639"/>
      <c r="AD120" s="638"/>
      <c r="AE120" s="638"/>
      <c r="AF120" s="638"/>
      <c r="AG120" s="638"/>
      <c r="AH120" s="637"/>
      <c r="AI120" s="638"/>
      <c r="AJ120" s="638"/>
      <c r="AK120" s="638"/>
      <c r="AL120" s="638"/>
      <c r="AM120" s="638"/>
      <c r="AN120" s="638"/>
      <c r="AO120" s="639"/>
      <c r="AP120" s="638"/>
      <c r="AQ120" s="638"/>
      <c r="AR120" s="638"/>
      <c r="AS120" s="639"/>
    </row>
    <row r="121" spans="1:45" s="635" customFormat="1" x14ac:dyDescent="0.55000000000000004">
      <c r="A121" s="636"/>
      <c r="B121" s="637"/>
      <c r="C121" s="638"/>
      <c r="D121" s="638"/>
      <c r="E121" s="638"/>
      <c r="F121" s="638"/>
      <c r="G121" s="638"/>
      <c r="H121" s="638"/>
      <c r="I121" s="639"/>
      <c r="J121" s="637"/>
      <c r="K121" s="638"/>
      <c r="L121" s="638"/>
      <c r="M121" s="638"/>
      <c r="N121" s="638"/>
      <c r="O121" s="639"/>
      <c r="P121" s="637"/>
      <c r="Q121" s="638"/>
      <c r="R121" s="638"/>
      <c r="S121" s="638"/>
      <c r="T121" s="638"/>
      <c r="U121" s="639"/>
      <c r="V121" s="637"/>
      <c r="W121" s="638"/>
      <c r="X121" s="638"/>
      <c r="Y121" s="638"/>
      <c r="Z121" s="638"/>
      <c r="AA121" s="638"/>
      <c r="AB121" s="638"/>
      <c r="AC121" s="639"/>
      <c r="AD121" s="638"/>
      <c r="AE121" s="638"/>
      <c r="AF121" s="638"/>
      <c r="AG121" s="638"/>
      <c r="AH121" s="637"/>
      <c r="AI121" s="638"/>
      <c r="AJ121" s="638"/>
      <c r="AK121" s="638"/>
      <c r="AL121" s="638"/>
      <c r="AM121" s="638"/>
      <c r="AN121" s="638"/>
      <c r="AO121" s="639"/>
      <c r="AP121" s="638"/>
      <c r="AQ121" s="638"/>
      <c r="AR121" s="638"/>
      <c r="AS121" s="639"/>
    </row>
    <row r="122" spans="1:45" s="635" customFormat="1" x14ac:dyDescent="0.55000000000000004">
      <c r="A122" s="636"/>
      <c r="B122" s="637"/>
      <c r="C122" s="638"/>
      <c r="D122" s="638"/>
      <c r="E122" s="638"/>
      <c r="F122" s="638"/>
      <c r="G122" s="638"/>
      <c r="H122" s="638"/>
      <c r="I122" s="639"/>
      <c r="J122" s="637"/>
      <c r="K122" s="638"/>
      <c r="L122" s="638"/>
      <c r="M122" s="638"/>
      <c r="N122" s="638"/>
      <c r="O122" s="639"/>
      <c r="P122" s="637"/>
      <c r="Q122" s="638"/>
      <c r="R122" s="638"/>
      <c r="S122" s="638"/>
      <c r="T122" s="638"/>
      <c r="U122" s="639"/>
      <c r="V122" s="637"/>
      <c r="W122" s="638"/>
      <c r="X122" s="638"/>
      <c r="Y122" s="638"/>
      <c r="Z122" s="638"/>
      <c r="AA122" s="638"/>
      <c r="AB122" s="638"/>
      <c r="AC122" s="639"/>
      <c r="AD122" s="638"/>
      <c r="AE122" s="638"/>
      <c r="AF122" s="638"/>
      <c r="AG122" s="638"/>
      <c r="AH122" s="637"/>
      <c r="AI122" s="638"/>
      <c r="AJ122" s="638"/>
      <c r="AK122" s="638"/>
      <c r="AL122" s="638"/>
      <c r="AM122" s="638"/>
      <c r="AN122" s="638"/>
      <c r="AO122" s="639"/>
      <c r="AP122" s="638"/>
      <c r="AQ122" s="638"/>
      <c r="AR122" s="638"/>
      <c r="AS122" s="639"/>
    </row>
    <row r="123" spans="1:45" s="635" customFormat="1" x14ac:dyDescent="0.55000000000000004">
      <c r="A123" s="636"/>
      <c r="B123" s="637"/>
      <c r="C123" s="638"/>
      <c r="D123" s="638"/>
      <c r="E123" s="638"/>
      <c r="F123" s="638"/>
      <c r="G123" s="638"/>
      <c r="H123" s="638"/>
      <c r="I123" s="639"/>
      <c r="J123" s="637"/>
      <c r="K123" s="638"/>
      <c r="L123" s="638"/>
      <c r="M123" s="638"/>
      <c r="N123" s="638"/>
      <c r="O123" s="639"/>
      <c r="P123" s="637"/>
      <c r="Q123" s="638"/>
      <c r="R123" s="638"/>
      <c r="S123" s="638"/>
      <c r="T123" s="638"/>
      <c r="U123" s="639"/>
      <c r="V123" s="637"/>
      <c r="W123" s="638"/>
      <c r="X123" s="638"/>
      <c r="Y123" s="638"/>
      <c r="Z123" s="638"/>
      <c r="AA123" s="638"/>
      <c r="AB123" s="638"/>
      <c r="AC123" s="639"/>
      <c r="AD123" s="638"/>
      <c r="AE123" s="638"/>
      <c r="AF123" s="638"/>
      <c r="AG123" s="638"/>
      <c r="AH123" s="637"/>
      <c r="AI123" s="638"/>
      <c r="AJ123" s="638"/>
      <c r="AK123" s="638"/>
      <c r="AL123" s="638"/>
      <c r="AM123" s="638"/>
      <c r="AN123" s="638"/>
      <c r="AO123" s="639"/>
      <c r="AP123" s="638"/>
      <c r="AQ123" s="638"/>
      <c r="AR123" s="638"/>
      <c r="AS123" s="639"/>
    </row>
    <row r="124" spans="1:45" s="635" customFormat="1" x14ac:dyDescent="0.55000000000000004">
      <c r="A124" s="636"/>
      <c r="B124" s="637"/>
      <c r="C124" s="638"/>
      <c r="D124" s="638"/>
      <c r="E124" s="638"/>
      <c r="F124" s="638"/>
      <c r="G124" s="638"/>
      <c r="H124" s="638"/>
      <c r="I124" s="639"/>
      <c r="J124" s="637"/>
      <c r="K124" s="638"/>
      <c r="L124" s="638"/>
      <c r="M124" s="638"/>
      <c r="N124" s="638"/>
      <c r="O124" s="639"/>
      <c r="P124" s="637"/>
      <c r="Q124" s="638"/>
      <c r="R124" s="638"/>
      <c r="S124" s="638"/>
      <c r="T124" s="638"/>
      <c r="U124" s="639"/>
      <c r="V124" s="637"/>
      <c r="W124" s="638"/>
      <c r="X124" s="638"/>
      <c r="Y124" s="638"/>
      <c r="Z124" s="638"/>
      <c r="AA124" s="638"/>
      <c r="AB124" s="638"/>
      <c r="AC124" s="639"/>
      <c r="AD124" s="638"/>
      <c r="AE124" s="638"/>
      <c r="AF124" s="638"/>
      <c r="AG124" s="638"/>
      <c r="AH124" s="637"/>
      <c r="AI124" s="638"/>
      <c r="AJ124" s="638"/>
      <c r="AK124" s="638"/>
      <c r="AL124" s="638"/>
      <c r="AM124" s="638"/>
      <c r="AN124" s="638"/>
      <c r="AO124" s="639"/>
      <c r="AP124" s="638"/>
      <c r="AQ124" s="638"/>
      <c r="AR124" s="638"/>
      <c r="AS124" s="639"/>
    </row>
    <row r="125" spans="1:45" s="635" customFormat="1" x14ac:dyDescent="0.55000000000000004">
      <c r="A125" s="636"/>
      <c r="B125" s="637"/>
      <c r="C125" s="638"/>
      <c r="D125" s="638"/>
      <c r="E125" s="638"/>
      <c r="F125" s="638"/>
      <c r="G125" s="638"/>
      <c r="H125" s="638"/>
      <c r="I125" s="639"/>
      <c r="J125" s="637"/>
      <c r="K125" s="638"/>
      <c r="L125" s="638"/>
      <c r="M125" s="638"/>
      <c r="N125" s="638"/>
      <c r="O125" s="639"/>
      <c r="P125" s="637"/>
      <c r="Q125" s="638"/>
      <c r="R125" s="638"/>
      <c r="S125" s="638"/>
      <c r="T125" s="638"/>
      <c r="U125" s="639"/>
      <c r="V125" s="637"/>
      <c r="W125" s="638"/>
      <c r="X125" s="638"/>
      <c r="Y125" s="638"/>
      <c r="Z125" s="638"/>
      <c r="AA125" s="638"/>
      <c r="AB125" s="638"/>
      <c r="AC125" s="639"/>
      <c r="AD125" s="638"/>
      <c r="AE125" s="638"/>
      <c r="AF125" s="638"/>
      <c r="AG125" s="638"/>
      <c r="AH125" s="637"/>
      <c r="AI125" s="638"/>
      <c r="AJ125" s="638"/>
      <c r="AK125" s="638"/>
      <c r="AL125" s="638"/>
      <c r="AM125" s="638"/>
      <c r="AN125" s="638"/>
      <c r="AO125" s="639"/>
      <c r="AP125" s="638"/>
      <c r="AQ125" s="638"/>
      <c r="AR125" s="638"/>
      <c r="AS125" s="639"/>
    </row>
    <row r="126" spans="1:45" s="635" customFormat="1" x14ac:dyDescent="0.55000000000000004">
      <c r="A126" s="636"/>
      <c r="B126" s="637"/>
      <c r="C126" s="638"/>
      <c r="D126" s="638"/>
      <c r="E126" s="638"/>
      <c r="F126" s="638"/>
      <c r="G126" s="638"/>
      <c r="H126" s="638"/>
      <c r="I126" s="639"/>
      <c r="J126" s="637"/>
      <c r="K126" s="638"/>
      <c r="L126" s="638"/>
      <c r="M126" s="638"/>
      <c r="N126" s="638"/>
      <c r="O126" s="639"/>
      <c r="P126" s="637"/>
      <c r="Q126" s="638"/>
      <c r="R126" s="638"/>
      <c r="S126" s="638"/>
      <c r="T126" s="638"/>
      <c r="U126" s="639"/>
      <c r="V126" s="637"/>
      <c r="W126" s="638"/>
      <c r="X126" s="638"/>
      <c r="Y126" s="638"/>
      <c r="Z126" s="638"/>
      <c r="AA126" s="638"/>
      <c r="AB126" s="638"/>
      <c r="AC126" s="639"/>
      <c r="AD126" s="638"/>
      <c r="AE126" s="638"/>
      <c r="AF126" s="638"/>
      <c r="AG126" s="638"/>
      <c r="AH126" s="637"/>
      <c r="AI126" s="638"/>
      <c r="AJ126" s="638"/>
      <c r="AK126" s="638"/>
      <c r="AL126" s="638"/>
      <c r="AM126" s="638"/>
      <c r="AN126" s="638"/>
      <c r="AO126" s="639"/>
      <c r="AP126" s="638"/>
      <c r="AQ126" s="638"/>
      <c r="AR126" s="638"/>
      <c r="AS126" s="639"/>
    </row>
    <row r="127" spans="1:45" s="635" customFormat="1" x14ac:dyDescent="0.55000000000000004">
      <c r="A127" s="636"/>
      <c r="B127" s="637"/>
      <c r="C127" s="638"/>
      <c r="D127" s="638"/>
      <c r="E127" s="638"/>
      <c r="F127" s="638"/>
      <c r="G127" s="638"/>
      <c r="H127" s="638"/>
      <c r="I127" s="639"/>
      <c r="J127" s="637"/>
      <c r="K127" s="638"/>
      <c r="L127" s="638"/>
      <c r="M127" s="638"/>
      <c r="N127" s="638"/>
      <c r="O127" s="639"/>
      <c r="P127" s="637"/>
      <c r="Q127" s="638"/>
      <c r="R127" s="638"/>
      <c r="S127" s="638"/>
      <c r="T127" s="638"/>
      <c r="U127" s="639"/>
      <c r="V127" s="637"/>
      <c r="W127" s="638"/>
      <c r="X127" s="638"/>
      <c r="Y127" s="638"/>
      <c r="Z127" s="638"/>
      <c r="AA127" s="638"/>
      <c r="AB127" s="638"/>
      <c r="AC127" s="639"/>
      <c r="AD127" s="638"/>
      <c r="AE127" s="638"/>
      <c r="AF127" s="638"/>
      <c r="AG127" s="638"/>
      <c r="AH127" s="637"/>
      <c r="AI127" s="638"/>
      <c r="AJ127" s="638"/>
      <c r="AK127" s="638"/>
      <c r="AL127" s="638"/>
      <c r="AM127" s="638"/>
      <c r="AN127" s="638"/>
      <c r="AO127" s="639"/>
      <c r="AP127" s="638"/>
      <c r="AQ127" s="638"/>
      <c r="AR127" s="638"/>
      <c r="AS127" s="639"/>
    </row>
    <row r="128" spans="1:45" s="635" customFormat="1" x14ac:dyDescent="0.55000000000000004">
      <c r="A128" s="636"/>
      <c r="B128" s="637"/>
      <c r="C128" s="638"/>
      <c r="D128" s="638"/>
      <c r="E128" s="638"/>
      <c r="F128" s="638"/>
      <c r="G128" s="638"/>
      <c r="H128" s="638"/>
      <c r="I128" s="639"/>
      <c r="J128" s="637"/>
      <c r="K128" s="638"/>
      <c r="L128" s="638"/>
      <c r="M128" s="638"/>
      <c r="N128" s="638"/>
      <c r="O128" s="639"/>
      <c r="P128" s="637"/>
      <c r="Q128" s="638"/>
      <c r="R128" s="638"/>
      <c r="S128" s="638"/>
      <c r="T128" s="638"/>
      <c r="U128" s="639"/>
      <c r="V128" s="637"/>
      <c r="W128" s="638"/>
      <c r="X128" s="638"/>
      <c r="Y128" s="638"/>
      <c r="Z128" s="638"/>
      <c r="AA128" s="638"/>
      <c r="AB128" s="638"/>
      <c r="AC128" s="639"/>
      <c r="AD128" s="638"/>
      <c r="AE128" s="638"/>
      <c r="AF128" s="638"/>
      <c r="AG128" s="638"/>
      <c r="AH128" s="637"/>
      <c r="AI128" s="638"/>
      <c r="AJ128" s="638"/>
      <c r="AK128" s="638"/>
      <c r="AL128" s="638"/>
      <c r="AM128" s="638"/>
      <c r="AN128" s="638"/>
      <c r="AO128" s="639"/>
      <c r="AP128" s="638"/>
      <c r="AQ128" s="638"/>
      <c r="AR128" s="638"/>
      <c r="AS128" s="639"/>
    </row>
    <row r="129" spans="1:45" s="635" customFormat="1" x14ac:dyDescent="0.55000000000000004">
      <c r="A129" s="636"/>
      <c r="B129" s="637"/>
      <c r="C129" s="638"/>
      <c r="D129" s="638"/>
      <c r="E129" s="638"/>
      <c r="F129" s="638"/>
      <c r="G129" s="638"/>
      <c r="H129" s="638"/>
      <c r="I129" s="639"/>
      <c r="J129" s="637"/>
      <c r="K129" s="638"/>
      <c r="L129" s="638"/>
      <c r="M129" s="638"/>
      <c r="N129" s="638"/>
      <c r="O129" s="639"/>
      <c r="P129" s="637"/>
      <c r="Q129" s="638"/>
      <c r="R129" s="638"/>
      <c r="S129" s="638"/>
      <c r="T129" s="638"/>
      <c r="U129" s="639"/>
      <c r="V129" s="637"/>
      <c r="W129" s="638"/>
      <c r="X129" s="638"/>
      <c r="Y129" s="638"/>
      <c r="Z129" s="638"/>
      <c r="AA129" s="638"/>
      <c r="AB129" s="638"/>
      <c r="AC129" s="639"/>
      <c r="AD129" s="638"/>
      <c r="AE129" s="638"/>
      <c r="AF129" s="638"/>
      <c r="AG129" s="638"/>
      <c r="AH129" s="637"/>
      <c r="AI129" s="638"/>
      <c r="AJ129" s="638"/>
      <c r="AK129" s="638"/>
      <c r="AL129" s="638"/>
      <c r="AM129" s="638"/>
      <c r="AN129" s="638"/>
      <c r="AO129" s="639"/>
      <c r="AP129" s="638"/>
      <c r="AQ129" s="638"/>
      <c r="AR129" s="638"/>
      <c r="AS129" s="639"/>
    </row>
    <row r="130" spans="1:45" s="635" customFormat="1" x14ac:dyDescent="0.55000000000000004">
      <c r="A130" s="636"/>
      <c r="B130" s="637"/>
      <c r="C130" s="638"/>
      <c r="D130" s="638"/>
      <c r="E130" s="638"/>
      <c r="F130" s="638"/>
      <c r="G130" s="638"/>
      <c r="H130" s="638"/>
      <c r="I130" s="639"/>
      <c r="J130" s="637"/>
      <c r="K130" s="638"/>
      <c r="L130" s="638"/>
      <c r="M130" s="638"/>
      <c r="N130" s="638"/>
      <c r="O130" s="639"/>
      <c r="P130" s="637"/>
      <c r="Q130" s="638"/>
      <c r="R130" s="638"/>
      <c r="S130" s="638"/>
      <c r="T130" s="638"/>
      <c r="U130" s="639"/>
      <c r="V130" s="637"/>
      <c r="W130" s="638"/>
      <c r="X130" s="638"/>
      <c r="Y130" s="638"/>
      <c r="Z130" s="638"/>
      <c r="AA130" s="638"/>
      <c r="AB130" s="638"/>
      <c r="AC130" s="639"/>
      <c r="AD130" s="638"/>
      <c r="AE130" s="638"/>
      <c r="AF130" s="638"/>
      <c r="AG130" s="638"/>
      <c r="AH130" s="637"/>
      <c r="AI130" s="638"/>
      <c r="AJ130" s="638"/>
      <c r="AK130" s="638"/>
      <c r="AL130" s="638"/>
      <c r="AM130" s="638"/>
      <c r="AN130" s="638"/>
      <c r="AO130" s="639"/>
      <c r="AP130" s="638"/>
      <c r="AQ130" s="638"/>
      <c r="AR130" s="638"/>
      <c r="AS130" s="639"/>
    </row>
    <row r="131" spans="1:45" s="635" customFormat="1" x14ac:dyDescent="0.55000000000000004">
      <c r="A131" s="636"/>
      <c r="B131" s="637"/>
      <c r="C131" s="638"/>
      <c r="D131" s="638"/>
      <c r="E131" s="638"/>
      <c r="F131" s="638"/>
      <c r="G131" s="638"/>
      <c r="H131" s="638"/>
      <c r="I131" s="639"/>
      <c r="J131" s="637"/>
      <c r="K131" s="638"/>
      <c r="L131" s="638"/>
      <c r="M131" s="638"/>
      <c r="N131" s="638"/>
      <c r="O131" s="639"/>
      <c r="P131" s="637"/>
      <c r="Q131" s="638"/>
      <c r="R131" s="638"/>
      <c r="S131" s="638"/>
      <c r="T131" s="638"/>
      <c r="U131" s="639"/>
      <c r="V131" s="637"/>
      <c r="W131" s="638"/>
      <c r="X131" s="638"/>
      <c r="Y131" s="638"/>
      <c r="Z131" s="638"/>
      <c r="AA131" s="638"/>
      <c r="AB131" s="638"/>
      <c r="AC131" s="639"/>
      <c r="AD131" s="638"/>
      <c r="AE131" s="638"/>
      <c r="AF131" s="638"/>
      <c r="AG131" s="638"/>
      <c r="AH131" s="637"/>
      <c r="AI131" s="638"/>
      <c r="AJ131" s="638"/>
      <c r="AK131" s="638"/>
      <c r="AL131" s="638"/>
      <c r="AM131" s="638"/>
      <c r="AN131" s="638"/>
      <c r="AO131" s="639"/>
      <c r="AP131" s="638"/>
      <c r="AQ131" s="638"/>
      <c r="AR131" s="638"/>
      <c r="AS131" s="639"/>
    </row>
    <row r="132" spans="1:45" s="635" customFormat="1" x14ac:dyDescent="0.55000000000000004">
      <c r="A132" s="636"/>
      <c r="B132" s="637"/>
      <c r="C132" s="638"/>
      <c r="D132" s="638"/>
      <c r="E132" s="638"/>
      <c r="F132" s="638"/>
      <c r="G132" s="638"/>
      <c r="H132" s="638"/>
      <c r="I132" s="639"/>
      <c r="J132" s="637"/>
      <c r="K132" s="638"/>
      <c r="L132" s="638"/>
      <c r="M132" s="638"/>
      <c r="N132" s="638"/>
      <c r="O132" s="639"/>
      <c r="P132" s="637"/>
      <c r="Q132" s="638"/>
      <c r="R132" s="638"/>
      <c r="S132" s="638"/>
      <c r="T132" s="638"/>
      <c r="U132" s="639"/>
      <c r="V132" s="637"/>
      <c r="W132" s="638"/>
      <c r="X132" s="638"/>
      <c r="Y132" s="638"/>
      <c r="Z132" s="638"/>
      <c r="AA132" s="638"/>
      <c r="AB132" s="638"/>
      <c r="AC132" s="639"/>
      <c r="AD132" s="638"/>
      <c r="AE132" s="638"/>
      <c r="AF132" s="638"/>
      <c r="AG132" s="638"/>
      <c r="AH132" s="637"/>
      <c r="AI132" s="638"/>
      <c r="AJ132" s="638"/>
      <c r="AK132" s="638"/>
      <c r="AL132" s="638"/>
      <c r="AM132" s="638"/>
      <c r="AN132" s="638"/>
      <c r="AO132" s="639"/>
      <c r="AP132" s="638"/>
      <c r="AQ132" s="638"/>
      <c r="AR132" s="638"/>
      <c r="AS132" s="639"/>
    </row>
    <row r="133" spans="1:45" s="635" customFormat="1" x14ac:dyDescent="0.55000000000000004">
      <c r="A133" s="636"/>
      <c r="B133" s="637"/>
      <c r="C133" s="638"/>
      <c r="D133" s="638"/>
      <c r="E133" s="638"/>
      <c r="F133" s="638"/>
      <c r="G133" s="638"/>
      <c r="H133" s="638"/>
      <c r="I133" s="639"/>
      <c r="J133" s="637"/>
      <c r="K133" s="638"/>
      <c r="L133" s="638"/>
      <c r="M133" s="638"/>
      <c r="N133" s="638"/>
      <c r="O133" s="639"/>
      <c r="P133" s="637"/>
      <c r="Q133" s="638"/>
      <c r="R133" s="638"/>
      <c r="S133" s="638"/>
      <c r="T133" s="638"/>
      <c r="U133" s="639"/>
      <c r="V133" s="637"/>
      <c r="W133" s="638"/>
      <c r="X133" s="638"/>
      <c r="Y133" s="638"/>
      <c r="Z133" s="638"/>
      <c r="AA133" s="638"/>
      <c r="AB133" s="638"/>
      <c r="AC133" s="639"/>
      <c r="AD133" s="638"/>
      <c r="AE133" s="638"/>
      <c r="AF133" s="638"/>
      <c r="AG133" s="638"/>
      <c r="AH133" s="637"/>
      <c r="AI133" s="638"/>
      <c r="AJ133" s="638"/>
      <c r="AK133" s="638"/>
      <c r="AL133" s="638"/>
      <c r="AM133" s="638"/>
      <c r="AN133" s="638"/>
      <c r="AO133" s="639"/>
      <c r="AP133" s="638"/>
      <c r="AQ133" s="638"/>
      <c r="AR133" s="638"/>
      <c r="AS133" s="639"/>
    </row>
    <row r="134" spans="1:45" s="635" customFormat="1" x14ac:dyDescent="0.55000000000000004">
      <c r="A134" s="636"/>
      <c r="B134" s="637"/>
      <c r="C134" s="638"/>
      <c r="D134" s="638"/>
      <c r="E134" s="638"/>
      <c r="F134" s="638"/>
      <c r="G134" s="638"/>
      <c r="H134" s="638"/>
      <c r="I134" s="639"/>
      <c r="J134" s="637"/>
      <c r="K134" s="638"/>
      <c r="L134" s="638"/>
      <c r="M134" s="638"/>
      <c r="N134" s="638"/>
      <c r="O134" s="639"/>
      <c r="P134" s="637"/>
      <c r="Q134" s="638"/>
      <c r="R134" s="638"/>
      <c r="S134" s="638"/>
      <c r="T134" s="638"/>
      <c r="U134" s="639"/>
      <c r="V134" s="637"/>
      <c r="W134" s="638"/>
      <c r="X134" s="638"/>
      <c r="Y134" s="638"/>
      <c r="Z134" s="638"/>
      <c r="AA134" s="638"/>
      <c r="AB134" s="638"/>
      <c r="AC134" s="639"/>
      <c r="AD134" s="638"/>
      <c r="AE134" s="638"/>
      <c r="AF134" s="638"/>
      <c r="AG134" s="638"/>
      <c r="AH134" s="637"/>
      <c r="AI134" s="638"/>
      <c r="AJ134" s="638"/>
      <c r="AK134" s="638"/>
      <c r="AL134" s="638"/>
      <c r="AM134" s="638"/>
      <c r="AN134" s="638"/>
      <c r="AO134" s="639"/>
      <c r="AP134" s="638"/>
      <c r="AQ134" s="638"/>
      <c r="AR134" s="638"/>
      <c r="AS134" s="639"/>
    </row>
    <row r="135" spans="1:45" s="635" customFormat="1" x14ac:dyDescent="0.55000000000000004">
      <c r="A135" s="636"/>
      <c r="B135" s="637"/>
      <c r="C135" s="638"/>
      <c r="D135" s="638"/>
      <c r="E135" s="638"/>
      <c r="F135" s="638"/>
      <c r="G135" s="638"/>
      <c r="H135" s="638"/>
      <c r="I135" s="639"/>
      <c r="J135" s="637"/>
      <c r="K135" s="638"/>
      <c r="L135" s="638"/>
      <c r="M135" s="638"/>
      <c r="N135" s="638"/>
      <c r="O135" s="639"/>
      <c r="P135" s="637"/>
      <c r="Q135" s="638"/>
      <c r="R135" s="638"/>
      <c r="S135" s="638"/>
      <c r="T135" s="638"/>
      <c r="U135" s="639"/>
      <c r="V135" s="637"/>
      <c r="W135" s="638"/>
      <c r="X135" s="638"/>
      <c r="Y135" s="638"/>
      <c r="Z135" s="638"/>
      <c r="AA135" s="638"/>
      <c r="AB135" s="638"/>
      <c r="AC135" s="639"/>
      <c r="AD135" s="638"/>
      <c r="AE135" s="638"/>
      <c r="AF135" s="638"/>
      <c r="AG135" s="638"/>
      <c r="AH135" s="637"/>
      <c r="AI135" s="638"/>
      <c r="AJ135" s="638"/>
      <c r="AK135" s="638"/>
      <c r="AL135" s="638"/>
      <c r="AM135" s="638"/>
      <c r="AN135" s="638"/>
      <c r="AO135" s="639"/>
      <c r="AP135" s="638"/>
      <c r="AQ135" s="638"/>
      <c r="AR135" s="638"/>
      <c r="AS135" s="639"/>
    </row>
    <row r="136" spans="1:45" s="635" customFormat="1" x14ac:dyDescent="0.55000000000000004">
      <c r="A136" s="636"/>
      <c r="B136" s="637"/>
      <c r="C136" s="638"/>
      <c r="D136" s="638"/>
      <c r="E136" s="638"/>
      <c r="F136" s="638"/>
      <c r="G136" s="638"/>
      <c r="H136" s="638"/>
      <c r="I136" s="639"/>
      <c r="J136" s="637"/>
      <c r="K136" s="638"/>
      <c r="L136" s="638"/>
      <c r="M136" s="638"/>
      <c r="N136" s="638"/>
      <c r="O136" s="639"/>
      <c r="P136" s="637"/>
      <c r="Q136" s="638"/>
      <c r="R136" s="638"/>
      <c r="S136" s="638"/>
      <c r="T136" s="638"/>
      <c r="U136" s="639"/>
      <c r="V136" s="637"/>
      <c r="W136" s="638"/>
      <c r="X136" s="638"/>
      <c r="Y136" s="638"/>
      <c r="Z136" s="638"/>
      <c r="AA136" s="638"/>
      <c r="AB136" s="638"/>
      <c r="AC136" s="639"/>
      <c r="AD136" s="638"/>
      <c r="AE136" s="638"/>
      <c r="AF136" s="638"/>
      <c r="AG136" s="638"/>
      <c r="AH136" s="637"/>
      <c r="AI136" s="638"/>
      <c r="AJ136" s="638"/>
      <c r="AK136" s="638"/>
      <c r="AL136" s="638"/>
      <c r="AM136" s="638"/>
      <c r="AN136" s="638"/>
      <c r="AO136" s="639"/>
      <c r="AP136" s="638"/>
      <c r="AQ136" s="638"/>
      <c r="AR136" s="638"/>
      <c r="AS136" s="639"/>
    </row>
    <row r="137" spans="1:45" s="635" customFormat="1" x14ac:dyDescent="0.55000000000000004">
      <c r="A137" s="636"/>
      <c r="B137" s="637"/>
      <c r="C137" s="638"/>
      <c r="D137" s="638"/>
      <c r="E137" s="638"/>
      <c r="F137" s="638"/>
      <c r="G137" s="638"/>
      <c r="H137" s="638"/>
      <c r="I137" s="639"/>
      <c r="J137" s="637"/>
      <c r="K137" s="638"/>
      <c r="L137" s="638"/>
      <c r="M137" s="638"/>
      <c r="N137" s="638"/>
      <c r="O137" s="639"/>
      <c r="P137" s="637"/>
      <c r="Q137" s="638"/>
      <c r="R137" s="638"/>
      <c r="S137" s="638"/>
      <c r="T137" s="638"/>
      <c r="U137" s="639"/>
      <c r="V137" s="637"/>
      <c r="W137" s="638"/>
      <c r="X137" s="638"/>
      <c r="Y137" s="638"/>
      <c r="Z137" s="638"/>
      <c r="AA137" s="638"/>
      <c r="AB137" s="638"/>
      <c r="AC137" s="639"/>
      <c r="AD137" s="638"/>
      <c r="AE137" s="638"/>
      <c r="AF137" s="638"/>
      <c r="AG137" s="638"/>
      <c r="AH137" s="637"/>
      <c r="AI137" s="638"/>
      <c r="AJ137" s="638"/>
      <c r="AK137" s="638"/>
      <c r="AL137" s="638"/>
      <c r="AM137" s="638"/>
      <c r="AN137" s="638"/>
      <c r="AO137" s="639"/>
      <c r="AP137" s="638"/>
      <c r="AQ137" s="638"/>
      <c r="AR137" s="638"/>
      <c r="AS137" s="639"/>
    </row>
    <row r="138" spans="1:45" s="635" customFormat="1" x14ac:dyDescent="0.55000000000000004">
      <c r="A138" s="636"/>
      <c r="B138" s="637"/>
      <c r="C138" s="638"/>
      <c r="D138" s="638"/>
      <c r="E138" s="638"/>
      <c r="F138" s="638"/>
      <c r="G138" s="638"/>
      <c r="H138" s="638"/>
      <c r="I138" s="639"/>
      <c r="J138" s="637"/>
      <c r="K138" s="638"/>
      <c r="L138" s="638"/>
      <c r="M138" s="638"/>
      <c r="N138" s="638"/>
      <c r="O138" s="639"/>
      <c r="P138" s="637"/>
      <c r="Q138" s="638"/>
      <c r="R138" s="638"/>
      <c r="S138" s="638"/>
      <c r="T138" s="638"/>
      <c r="U138" s="639"/>
      <c r="V138" s="637"/>
      <c r="W138" s="638"/>
      <c r="X138" s="638"/>
      <c r="Y138" s="638"/>
      <c r="Z138" s="638"/>
      <c r="AA138" s="638"/>
      <c r="AB138" s="638"/>
      <c r="AC138" s="639"/>
      <c r="AD138" s="638"/>
      <c r="AE138" s="638"/>
      <c r="AF138" s="638"/>
      <c r="AG138" s="638"/>
      <c r="AH138" s="637"/>
      <c r="AI138" s="638"/>
      <c r="AJ138" s="638"/>
      <c r="AK138" s="638"/>
      <c r="AL138" s="638"/>
      <c r="AM138" s="638"/>
      <c r="AN138" s="638"/>
      <c r="AO138" s="639"/>
      <c r="AP138" s="638"/>
      <c r="AQ138" s="638"/>
      <c r="AR138" s="638"/>
      <c r="AS138" s="639"/>
    </row>
    <row r="139" spans="1:45" s="635" customFormat="1" x14ac:dyDescent="0.55000000000000004">
      <c r="A139" s="636"/>
      <c r="B139" s="637"/>
      <c r="C139" s="638"/>
      <c r="D139" s="638"/>
      <c r="E139" s="638"/>
      <c r="F139" s="638"/>
      <c r="G139" s="638"/>
      <c r="H139" s="638"/>
      <c r="I139" s="639"/>
      <c r="J139" s="637"/>
      <c r="K139" s="638"/>
      <c r="L139" s="638"/>
      <c r="M139" s="638"/>
      <c r="N139" s="638"/>
      <c r="O139" s="639"/>
      <c r="P139" s="637"/>
      <c r="Q139" s="638"/>
      <c r="R139" s="638"/>
      <c r="S139" s="638"/>
      <c r="T139" s="638"/>
      <c r="U139" s="639"/>
      <c r="V139" s="637"/>
      <c r="W139" s="638"/>
      <c r="X139" s="638"/>
      <c r="Y139" s="638"/>
      <c r="Z139" s="638"/>
      <c r="AA139" s="638"/>
      <c r="AB139" s="638"/>
      <c r="AC139" s="639"/>
      <c r="AD139" s="638"/>
      <c r="AE139" s="638"/>
      <c r="AF139" s="638"/>
      <c r="AG139" s="638"/>
      <c r="AH139" s="637"/>
      <c r="AI139" s="638"/>
      <c r="AJ139" s="638"/>
      <c r="AK139" s="638"/>
      <c r="AL139" s="638"/>
      <c r="AM139" s="638"/>
      <c r="AN139" s="638"/>
      <c r="AO139" s="639"/>
      <c r="AP139" s="638"/>
      <c r="AQ139" s="638"/>
      <c r="AR139" s="638"/>
      <c r="AS139" s="639"/>
    </row>
    <row r="140" spans="1:45" s="635" customFormat="1" x14ac:dyDescent="0.55000000000000004">
      <c r="A140" s="636"/>
      <c r="B140" s="637"/>
      <c r="C140" s="638"/>
      <c r="D140" s="638"/>
      <c r="E140" s="638"/>
      <c r="F140" s="638"/>
      <c r="G140" s="638"/>
      <c r="H140" s="638"/>
      <c r="I140" s="639"/>
      <c r="J140" s="637"/>
      <c r="K140" s="638"/>
      <c r="L140" s="638"/>
      <c r="M140" s="638"/>
      <c r="N140" s="638"/>
      <c r="O140" s="639"/>
      <c r="P140" s="637"/>
      <c r="Q140" s="638"/>
      <c r="R140" s="638"/>
      <c r="S140" s="638"/>
      <c r="T140" s="638"/>
      <c r="U140" s="639"/>
      <c r="V140" s="637"/>
      <c r="W140" s="638"/>
      <c r="X140" s="638"/>
      <c r="Y140" s="638"/>
      <c r="Z140" s="638"/>
      <c r="AA140" s="638"/>
      <c r="AB140" s="638"/>
      <c r="AC140" s="639"/>
      <c r="AD140" s="638"/>
      <c r="AE140" s="638"/>
      <c r="AF140" s="638"/>
      <c r="AG140" s="638"/>
      <c r="AH140" s="637"/>
      <c r="AI140" s="638"/>
      <c r="AJ140" s="638"/>
      <c r="AK140" s="638"/>
      <c r="AL140" s="638"/>
      <c r="AM140" s="638"/>
      <c r="AN140" s="638"/>
      <c r="AO140" s="639"/>
      <c r="AP140" s="638"/>
      <c r="AQ140" s="638"/>
      <c r="AR140" s="638"/>
      <c r="AS140" s="639"/>
    </row>
    <row r="141" spans="1:45" s="635" customFormat="1" x14ac:dyDescent="0.55000000000000004">
      <c r="A141" s="636"/>
      <c r="B141" s="637"/>
      <c r="C141" s="638"/>
      <c r="D141" s="638"/>
      <c r="E141" s="638"/>
      <c r="F141" s="638"/>
      <c r="G141" s="638"/>
      <c r="H141" s="638"/>
      <c r="I141" s="639"/>
      <c r="J141" s="637"/>
      <c r="K141" s="638"/>
      <c r="L141" s="638"/>
      <c r="M141" s="638"/>
      <c r="N141" s="638"/>
      <c r="O141" s="639"/>
      <c r="P141" s="637"/>
      <c r="Q141" s="638"/>
      <c r="R141" s="638"/>
      <c r="S141" s="638"/>
      <c r="T141" s="638"/>
      <c r="U141" s="639"/>
      <c r="V141" s="637"/>
      <c r="W141" s="638"/>
      <c r="X141" s="638"/>
      <c r="Y141" s="638"/>
      <c r="Z141" s="638"/>
      <c r="AA141" s="638"/>
      <c r="AB141" s="638"/>
      <c r="AC141" s="639"/>
      <c r="AD141" s="638"/>
      <c r="AE141" s="638"/>
      <c r="AF141" s="638"/>
      <c r="AG141" s="638"/>
      <c r="AH141" s="637"/>
      <c r="AI141" s="638"/>
      <c r="AJ141" s="638"/>
      <c r="AK141" s="638"/>
      <c r="AL141" s="638"/>
      <c r="AM141" s="638"/>
      <c r="AN141" s="638"/>
      <c r="AO141" s="639"/>
      <c r="AP141" s="638"/>
      <c r="AQ141" s="638"/>
      <c r="AR141" s="638"/>
      <c r="AS141" s="639"/>
    </row>
    <row r="142" spans="1:45" s="635" customFormat="1" x14ac:dyDescent="0.55000000000000004">
      <c r="A142" s="636"/>
      <c r="B142" s="637"/>
      <c r="C142" s="638"/>
      <c r="D142" s="638"/>
      <c r="E142" s="638"/>
      <c r="F142" s="638"/>
      <c r="G142" s="638"/>
      <c r="H142" s="638"/>
      <c r="I142" s="639"/>
      <c r="J142" s="637"/>
      <c r="K142" s="638"/>
      <c r="L142" s="638"/>
      <c r="M142" s="638"/>
      <c r="N142" s="638"/>
      <c r="O142" s="639"/>
      <c r="P142" s="637"/>
      <c r="Q142" s="638"/>
      <c r="R142" s="638"/>
      <c r="S142" s="638"/>
      <c r="T142" s="638"/>
      <c r="U142" s="639"/>
      <c r="V142" s="637"/>
      <c r="W142" s="638"/>
      <c r="X142" s="638"/>
      <c r="Y142" s="638"/>
      <c r="Z142" s="638"/>
      <c r="AA142" s="638"/>
      <c r="AB142" s="638"/>
      <c r="AC142" s="639"/>
      <c r="AD142" s="638"/>
      <c r="AE142" s="638"/>
      <c r="AF142" s="638"/>
      <c r="AG142" s="638"/>
      <c r="AH142" s="637"/>
      <c r="AI142" s="638"/>
      <c r="AJ142" s="638"/>
      <c r="AK142" s="638"/>
      <c r="AL142" s="638"/>
      <c r="AM142" s="638"/>
      <c r="AN142" s="638"/>
      <c r="AO142" s="639"/>
      <c r="AP142" s="638"/>
      <c r="AQ142" s="638"/>
      <c r="AR142" s="638"/>
      <c r="AS142" s="639"/>
    </row>
    <row r="143" spans="1:45" s="635" customFormat="1" x14ac:dyDescent="0.55000000000000004">
      <c r="A143" s="636"/>
      <c r="B143" s="637"/>
      <c r="C143" s="638"/>
      <c r="D143" s="638"/>
      <c r="E143" s="638"/>
      <c r="F143" s="638"/>
      <c r="G143" s="638"/>
      <c r="H143" s="638"/>
      <c r="I143" s="639"/>
      <c r="J143" s="637"/>
      <c r="K143" s="638"/>
      <c r="L143" s="638"/>
      <c r="M143" s="638"/>
      <c r="N143" s="638"/>
      <c r="O143" s="639"/>
      <c r="P143" s="637"/>
      <c r="Q143" s="638"/>
      <c r="R143" s="638"/>
      <c r="S143" s="638"/>
      <c r="T143" s="638"/>
      <c r="U143" s="639"/>
      <c r="V143" s="637"/>
      <c r="W143" s="638"/>
      <c r="X143" s="638"/>
      <c r="Y143" s="638"/>
      <c r="Z143" s="638"/>
      <c r="AA143" s="638"/>
      <c r="AB143" s="638"/>
      <c r="AC143" s="639"/>
      <c r="AD143" s="638"/>
      <c r="AE143" s="638"/>
      <c r="AF143" s="638"/>
      <c r="AG143" s="638"/>
      <c r="AH143" s="637"/>
      <c r="AI143" s="638"/>
      <c r="AJ143" s="638"/>
      <c r="AK143" s="638"/>
      <c r="AL143" s="638"/>
      <c r="AM143" s="638"/>
      <c r="AN143" s="638"/>
      <c r="AO143" s="639"/>
      <c r="AP143" s="638"/>
      <c r="AQ143" s="638"/>
      <c r="AR143" s="638"/>
      <c r="AS143" s="639"/>
    </row>
    <row r="144" spans="1:45" s="635" customFormat="1" x14ac:dyDescent="0.55000000000000004">
      <c r="A144" s="636"/>
      <c r="B144" s="637"/>
      <c r="C144" s="638"/>
      <c r="D144" s="638"/>
      <c r="E144" s="638"/>
      <c r="F144" s="638"/>
      <c r="G144" s="638"/>
      <c r="H144" s="638"/>
      <c r="I144" s="639"/>
      <c r="J144" s="637"/>
      <c r="K144" s="638"/>
      <c r="L144" s="638"/>
      <c r="M144" s="638"/>
      <c r="N144" s="638"/>
      <c r="O144" s="639"/>
      <c r="P144" s="637"/>
      <c r="Q144" s="638"/>
      <c r="R144" s="638"/>
      <c r="S144" s="638"/>
      <c r="T144" s="638"/>
      <c r="U144" s="639"/>
      <c r="V144" s="637"/>
      <c r="W144" s="638"/>
      <c r="X144" s="638"/>
      <c r="Y144" s="638"/>
      <c r="Z144" s="638"/>
      <c r="AA144" s="638"/>
      <c r="AB144" s="638"/>
      <c r="AC144" s="639"/>
      <c r="AD144" s="638"/>
      <c r="AE144" s="638"/>
      <c r="AF144" s="638"/>
      <c r="AG144" s="638"/>
      <c r="AH144" s="637"/>
      <c r="AI144" s="638"/>
      <c r="AJ144" s="638"/>
      <c r="AK144" s="638"/>
      <c r="AL144" s="638"/>
      <c r="AM144" s="638"/>
      <c r="AN144" s="638"/>
      <c r="AO144" s="639"/>
      <c r="AP144" s="638"/>
      <c r="AQ144" s="638"/>
      <c r="AR144" s="638"/>
      <c r="AS144" s="639"/>
    </row>
    <row r="145" spans="1:45" s="635" customFormat="1" x14ac:dyDescent="0.55000000000000004">
      <c r="A145" s="636"/>
      <c r="B145" s="637"/>
      <c r="C145" s="638"/>
      <c r="D145" s="638"/>
      <c r="E145" s="638"/>
      <c r="F145" s="638"/>
      <c r="G145" s="638"/>
      <c r="H145" s="638"/>
      <c r="I145" s="639"/>
      <c r="J145" s="637"/>
      <c r="K145" s="638"/>
      <c r="L145" s="638"/>
      <c r="M145" s="638"/>
      <c r="N145" s="638"/>
      <c r="O145" s="639"/>
      <c r="P145" s="637"/>
      <c r="Q145" s="638"/>
      <c r="R145" s="638"/>
      <c r="S145" s="638"/>
      <c r="T145" s="638"/>
      <c r="U145" s="639"/>
      <c r="V145" s="637"/>
      <c r="W145" s="638"/>
      <c r="X145" s="638"/>
      <c r="Y145" s="638"/>
      <c r="Z145" s="638"/>
      <c r="AA145" s="638"/>
      <c r="AB145" s="638"/>
      <c r="AC145" s="639"/>
      <c r="AD145" s="638"/>
      <c r="AE145" s="638"/>
      <c r="AF145" s="638"/>
      <c r="AG145" s="638"/>
      <c r="AH145" s="637"/>
      <c r="AI145" s="638"/>
      <c r="AJ145" s="638"/>
      <c r="AK145" s="638"/>
      <c r="AL145" s="638"/>
      <c r="AM145" s="638"/>
      <c r="AN145" s="638"/>
      <c r="AO145" s="639"/>
      <c r="AP145" s="638"/>
      <c r="AQ145" s="638"/>
      <c r="AR145" s="638"/>
      <c r="AS145" s="639"/>
    </row>
    <row r="146" spans="1:45" s="635" customFormat="1" x14ac:dyDescent="0.55000000000000004">
      <c r="A146" s="636"/>
      <c r="B146" s="637"/>
      <c r="C146" s="638"/>
      <c r="D146" s="638"/>
      <c r="E146" s="638"/>
      <c r="F146" s="638"/>
      <c r="G146" s="638"/>
      <c r="H146" s="638"/>
      <c r="I146" s="639"/>
      <c r="J146" s="637"/>
      <c r="K146" s="638"/>
      <c r="L146" s="638"/>
      <c r="M146" s="638"/>
      <c r="N146" s="638"/>
      <c r="O146" s="639"/>
      <c r="P146" s="637"/>
      <c r="Q146" s="638"/>
      <c r="R146" s="638"/>
      <c r="S146" s="638"/>
      <c r="T146" s="638"/>
      <c r="U146" s="639"/>
      <c r="V146" s="637"/>
      <c r="W146" s="638"/>
      <c r="X146" s="638"/>
      <c r="Y146" s="638"/>
      <c r="Z146" s="638"/>
      <c r="AA146" s="638"/>
      <c r="AB146" s="638"/>
      <c r="AC146" s="639"/>
      <c r="AD146" s="638"/>
      <c r="AE146" s="638"/>
      <c r="AF146" s="638"/>
      <c r="AG146" s="638"/>
      <c r="AH146" s="637"/>
      <c r="AI146" s="638"/>
      <c r="AJ146" s="638"/>
      <c r="AK146" s="638"/>
      <c r="AL146" s="638"/>
      <c r="AM146" s="638"/>
      <c r="AN146" s="638"/>
      <c r="AO146" s="639"/>
      <c r="AP146" s="638"/>
      <c r="AQ146" s="638"/>
      <c r="AR146" s="638"/>
      <c r="AS146" s="639"/>
    </row>
    <row r="147" spans="1:45" s="635" customFormat="1" x14ac:dyDescent="0.55000000000000004">
      <c r="A147" s="636"/>
      <c r="B147" s="637"/>
      <c r="C147" s="638"/>
      <c r="D147" s="638"/>
      <c r="E147" s="638"/>
      <c r="F147" s="638"/>
      <c r="G147" s="638"/>
      <c r="H147" s="638"/>
      <c r="I147" s="639"/>
      <c r="J147" s="637"/>
      <c r="K147" s="638"/>
      <c r="L147" s="638"/>
      <c r="M147" s="638"/>
      <c r="N147" s="638"/>
      <c r="O147" s="639"/>
      <c r="P147" s="637"/>
      <c r="Q147" s="638"/>
      <c r="R147" s="638"/>
      <c r="S147" s="638"/>
      <c r="T147" s="638"/>
      <c r="U147" s="639"/>
      <c r="V147" s="637"/>
      <c r="W147" s="638"/>
      <c r="X147" s="638"/>
      <c r="Y147" s="638"/>
      <c r="Z147" s="638"/>
      <c r="AA147" s="638"/>
      <c r="AB147" s="638"/>
      <c r="AC147" s="639"/>
      <c r="AD147" s="638"/>
      <c r="AE147" s="638"/>
      <c r="AF147" s="638"/>
      <c r="AG147" s="638"/>
      <c r="AH147" s="637"/>
      <c r="AI147" s="638"/>
      <c r="AJ147" s="638"/>
      <c r="AK147" s="638"/>
      <c r="AL147" s="638"/>
      <c r="AM147" s="638"/>
      <c r="AN147" s="638"/>
      <c r="AO147" s="639"/>
      <c r="AP147" s="638"/>
      <c r="AQ147" s="638"/>
      <c r="AR147" s="638"/>
      <c r="AS147" s="639"/>
    </row>
    <row r="148" spans="1:45" s="635" customFormat="1" x14ac:dyDescent="0.55000000000000004">
      <c r="A148" s="636"/>
      <c r="B148" s="637"/>
      <c r="C148" s="638"/>
      <c r="D148" s="638"/>
      <c r="E148" s="638"/>
      <c r="F148" s="638"/>
      <c r="G148" s="638"/>
      <c r="H148" s="638"/>
      <c r="I148" s="639"/>
      <c r="J148" s="637"/>
      <c r="K148" s="638"/>
      <c r="L148" s="638"/>
      <c r="M148" s="638"/>
      <c r="N148" s="638"/>
      <c r="O148" s="639"/>
      <c r="P148" s="637"/>
      <c r="Q148" s="638"/>
      <c r="R148" s="638"/>
      <c r="S148" s="638"/>
      <c r="T148" s="638"/>
      <c r="U148" s="639"/>
      <c r="V148" s="637"/>
      <c r="W148" s="638"/>
      <c r="X148" s="638"/>
      <c r="Y148" s="638"/>
      <c r="Z148" s="638"/>
      <c r="AA148" s="638"/>
      <c r="AB148" s="638"/>
      <c r="AC148" s="639"/>
      <c r="AD148" s="638"/>
      <c r="AE148" s="638"/>
      <c r="AF148" s="638"/>
      <c r="AG148" s="638"/>
      <c r="AH148" s="637"/>
      <c r="AI148" s="638"/>
      <c r="AJ148" s="638"/>
      <c r="AK148" s="638"/>
      <c r="AL148" s="638"/>
      <c r="AM148" s="638"/>
      <c r="AN148" s="638"/>
      <c r="AO148" s="639"/>
      <c r="AP148" s="638"/>
      <c r="AQ148" s="638"/>
      <c r="AR148" s="638"/>
      <c r="AS148" s="639"/>
    </row>
    <row r="149" spans="1:45" s="635" customFormat="1" x14ac:dyDescent="0.55000000000000004">
      <c r="A149" s="636"/>
      <c r="B149" s="637"/>
      <c r="C149" s="638"/>
      <c r="D149" s="638"/>
      <c r="E149" s="638"/>
      <c r="F149" s="638"/>
      <c r="G149" s="638"/>
      <c r="H149" s="638"/>
      <c r="I149" s="639"/>
      <c r="J149" s="637"/>
      <c r="K149" s="638"/>
      <c r="L149" s="638"/>
      <c r="M149" s="638"/>
      <c r="N149" s="638"/>
      <c r="O149" s="639"/>
      <c r="P149" s="637"/>
      <c r="Q149" s="638"/>
      <c r="R149" s="638"/>
      <c r="S149" s="638"/>
      <c r="T149" s="638"/>
      <c r="U149" s="639"/>
      <c r="V149" s="637"/>
      <c r="W149" s="638"/>
      <c r="X149" s="638"/>
      <c r="Y149" s="638"/>
      <c r="Z149" s="638"/>
      <c r="AA149" s="638"/>
      <c r="AB149" s="638"/>
      <c r="AC149" s="639"/>
      <c r="AD149" s="638"/>
      <c r="AE149" s="638"/>
      <c r="AF149" s="638"/>
      <c r="AG149" s="638"/>
      <c r="AH149" s="637"/>
      <c r="AI149" s="638"/>
      <c r="AJ149" s="638"/>
      <c r="AK149" s="638"/>
      <c r="AL149" s="638"/>
      <c r="AM149" s="638"/>
      <c r="AN149" s="638"/>
      <c r="AO149" s="639"/>
      <c r="AP149" s="638"/>
      <c r="AQ149" s="638"/>
      <c r="AR149" s="638"/>
      <c r="AS149" s="639"/>
    </row>
    <row r="150" spans="1:45" s="635" customFormat="1" x14ac:dyDescent="0.55000000000000004">
      <c r="A150" s="636"/>
      <c r="B150" s="637"/>
      <c r="C150" s="638"/>
      <c r="D150" s="638"/>
      <c r="E150" s="638"/>
      <c r="F150" s="638"/>
      <c r="G150" s="638"/>
      <c r="H150" s="638"/>
      <c r="I150" s="639"/>
      <c r="J150" s="637"/>
      <c r="K150" s="638"/>
      <c r="L150" s="638"/>
      <c r="M150" s="638"/>
      <c r="N150" s="638"/>
      <c r="O150" s="639"/>
      <c r="P150" s="637"/>
      <c r="Q150" s="638"/>
      <c r="R150" s="638"/>
      <c r="S150" s="638"/>
      <c r="T150" s="638"/>
      <c r="U150" s="639"/>
      <c r="V150" s="637"/>
      <c r="W150" s="638"/>
      <c r="X150" s="638"/>
      <c r="Y150" s="638"/>
      <c r="Z150" s="638"/>
      <c r="AA150" s="638"/>
      <c r="AB150" s="638"/>
      <c r="AC150" s="639"/>
      <c r="AD150" s="638"/>
      <c r="AE150" s="638"/>
      <c r="AF150" s="638"/>
      <c r="AG150" s="638"/>
      <c r="AH150" s="637"/>
      <c r="AI150" s="638"/>
      <c r="AJ150" s="638"/>
      <c r="AK150" s="638"/>
      <c r="AL150" s="638"/>
      <c r="AM150" s="638"/>
      <c r="AN150" s="638"/>
      <c r="AO150" s="639"/>
      <c r="AP150" s="638"/>
      <c r="AQ150" s="638"/>
      <c r="AR150" s="638"/>
      <c r="AS150" s="639"/>
    </row>
    <row r="151" spans="1:45" s="635" customFormat="1" x14ac:dyDescent="0.55000000000000004">
      <c r="A151" s="636"/>
      <c r="B151" s="637"/>
      <c r="C151" s="638"/>
      <c r="D151" s="638"/>
      <c r="E151" s="638"/>
      <c r="F151" s="638"/>
      <c r="G151" s="638"/>
      <c r="H151" s="638"/>
      <c r="I151" s="639"/>
      <c r="J151" s="637"/>
      <c r="K151" s="638"/>
      <c r="L151" s="638"/>
      <c r="M151" s="638"/>
      <c r="N151" s="638"/>
      <c r="O151" s="639"/>
      <c r="P151" s="637"/>
      <c r="Q151" s="638"/>
      <c r="R151" s="638"/>
      <c r="S151" s="638"/>
      <c r="T151" s="638"/>
      <c r="U151" s="639"/>
      <c r="V151" s="637"/>
      <c r="W151" s="638"/>
      <c r="X151" s="638"/>
      <c r="Y151" s="638"/>
      <c r="Z151" s="638"/>
      <c r="AA151" s="638"/>
      <c r="AB151" s="638"/>
      <c r="AC151" s="639"/>
      <c r="AD151" s="638"/>
      <c r="AE151" s="638"/>
      <c r="AF151" s="638"/>
      <c r="AG151" s="638"/>
      <c r="AH151" s="637"/>
      <c r="AI151" s="638"/>
      <c r="AJ151" s="638"/>
      <c r="AK151" s="638"/>
      <c r="AL151" s="638"/>
      <c r="AM151" s="638"/>
      <c r="AN151" s="638"/>
      <c r="AO151" s="639"/>
      <c r="AP151" s="638"/>
      <c r="AQ151" s="638"/>
      <c r="AR151" s="638"/>
      <c r="AS151" s="639"/>
    </row>
    <row r="152" spans="1:45" s="635" customFormat="1" x14ac:dyDescent="0.55000000000000004">
      <c r="A152" s="636"/>
      <c r="B152" s="637"/>
      <c r="C152" s="638"/>
      <c r="D152" s="638"/>
      <c r="E152" s="638"/>
      <c r="F152" s="638"/>
      <c r="G152" s="638"/>
      <c r="H152" s="638"/>
      <c r="I152" s="639"/>
      <c r="J152" s="637"/>
      <c r="K152" s="638"/>
      <c r="L152" s="638"/>
      <c r="M152" s="638"/>
      <c r="N152" s="638"/>
      <c r="O152" s="639"/>
      <c r="P152" s="637"/>
      <c r="Q152" s="638"/>
      <c r="R152" s="638"/>
      <c r="S152" s="638"/>
      <c r="T152" s="638"/>
      <c r="U152" s="639"/>
      <c r="V152" s="637"/>
      <c r="W152" s="638"/>
      <c r="X152" s="638"/>
      <c r="Y152" s="638"/>
      <c r="Z152" s="638"/>
      <c r="AA152" s="638"/>
      <c r="AB152" s="638"/>
      <c r="AC152" s="639"/>
      <c r="AD152" s="638"/>
      <c r="AE152" s="638"/>
      <c r="AF152" s="638"/>
      <c r="AG152" s="638"/>
      <c r="AH152" s="637"/>
      <c r="AI152" s="638"/>
      <c r="AJ152" s="638"/>
      <c r="AK152" s="638"/>
      <c r="AL152" s="638"/>
      <c r="AM152" s="638"/>
      <c r="AN152" s="638"/>
      <c r="AO152" s="639"/>
      <c r="AP152" s="638"/>
      <c r="AQ152" s="638"/>
      <c r="AR152" s="638"/>
      <c r="AS152" s="639"/>
    </row>
    <row r="153" spans="1:45" s="635" customFormat="1" x14ac:dyDescent="0.55000000000000004">
      <c r="A153" s="636"/>
      <c r="B153" s="637"/>
      <c r="C153" s="638"/>
      <c r="D153" s="638"/>
      <c r="E153" s="638"/>
      <c r="F153" s="638"/>
      <c r="G153" s="638"/>
      <c r="H153" s="638"/>
      <c r="I153" s="639"/>
      <c r="J153" s="637"/>
      <c r="K153" s="638"/>
      <c r="L153" s="638"/>
      <c r="M153" s="638"/>
      <c r="N153" s="638"/>
      <c r="O153" s="639"/>
      <c r="P153" s="637"/>
      <c r="Q153" s="638"/>
      <c r="R153" s="638"/>
      <c r="S153" s="638"/>
      <c r="T153" s="638"/>
      <c r="U153" s="639"/>
      <c r="V153" s="637"/>
      <c r="W153" s="638"/>
      <c r="X153" s="638"/>
      <c r="Y153" s="638"/>
      <c r="Z153" s="638"/>
      <c r="AA153" s="638"/>
      <c r="AB153" s="638"/>
      <c r="AC153" s="639"/>
      <c r="AD153" s="638"/>
      <c r="AE153" s="638"/>
      <c r="AF153" s="638"/>
      <c r="AG153" s="638"/>
      <c r="AH153" s="637"/>
      <c r="AI153" s="638"/>
      <c r="AJ153" s="638"/>
      <c r="AK153" s="638"/>
      <c r="AL153" s="638"/>
      <c r="AM153" s="638"/>
      <c r="AN153" s="638"/>
      <c r="AO153" s="639"/>
      <c r="AP153" s="638"/>
      <c r="AQ153" s="638"/>
      <c r="AR153" s="638"/>
      <c r="AS153" s="639"/>
    </row>
    <row r="154" spans="1:45" s="635" customFormat="1" x14ac:dyDescent="0.55000000000000004">
      <c r="A154" s="636"/>
      <c r="B154" s="637"/>
      <c r="C154" s="638"/>
      <c r="D154" s="638"/>
      <c r="E154" s="638"/>
      <c r="F154" s="638"/>
      <c r="G154" s="638"/>
      <c r="H154" s="638"/>
      <c r="I154" s="639"/>
      <c r="J154" s="637"/>
      <c r="K154" s="638"/>
      <c r="L154" s="638"/>
      <c r="M154" s="638"/>
      <c r="N154" s="638"/>
      <c r="O154" s="639"/>
      <c r="P154" s="637"/>
      <c r="Q154" s="638"/>
      <c r="R154" s="638"/>
      <c r="S154" s="638"/>
      <c r="T154" s="638"/>
      <c r="U154" s="639"/>
      <c r="V154" s="637"/>
      <c r="W154" s="638"/>
      <c r="X154" s="638"/>
      <c r="Y154" s="638"/>
      <c r="Z154" s="638"/>
      <c r="AA154" s="638"/>
      <c r="AB154" s="638"/>
      <c r="AC154" s="639"/>
      <c r="AD154" s="638"/>
      <c r="AE154" s="638"/>
      <c r="AF154" s="638"/>
      <c r="AG154" s="638"/>
      <c r="AH154" s="637"/>
      <c r="AI154" s="638"/>
      <c r="AJ154" s="638"/>
      <c r="AK154" s="638"/>
      <c r="AL154" s="638"/>
      <c r="AM154" s="638"/>
      <c r="AN154" s="638"/>
      <c r="AO154" s="639"/>
      <c r="AP154" s="638"/>
      <c r="AQ154" s="638"/>
      <c r="AR154" s="638"/>
      <c r="AS154" s="639"/>
    </row>
    <row r="155" spans="1:45" s="635" customFormat="1" x14ac:dyDescent="0.55000000000000004">
      <c r="A155" s="636"/>
      <c r="B155" s="637"/>
      <c r="C155" s="638"/>
      <c r="D155" s="638"/>
      <c r="E155" s="638"/>
      <c r="F155" s="638"/>
      <c r="G155" s="638"/>
      <c r="H155" s="638"/>
      <c r="I155" s="639"/>
      <c r="J155" s="637"/>
      <c r="K155" s="638"/>
      <c r="L155" s="638"/>
      <c r="M155" s="638"/>
      <c r="N155" s="638"/>
      <c r="O155" s="639"/>
      <c r="P155" s="637"/>
      <c r="Q155" s="638"/>
      <c r="R155" s="638"/>
      <c r="S155" s="638"/>
      <c r="T155" s="638"/>
      <c r="U155" s="639"/>
      <c r="V155" s="637"/>
      <c r="W155" s="638"/>
      <c r="X155" s="638"/>
      <c r="Y155" s="638"/>
      <c r="Z155" s="638"/>
      <c r="AA155" s="638"/>
      <c r="AB155" s="638"/>
      <c r="AC155" s="639"/>
      <c r="AD155" s="638"/>
      <c r="AE155" s="638"/>
      <c r="AF155" s="638"/>
      <c r="AG155" s="638"/>
      <c r="AH155" s="637"/>
      <c r="AI155" s="638"/>
      <c r="AJ155" s="638"/>
      <c r="AK155" s="638"/>
      <c r="AL155" s="638"/>
      <c r="AM155" s="638"/>
      <c r="AN155" s="638"/>
      <c r="AO155" s="639"/>
      <c r="AP155" s="638"/>
      <c r="AQ155" s="638"/>
      <c r="AR155" s="638"/>
      <c r="AS155" s="639"/>
    </row>
    <row r="156" spans="1:45" s="635" customFormat="1" x14ac:dyDescent="0.55000000000000004">
      <c r="A156" s="636"/>
      <c r="B156" s="637"/>
      <c r="C156" s="638"/>
      <c r="D156" s="638"/>
      <c r="E156" s="638"/>
      <c r="F156" s="638"/>
      <c r="G156" s="638"/>
      <c r="H156" s="638"/>
      <c r="I156" s="639"/>
      <c r="J156" s="637"/>
      <c r="K156" s="638"/>
      <c r="L156" s="638"/>
      <c r="M156" s="638"/>
      <c r="N156" s="638"/>
      <c r="O156" s="639"/>
      <c r="P156" s="637"/>
      <c r="Q156" s="638"/>
      <c r="R156" s="638"/>
      <c r="S156" s="638"/>
      <c r="T156" s="638"/>
      <c r="U156" s="639"/>
      <c r="V156" s="637"/>
      <c r="W156" s="638"/>
      <c r="X156" s="638"/>
      <c r="Y156" s="638"/>
      <c r="Z156" s="638"/>
      <c r="AA156" s="638"/>
      <c r="AB156" s="638"/>
      <c r="AC156" s="639"/>
      <c r="AD156" s="638"/>
      <c r="AE156" s="638"/>
      <c r="AF156" s="638"/>
      <c r="AG156" s="638"/>
      <c r="AH156" s="637"/>
      <c r="AI156" s="638"/>
      <c r="AJ156" s="638"/>
      <c r="AK156" s="638"/>
      <c r="AL156" s="638"/>
      <c r="AM156" s="638"/>
      <c r="AN156" s="638"/>
      <c r="AO156" s="639"/>
      <c r="AP156" s="638"/>
      <c r="AQ156" s="638"/>
      <c r="AR156" s="638"/>
      <c r="AS156" s="639"/>
    </row>
    <row r="157" spans="1:45" s="635" customFormat="1" x14ac:dyDescent="0.55000000000000004">
      <c r="A157" s="636"/>
      <c r="B157" s="637"/>
      <c r="C157" s="638"/>
      <c r="D157" s="638"/>
      <c r="E157" s="638"/>
      <c r="F157" s="638"/>
      <c r="G157" s="638"/>
      <c r="H157" s="638"/>
      <c r="I157" s="639"/>
      <c r="J157" s="637"/>
      <c r="K157" s="638"/>
      <c r="L157" s="638"/>
      <c r="M157" s="638"/>
      <c r="N157" s="638"/>
      <c r="O157" s="639"/>
      <c r="P157" s="637"/>
      <c r="Q157" s="638"/>
      <c r="R157" s="638"/>
      <c r="S157" s="638"/>
      <c r="T157" s="638"/>
      <c r="U157" s="639"/>
      <c r="V157" s="637"/>
      <c r="W157" s="638"/>
      <c r="X157" s="638"/>
      <c r="Y157" s="638"/>
      <c r="Z157" s="638"/>
      <c r="AA157" s="638"/>
      <c r="AB157" s="638"/>
      <c r="AC157" s="639"/>
      <c r="AD157" s="638"/>
      <c r="AE157" s="638"/>
      <c r="AF157" s="638"/>
      <c r="AG157" s="638"/>
      <c r="AH157" s="637"/>
      <c r="AI157" s="638"/>
      <c r="AJ157" s="638"/>
      <c r="AK157" s="638"/>
      <c r="AL157" s="638"/>
      <c r="AM157" s="638"/>
      <c r="AN157" s="638"/>
      <c r="AO157" s="639"/>
      <c r="AP157" s="638"/>
      <c r="AQ157" s="638"/>
      <c r="AR157" s="638"/>
      <c r="AS157" s="639"/>
    </row>
    <row r="158" spans="1:45" s="635" customFormat="1" x14ac:dyDescent="0.55000000000000004">
      <c r="A158" s="636"/>
      <c r="B158" s="637"/>
      <c r="C158" s="638"/>
      <c r="D158" s="638"/>
      <c r="E158" s="638"/>
      <c r="F158" s="638"/>
      <c r="G158" s="638"/>
      <c r="H158" s="638"/>
      <c r="I158" s="639"/>
      <c r="J158" s="637"/>
      <c r="K158" s="638"/>
      <c r="L158" s="638"/>
      <c r="M158" s="638"/>
      <c r="N158" s="638"/>
      <c r="O158" s="639"/>
      <c r="P158" s="637"/>
      <c r="Q158" s="638"/>
      <c r="R158" s="638"/>
      <c r="S158" s="638"/>
      <c r="T158" s="638"/>
      <c r="U158" s="639"/>
      <c r="V158" s="637"/>
      <c r="W158" s="638"/>
      <c r="X158" s="638"/>
      <c r="Y158" s="638"/>
      <c r="Z158" s="638"/>
      <c r="AA158" s="638"/>
      <c r="AB158" s="638"/>
      <c r="AC158" s="639"/>
      <c r="AD158" s="638"/>
      <c r="AE158" s="638"/>
      <c r="AF158" s="638"/>
      <c r="AG158" s="638"/>
      <c r="AH158" s="637"/>
      <c r="AI158" s="638"/>
      <c r="AJ158" s="638"/>
      <c r="AK158" s="638"/>
      <c r="AL158" s="638"/>
      <c r="AM158" s="638"/>
      <c r="AN158" s="638"/>
      <c r="AO158" s="639"/>
      <c r="AP158" s="638"/>
      <c r="AQ158" s="638"/>
      <c r="AR158" s="638"/>
      <c r="AS158" s="639"/>
    </row>
    <row r="159" spans="1:45" s="635" customFormat="1" x14ac:dyDescent="0.55000000000000004">
      <c r="A159" s="636"/>
      <c r="B159" s="637"/>
      <c r="C159" s="638"/>
      <c r="D159" s="638"/>
      <c r="E159" s="638"/>
      <c r="F159" s="638"/>
      <c r="G159" s="638"/>
      <c r="H159" s="638"/>
      <c r="I159" s="639"/>
      <c r="J159" s="637"/>
      <c r="K159" s="638"/>
      <c r="L159" s="638"/>
      <c r="M159" s="638"/>
      <c r="N159" s="638"/>
      <c r="O159" s="639"/>
      <c r="P159" s="637"/>
      <c r="Q159" s="638"/>
      <c r="R159" s="638"/>
      <c r="S159" s="638"/>
      <c r="T159" s="638"/>
      <c r="U159" s="639"/>
      <c r="V159" s="637"/>
      <c r="W159" s="638"/>
      <c r="X159" s="638"/>
      <c r="Y159" s="638"/>
      <c r="Z159" s="638"/>
      <c r="AA159" s="638"/>
      <c r="AB159" s="638"/>
      <c r="AC159" s="639"/>
      <c r="AD159" s="638"/>
      <c r="AE159" s="638"/>
      <c r="AF159" s="638"/>
      <c r="AG159" s="638"/>
      <c r="AH159" s="637"/>
      <c r="AI159" s="638"/>
      <c r="AJ159" s="638"/>
      <c r="AK159" s="638"/>
      <c r="AL159" s="638"/>
      <c r="AM159" s="638"/>
      <c r="AN159" s="638"/>
      <c r="AO159" s="639"/>
      <c r="AP159" s="638"/>
      <c r="AQ159" s="638"/>
      <c r="AR159" s="638"/>
      <c r="AS159" s="639"/>
    </row>
    <row r="160" spans="1:45" s="635" customFormat="1" x14ac:dyDescent="0.55000000000000004">
      <c r="A160" s="636"/>
      <c r="B160" s="637"/>
      <c r="C160" s="638"/>
      <c r="D160" s="638"/>
      <c r="E160" s="638"/>
      <c r="F160" s="638"/>
      <c r="G160" s="638"/>
      <c r="H160" s="638"/>
      <c r="I160" s="639"/>
      <c r="J160" s="637"/>
      <c r="K160" s="638"/>
      <c r="L160" s="638"/>
      <c r="M160" s="638"/>
      <c r="N160" s="638"/>
      <c r="O160" s="639"/>
      <c r="P160" s="637"/>
      <c r="Q160" s="638"/>
      <c r="R160" s="638"/>
      <c r="S160" s="638"/>
      <c r="T160" s="638"/>
      <c r="U160" s="639"/>
      <c r="V160" s="637"/>
      <c r="W160" s="638"/>
      <c r="X160" s="638"/>
      <c r="Y160" s="638"/>
      <c r="Z160" s="638"/>
      <c r="AA160" s="638"/>
      <c r="AB160" s="638"/>
      <c r="AC160" s="639"/>
      <c r="AD160" s="638"/>
      <c r="AE160" s="638"/>
      <c r="AF160" s="638"/>
      <c r="AG160" s="638"/>
      <c r="AH160" s="637"/>
      <c r="AI160" s="638"/>
      <c r="AJ160" s="638"/>
      <c r="AK160" s="638"/>
      <c r="AL160" s="638"/>
      <c r="AM160" s="638"/>
      <c r="AN160" s="638"/>
      <c r="AO160" s="639"/>
      <c r="AP160" s="638"/>
      <c r="AQ160" s="638"/>
      <c r="AR160" s="638"/>
      <c r="AS160" s="639"/>
    </row>
    <row r="161" spans="1:45" s="635" customFormat="1" x14ac:dyDescent="0.55000000000000004">
      <c r="A161" s="636"/>
      <c r="B161" s="637"/>
      <c r="C161" s="638"/>
      <c r="D161" s="638"/>
      <c r="E161" s="638"/>
      <c r="F161" s="638"/>
      <c r="G161" s="638"/>
      <c r="H161" s="638"/>
      <c r="I161" s="639"/>
      <c r="J161" s="637"/>
      <c r="K161" s="638"/>
      <c r="L161" s="638"/>
      <c r="M161" s="638"/>
      <c r="N161" s="638"/>
      <c r="O161" s="639"/>
      <c r="P161" s="637"/>
      <c r="Q161" s="638"/>
      <c r="R161" s="638"/>
      <c r="S161" s="638"/>
      <c r="T161" s="638"/>
      <c r="U161" s="639"/>
      <c r="V161" s="637"/>
      <c r="W161" s="638"/>
      <c r="X161" s="638"/>
      <c r="Y161" s="638"/>
      <c r="Z161" s="638"/>
      <c r="AA161" s="638"/>
      <c r="AB161" s="638"/>
      <c r="AC161" s="639"/>
      <c r="AD161" s="638"/>
      <c r="AE161" s="638"/>
      <c r="AF161" s="638"/>
      <c r="AG161" s="638"/>
      <c r="AH161" s="637"/>
      <c r="AI161" s="638"/>
      <c r="AJ161" s="638"/>
      <c r="AK161" s="638"/>
      <c r="AL161" s="638"/>
      <c r="AM161" s="638"/>
      <c r="AN161" s="638"/>
      <c r="AO161" s="639"/>
      <c r="AP161" s="638"/>
      <c r="AQ161" s="638"/>
      <c r="AR161" s="638"/>
      <c r="AS161" s="639"/>
    </row>
    <row r="162" spans="1:45" s="635" customFormat="1" x14ac:dyDescent="0.55000000000000004">
      <c r="A162" s="636"/>
      <c r="B162" s="637"/>
      <c r="C162" s="638"/>
      <c r="D162" s="638"/>
      <c r="E162" s="638"/>
      <c r="F162" s="638"/>
      <c r="G162" s="638"/>
      <c r="H162" s="638"/>
      <c r="I162" s="639"/>
      <c r="J162" s="637"/>
      <c r="K162" s="638"/>
      <c r="L162" s="638"/>
      <c r="M162" s="638"/>
      <c r="N162" s="638"/>
      <c r="O162" s="639"/>
      <c r="P162" s="637"/>
      <c r="Q162" s="638"/>
      <c r="R162" s="638"/>
      <c r="S162" s="638"/>
      <c r="T162" s="638"/>
      <c r="U162" s="639"/>
      <c r="V162" s="637"/>
      <c r="W162" s="638"/>
      <c r="X162" s="638"/>
      <c r="Y162" s="638"/>
      <c r="Z162" s="638"/>
      <c r="AA162" s="638"/>
      <c r="AB162" s="638"/>
      <c r="AC162" s="639"/>
      <c r="AD162" s="638"/>
      <c r="AE162" s="638"/>
      <c r="AF162" s="638"/>
      <c r="AG162" s="638"/>
      <c r="AH162" s="637"/>
      <c r="AI162" s="638"/>
      <c r="AJ162" s="638"/>
      <c r="AK162" s="638"/>
      <c r="AL162" s="638"/>
      <c r="AM162" s="638"/>
      <c r="AN162" s="638"/>
      <c r="AO162" s="639"/>
      <c r="AP162" s="638"/>
      <c r="AQ162" s="638"/>
      <c r="AR162" s="638"/>
      <c r="AS162" s="639"/>
    </row>
    <row r="163" spans="1:45" s="635" customFormat="1" x14ac:dyDescent="0.55000000000000004">
      <c r="A163" s="636"/>
      <c r="B163" s="637"/>
      <c r="C163" s="638"/>
      <c r="D163" s="638"/>
      <c r="E163" s="638"/>
      <c r="F163" s="638"/>
      <c r="G163" s="638"/>
      <c r="H163" s="638"/>
      <c r="I163" s="639"/>
      <c r="J163" s="637"/>
      <c r="K163" s="638"/>
      <c r="L163" s="638"/>
      <c r="M163" s="638"/>
      <c r="N163" s="638"/>
      <c r="O163" s="639"/>
      <c r="P163" s="637"/>
      <c r="Q163" s="638"/>
      <c r="R163" s="638"/>
      <c r="S163" s="638"/>
      <c r="T163" s="638"/>
      <c r="U163" s="639"/>
      <c r="V163" s="637"/>
      <c r="W163" s="638"/>
      <c r="X163" s="638"/>
      <c r="Y163" s="638"/>
      <c r="Z163" s="638"/>
      <c r="AA163" s="638"/>
      <c r="AB163" s="638"/>
      <c r="AC163" s="639"/>
      <c r="AD163" s="638"/>
      <c r="AE163" s="638"/>
      <c r="AF163" s="638"/>
      <c r="AG163" s="638"/>
      <c r="AH163" s="637"/>
      <c r="AI163" s="638"/>
      <c r="AJ163" s="638"/>
      <c r="AK163" s="638"/>
      <c r="AL163" s="638"/>
      <c r="AM163" s="638"/>
      <c r="AN163" s="638"/>
      <c r="AO163" s="639"/>
      <c r="AP163" s="638"/>
      <c r="AQ163" s="638"/>
      <c r="AR163" s="638"/>
      <c r="AS163" s="639"/>
    </row>
    <row r="164" spans="1:45" s="635" customFormat="1" x14ac:dyDescent="0.55000000000000004">
      <c r="A164" s="636"/>
      <c r="B164" s="637"/>
      <c r="C164" s="638"/>
      <c r="D164" s="638"/>
      <c r="E164" s="638"/>
      <c r="F164" s="638"/>
      <c r="G164" s="638"/>
      <c r="H164" s="638"/>
      <c r="I164" s="639"/>
      <c r="J164" s="637"/>
      <c r="K164" s="638"/>
      <c r="L164" s="638"/>
      <c r="M164" s="638"/>
      <c r="N164" s="638"/>
      <c r="O164" s="639"/>
      <c r="P164" s="637"/>
      <c r="Q164" s="638"/>
      <c r="R164" s="638"/>
      <c r="S164" s="638"/>
      <c r="T164" s="638"/>
      <c r="U164" s="639"/>
      <c r="V164" s="637"/>
      <c r="W164" s="638"/>
      <c r="X164" s="638"/>
      <c r="Y164" s="638"/>
      <c r="Z164" s="638"/>
      <c r="AA164" s="638"/>
      <c r="AB164" s="638"/>
      <c r="AC164" s="639"/>
      <c r="AD164" s="638"/>
      <c r="AE164" s="638"/>
      <c r="AF164" s="638"/>
      <c r="AG164" s="638"/>
      <c r="AH164" s="637"/>
      <c r="AI164" s="638"/>
      <c r="AJ164" s="638"/>
      <c r="AK164" s="638"/>
      <c r="AL164" s="638"/>
      <c r="AM164" s="638"/>
      <c r="AN164" s="638"/>
      <c r="AO164" s="639"/>
      <c r="AP164" s="638"/>
      <c r="AQ164" s="638"/>
      <c r="AR164" s="638"/>
      <c r="AS164" s="639"/>
    </row>
    <row r="165" spans="1:45" s="635" customFormat="1" x14ac:dyDescent="0.55000000000000004">
      <c r="A165" s="636"/>
      <c r="B165" s="637"/>
      <c r="C165" s="638"/>
      <c r="D165" s="638"/>
      <c r="E165" s="638"/>
      <c r="F165" s="638"/>
      <c r="G165" s="638"/>
      <c r="H165" s="638"/>
      <c r="I165" s="639"/>
      <c r="J165" s="637"/>
      <c r="K165" s="638"/>
      <c r="L165" s="638"/>
      <c r="M165" s="638"/>
      <c r="N165" s="638"/>
      <c r="O165" s="639"/>
      <c r="P165" s="637"/>
      <c r="Q165" s="638"/>
      <c r="R165" s="638"/>
      <c r="S165" s="638"/>
      <c r="T165" s="638"/>
      <c r="U165" s="639"/>
      <c r="V165" s="637"/>
      <c r="W165" s="638"/>
      <c r="X165" s="638"/>
      <c r="Y165" s="638"/>
      <c r="Z165" s="638"/>
      <c r="AA165" s="638"/>
      <c r="AB165" s="638"/>
      <c r="AC165" s="639"/>
      <c r="AD165" s="638"/>
      <c r="AE165" s="638"/>
      <c r="AF165" s="638"/>
      <c r="AG165" s="638"/>
      <c r="AH165" s="637"/>
      <c r="AI165" s="638"/>
      <c r="AJ165" s="638"/>
      <c r="AK165" s="638"/>
      <c r="AL165" s="638"/>
      <c r="AM165" s="638"/>
      <c r="AN165" s="638"/>
      <c r="AO165" s="639"/>
      <c r="AP165" s="638"/>
      <c r="AQ165" s="638"/>
      <c r="AR165" s="638"/>
      <c r="AS165" s="639"/>
    </row>
    <row r="166" spans="1:45" s="635" customFormat="1" x14ac:dyDescent="0.55000000000000004">
      <c r="A166" s="636"/>
      <c r="B166" s="637"/>
      <c r="C166" s="638"/>
      <c r="D166" s="638"/>
      <c r="E166" s="638"/>
      <c r="F166" s="638"/>
      <c r="G166" s="638"/>
      <c r="H166" s="638"/>
      <c r="I166" s="639"/>
      <c r="J166" s="637"/>
      <c r="K166" s="638"/>
      <c r="L166" s="638"/>
      <c r="M166" s="638"/>
      <c r="N166" s="638"/>
      <c r="O166" s="639"/>
      <c r="P166" s="637"/>
      <c r="Q166" s="638"/>
      <c r="R166" s="638"/>
      <c r="S166" s="638"/>
      <c r="T166" s="638"/>
      <c r="U166" s="639"/>
      <c r="V166" s="637"/>
      <c r="W166" s="638"/>
      <c r="X166" s="638"/>
      <c r="Y166" s="638"/>
      <c r="Z166" s="638"/>
      <c r="AA166" s="638"/>
      <c r="AB166" s="638"/>
      <c r="AC166" s="639"/>
      <c r="AD166" s="638"/>
      <c r="AE166" s="638"/>
      <c r="AF166" s="638"/>
      <c r="AG166" s="638"/>
      <c r="AH166" s="637"/>
      <c r="AI166" s="638"/>
      <c r="AJ166" s="638"/>
      <c r="AK166" s="638"/>
      <c r="AL166" s="638"/>
      <c r="AM166" s="638"/>
      <c r="AN166" s="638"/>
      <c r="AO166" s="639"/>
      <c r="AP166" s="638"/>
      <c r="AQ166" s="638"/>
      <c r="AR166" s="638"/>
      <c r="AS166" s="639"/>
    </row>
    <row r="167" spans="1:45" s="635" customFormat="1" x14ac:dyDescent="0.55000000000000004">
      <c r="A167" s="636"/>
      <c r="B167" s="637"/>
      <c r="C167" s="638"/>
      <c r="D167" s="638"/>
      <c r="E167" s="638"/>
      <c r="F167" s="638"/>
      <c r="G167" s="638"/>
      <c r="H167" s="638"/>
      <c r="I167" s="639"/>
      <c r="J167" s="637"/>
      <c r="K167" s="638"/>
      <c r="L167" s="638"/>
      <c r="M167" s="638"/>
      <c r="N167" s="638"/>
      <c r="O167" s="639"/>
      <c r="P167" s="637"/>
      <c r="Q167" s="638"/>
      <c r="R167" s="638"/>
      <c r="S167" s="638"/>
      <c r="T167" s="638"/>
      <c r="U167" s="639"/>
      <c r="V167" s="637"/>
      <c r="W167" s="638"/>
      <c r="X167" s="638"/>
      <c r="Y167" s="638"/>
      <c r="Z167" s="638"/>
      <c r="AA167" s="638"/>
      <c r="AB167" s="638"/>
      <c r="AC167" s="639"/>
      <c r="AD167" s="638"/>
      <c r="AE167" s="638"/>
      <c r="AF167" s="638"/>
      <c r="AG167" s="638"/>
      <c r="AH167" s="637"/>
      <c r="AI167" s="638"/>
      <c r="AJ167" s="638"/>
      <c r="AK167" s="638"/>
      <c r="AL167" s="638"/>
      <c r="AM167" s="638"/>
      <c r="AN167" s="638"/>
      <c r="AO167" s="639"/>
      <c r="AP167" s="638"/>
      <c r="AQ167" s="638"/>
      <c r="AR167" s="638"/>
      <c r="AS167" s="639"/>
    </row>
    <row r="168" spans="1:45" s="635" customFormat="1" x14ac:dyDescent="0.55000000000000004">
      <c r="A168" s="636"/>
      <c r="B168" s="637"/>
      <c r="C168" s="638"/>
      <c r="D168" s="638"/>
      <c r="E168" s="638"/>
      <c r="F168" s="638"/>
      <c r="G168" s="638"/>
      <c r="H168" s="638"/>
      <c r="I168" s="639"/>
      <c r="J168" s="637"/>
      <c r="K168" s="638"/>
      <c r="L168" s="638"/>
      <c r="M168" s="638"/>
      <c r="N168" s="638"/>
      <c r="O168" s="639"/>
      <c r="P168" s="637"/>
      <c r="Q168" s="638"/>
      <c r="R168" s="638"/>
      <c r="S168" s="638"/>
      <c r="T168" s="638"/>
      <c r="U168" s="639"/>
      <c r="V168" s="637"/>
      <c r="W168" s="638"/>
      <c r="X168" s="638"/>
      <c r="Y168" s="638"/>
      <c r="Z168" s="638"/>
      <c r="AA168" s="638"/>
      <c r="AB168" s="638"/>
      <c r="AC168" s="639"/>
      <c r="AD168" s="638"/>
      <c r="AE168" s="638"/>
      <c r="AF168" s="638"/>
      <c r="AG168" s="638"/>
      <c r="AH168" s="637"/>
      <c r="AI168" s="638"/>
      <c r="AJ168" s="638"/>
      <c r="AK168" s="638"/>
      <c r="AL168" s="638"/>
      <c r="AM168" s="638"/>
      <c r="AN168" s="638"/>
      <c r="AO168" s="639"/>
      <c r="AP168" s="638"/>
      <c r="AQ168" s="638"/>
      <c r="AR168" s="638"/>
      <c r="AS168" s="639"/>
    </row>
    <row r="169" spans="1:45" s="635" customFormat="1" x14ac:dyDescent="0.55000000000000004">
      <c r="A169" s="636"/>
      <c r="B169" s="637"/>
      <c r="C169" s="638"/>
      <c r="D169" s="638"/>
      <c r="E169" s="638"/>
      <c r="F169" s="638"/>
      <c r="G169" s="638"/>
      <c r="H169" s="638"/>
      <c r="I169" s="639"/>
      <c r="J169" s="637"/>
      <c r="K169" s="638"/>
      <c r="L169" s="638"/>
      <c r="M169" s="638"/>
      <c r="N169" s="638"/>
      <c r="O169" s="639"/>
      <c r="P169" s="637"/>
      <c r="Q169" s="638"/>
      <c r="R169" s="638"/>
      <c r="S169" s="638"/>
      <c r="T169" s="638"/>
      <c r="U169" s="639"/>
      <c r="V169" s="637"/>
      <c r="W169" s="638"/>
      <c r="X169" s="638"/>
      <c r="Y169" s="638"/>
      <c r="Z169" s="638"/>
      <c r="AA169" s="638"/>
      <c r="AB169" s="638"/>
      <c r="AC169" s="639"/>
      <c r="AD169" s="638"/>
      <c r="AE169" s="638"/>
      <c r="AF169" s="638"/>
      <c r="AG169" s="638"/>
      <c r="AH169" s="637"/>
      <c r="AI169" s="638"/>
      <c r="AJ169" s="638"/>
      <c r="AK169" s="638"/>
      <c r="AL169" s="638"/>
      <c r="AM169" s="638"/>
      <c r="AN169" s="638"/>
      <c r="AO169" s="639"/>
      <c r="AP169" s="638"/>
      <c r="AQ169" s="638"/>
      <c r="AR169" s="638"/>
      <c r="AS169" s="639"/>
    </row>
    <row r="170" spans="1:45" s="635" customFormat="1" x14ac:dyDescent="0.55000000000000004">
      <c r="A170" s="636"/>
      <c r="B170" s="637"/>
      <c r="C170" s="638"/>
      <c r="D170" s="638"/>
      <c r="E170" s="638"/>
      <c r="F170" s="638"/>
      <c r="G170" s="638"/>
      <c r="H170" s="638"/>
      <c r="I170" s="639"/>
      <c r="J170" s="637"/>
      <c r="K170" s="638"/>
      <c r="L170" s="638"/>
      <c r="M170" s="638"/>
      <c r="N170" s="638"/>
      <c r="O170" s="639"/>
      <c r="P170" s="637"/>
      <c r="Q170" s="638"/>
      <c r="R170" s="638"/>
      <c r="S170" s="638"/>
      <c r="T170" s="638"/>
      <c r="U170" s="639"/>
      <c r="V170" s="637"/>
      <c r="W170" s="638"/>
      <c r="X170" s="638"/>
      <c r="Y170" s="638"/>
      <c r="Z170" s="638"/>
      <c r="AA170" s="638"/>
      <c r="AB170" s="638"/>
      <c r="AC170" s="639"/>
      <c r="AD170" s="638"/>
      <c r="AE170" s="638"/>
      <c r="AF170" s="638"/>
      <c r="AG170" s="638"/>
      <c r="AH170" s="637"/>
      <c r="AI170" s="638"/>
      <c r="AJ170" s="638"/>
      <c r="AK170" s="638"/>
      <c r="AL170" s="638"/>
      <c r="AM170" s="638"/>
      <c r="AN170" s="638"/>
      <c r="AO170" s="639"/>
      <c r="AP170" s="638"/>
      <c r="AQ170" s="638"/>
      <c r="AR170" s="638"/>
      <c r="AS170" s="639"/>
    </row>
    <row r="171" spans="1:45" s="635" customFormat="1" x14ac:dyDescent="0.55000000000000004">
      <c r="A171" s="636"/>
      <c r="B171" s="637"/>
      <c r="C171" s="638"/>
      <c r="D171" s="638"/>
      <c r="E171" s="638"/>
      <c r="F171" s="638"/>
      <c r="G171" s="638"/>
      <c r="H171" s="638"/>
      <c r="I171" s="639"/>
      <c r="J171" s="637"/>
      <c r="K171" s="638"/>
      <c r="L171" s="638"/>
      <c r="M171" s="638"/>
      <c r="N171" s="638"/>
      <c r="O171" s="639"/>
      <c r="P171" s="637"/>
      <c r="Q171" s="638"/>
      <c r="R171" s="638"/>
      <c r="S171" s="638"/>
      <c r="T171" s="638"/>
      <c r="U171" s="639"/>
      <c r="V171" s="637"/>
      <c r="W171" s="638"/>
      <c r="X171" s="638"/>
      <c r="Y171" s="638"/>
      <c r="Z171" s="638"/>
      <c r="AA171" s="638"/>
      <c r="AB171" s="638"/>
      <c r="AC171" s="639"/>
      <c r="AD171" s="638"/>
      <c r="AE171" s="638"/>
      <c r="AF171" s="638"/>
      <c r="AG171" s="638"/>
      <c r="AH171" s="637"/>
      <c r="AI171" s="638"/>
      <c r="AJ171" s="638"/>
      <c r="AK171" s="638"/>
      <c r="AL171" s="638"/>
      <c r="AM171" s="638"/>
      <c r="AN171" s="638"/>
      <c r="AO171" s="639"/>
      <c r="AP171" s="638"/>
      <c r="AQ171" s="638"/>
      <c r="AR171" s="638"/>
      <c r="AS171" s="639"/>
    </row>
    <row r="172" spans="1:45" s="635" customFormat="1" x14ac:dyDescent="0.55000000000000004">
      <c r="A172" s="636"/>
      <c r="B172" s="637"/>
      <c r="C172" s="638"/>
      <c r="D172" s="638"/>
      <c r="E172" s="638"/>
      <c r="F172" s="638"/>
      <c r="G172" s="638"/>
      <c r="H172" s="638"/>
      <c r="I172" s="639"/>
      <c r="J172" s="637"/>
      <c r="K172" s="638"/>
      <c r="L172" s="638"/>
      <c r="M172" s="638"/>
      <c r="N172" s="638"/>
      <c r="O172" s="639"/>
      <c r="P172" s="637"/>
      <c r="Q172" s="638"/>
      <c r="R172" s="638"/>
      <c r="S172" s="638"/>
      <c r="T172" s="638"/>
      <c r="U172" s="639"/>
      <c r="V172" s="637"/>
      <c r="W172" s="638"/>
      <c r="X172" s="638"/>
      <c r="Y172" s="638"/>
      <c r="Z172" s="638"/>
      <c r="AA172" s="638"/>
      <c r="AB172" s="638"/>
      <c r="AC172" s="639"/>
      <c r="AD172" s="638"/>
      <c r="AE172" s="638"/>
      <c r="AF172" s="638"/>
      <c r="AG172" s="638"/>
      <c r="AH172" s="637"/>
      <c r="AI172" s="638"/>
      <c r="AJ172" s="638"/>
      <c r="AK172" s="638"/>
      <c r="AL172" s="638"/>
      <c r="AM172" s="638"/>
      <c r="AN172" s="638"/>
      <c r="AO172" s="639"/>
      <c r="AP172" s="638"/>
      <c r="AQ172" s="638"/>
      <c r="AR172" s="638"/>
      <c r="AS172" s="639"/>
    </row>
    <row r="173" spans="1:45" s="635" customFormat="1" x14ac:dyDescent="0.55000000000000004">
      <c r="A173" s="636"/>
      <c r="B173" s="637"/>
      <c r="C173" s="638"/>
      <c r="D173" s="638"/>
      <c r="E173" s="638"/>
      <c r="F173" s="638"/>
      <c r="G173" s="638"/>
      <c r="H173" s="638"/>
      <c r="I173" s="639"/>
      <c r="J173" s="637"/>
      <c r="K173" s="638"/>
      <c r="L173" s="638"/>
      <c r="M173" s="638"/>
      <c r="N173" s="638"/>
      <c r="O173" s="639"/>
      <c r="P173" s="637"/>
      <c r="Q173" s="638"/>
      <c r="R173" s="638"/>
      <c r="S173" s="638"/>
      <c r="T173" s="638"/>
      <c r="U173" s="639"/>
      <c r="V173" s="637"/>
      <c r="W173" s="638"/>
      <c r="X173" s="638"/>
      <c r="Y173" s="638"/>
      <c r="Z173" s="638"/>
      <c r="AA173" s="638"/>
      <c r="AB173" s="638"/>
      <c r="AC173" s="639"/>
      <c r="AD173" s="638"/>
      <c r="AE173" s="638"/>
      <c r="AF173" s="638"/>
      <c r="AG173" s="638"/>
      <c r="AH173" s="637"/>
      <c r="AI173" s="638"/>
      <c r="AJ173" s="638"/>
      <c r="AK173" s="638"/>
      <c r="AL173" s="638"/>
      <c r="AM173" s="638"/>
      <c r="AN173" s="638"/>
      <c r="AO173" s="639"/>
      <c r="AP173" s="638"/>
      <c r="AQ173" s="638"/>
      <c r="AR173" s="638"/>
      <c r="AS173" s="639"/>
    </row>
    <row r="174" spans="1:45" s="635" customFormat="1" x14ac:dyDescent="0.55000000000000004">
      <c r="A174" s="636"/>
      <c r="B174" s="637"/>
      <c r="C174" s="638"/>
      <c r="D174" s="638"/>
      <c r="E174" s="638"/>
      <c r="F174" s="638"/>
      <c r="G174" s="638"/>
      <c r="H174" s="638"/>
      <c r="I174" s="639"/>
      <c r="J174" s="637"/>
      <c r="K174" s="638"/>
      <c r="L174" s="638"/>
      <c r="M174" s="638"/>
      <c r="N174" s="638"/>
      <c r="O174" s="639"/>
      <c r="P174" s="637"/>
      <c r="Q174" s="638"/>
      <c r="R174" s="638"/>
      <c r="S174" s="638"/>
      <c r="T174" s="638"/>
      <c r="U174" s="639"/>
      <c r="V174" s="637"/>
      <c r="W174" s="638"/>
      <c r="X174" s="638"/>
      <c r="Y174" s="638"/>
      <c r="Z174" s="638"/>
      <c r="AA174" s="638"/>
      <c r="AB174" s="638"/>
      <c r="AC174" s="639"/>
      <c r="AD174" s="638"/>
      <c r="AE174" s="638"/>
      <c r="AF174" s="638"/>
      <c r="AG174" s="638"/>
      <c r="AH174" s="637"/>
      <c r="AI174" s="638"/>
      <c r="AJ174" s="638"/>
      <c r="AK174" s="638"/>
      <c r="AL174" s="638"/>
      <c r="AM174" s="638"/>
      <c r="AN174" s="638"/>
      <c r="AO174" s="639"/>
      <c r="AP174" s="638"/>
      <c r="AQ174" s="638"/>
      <c r="AR174" s="638"/>
      <c r="AS174" s="639"/>
    </row>
    <row r="175" spans="1:45" s="635" customFormat="1" x14ac:dyDescent="0.55000000000000004">
      <c r="A175" s="636"/>
      <c r="B175" s="637"/>
      <c r="C175" s="638"/>
      <c r="D175" s="638"/>
      <c r="E175" s="638"/>
      <c r="F175" s="638"/>
      <c r="G175" s="638"/>
      <c r="H175" s="638"/>
      <c r="I175" s="639"/>
      <c r="J175" s="637"/>
      <c r="K175" s="638"/>
      <c r="L175" s="638"/>
      <c r="M175" s="638"/>
      <c r="N175" s="638"/>
      <c r="O175" s="639"/>
      <c r="P175" s="637"/>
      <c r="Q175" s="638"/>
      <c r="R175" s="638"/>
      <c r="S175" s="638"/>
      <c r="T175" s="638"/>
      <c r="U175" s="639"/>
      <c r="V175" s="637"/>
      <c r="W175" s="638"/>
      <c r="X175" s="638"/>
      <c r="Y175" s="638"/>
      <c r="Z175" s="638"/>
      <c r="AA175" s="638"/>
      <c r="AB175" s="638"/>
      <c r="AC175" s="639"/>
      <c r="AD175" s="638"/>
      <c r="AE175" s="638"/>
      <c r="AF175" s="638"/>
      <c r="AG175" s="638"/>
      <c r="AH175" s="637"/>
      <c r="AI175" s="638"/>
      <c r="AJ175" s="638"/>
      <c r="AK175" s="638"/>
      <c r="AL175" s="638"/>
      <c r="AM175" s="638"/>
      <c r="AN175" s="638"/>
      <c r="AO175" s="639"/>
      <c r="AP175" s="638"/>
      <c r="AQ175" s="638"/>
      <c r="AR175" s="638"/>
      <c r="AS175" s="639"/>
    </row>
    <row r="176" spans="1:45" s="635" customFormat="1" x14ac:dyDescent="0.55000000000000004">
      <c r="A176" s="636"/>
      <c r="B176" s="637"/>
      <c r="C176" s="638"/>
      <c r="D176" s="638"/>
      <c r="E176" s="638"/>
      <c r="F176" s="638"/>
      <c r="G176" s="638"/>
      <c r="H176" s="638"/>
      <c r="I176" s="639"/>
      <c r="J176" s="637"/>
      <c r="K176" s="638"/>
      <c r="L176" s="638"/>
      <c r="M176" s="638"/>
      <c r="N176" s="638"/>
      <c r="O176" s="639"/>
      <c r="P176" s="637"/>
      <c r="Q176" s="638"/>
      <c r="R176" s="638"/>
      <c r="S176" s="638"/>
      <c r="T176" s="638"/>
      <c r="U176" s="639"/>
      <c r="V176" s="637"/>
      <c r="W176" s="638"/>
      <c r="X176" s="638"/>
      <c r="Y176" s="638"/>
      <c r="Z176" s="638"/>
      <c r="AA176" s="638"/>
      <c r="AB176" s="638"/>
      <c r="AC176" s="639"/>
      <c r="AD176" s="638"/>
      <c r="AE176" s="638"/>
      <c r="AF176" s="638"/>
      <c r="AG176" s="638"/>
      <c r="AH176" s="637"/>
      <c r="AI176" s="638"/>
      <c r="AJ176" s="638"/>
      <c r="AK176" s="638"/>
      <c r="AL176" s="638"/>
      <c r="AM176" s="638"/>
      <c r="AN176" s="638"/>
      <c r="AO176" s="639"/>
      <c r="AP176" s="638"/>
      <c r="AQ176" s="638"/>
      <c r="AR176" s="638"/>
      <c r="AS176" s="639"/>
    </row>
    <row r="177" spans="1:45" s="635" customFormat="1" x14ac:dyDescent="0.55000000000000004">
      <c r="A177" s="636"/>
      <c r="B177" s="637"/>
      <c r="C177" s="638"/>
      <c r="D177" s="638"/>
      <c r="E177" s="638"/>
      <c r="F177" s="638"/>
      <c r="G177" s="638"/>
      <c r="H177" s="638"/>
      <c r="I177" s="639"/>
      <c r="J177" s="637"/>
      <c r="K177" s="638"/>
      <c r="L177" s="638"/>
      <c r="M177" s="638"/>
      <c r="N177" s="638"/>
      <c r="O177" s="639"/>
      <c r="P177" s="637"/>
      <c r="Q177" s="638"/>
      <c r="R177" s="638"/>
      <c r="S177" s="638"/>
      <c r="T177" s="638"/>
      <c r="U177" s="639"/>
      <c r="V177" s="637"/>
      <c r="W177" s="638"/>
      <c r="X177" s="638"/>
      <c r="Y177" s="638"/>
      <c r="Z177" s="638"/>
      <c r="AA177" s="638"/>
      <c r="AB177" s="638"/>
      <c r="AC177" s="639"/>
      <c r="AD177" s="638"/>
      <c r="AE177" s="638"/>
      <c r="AF177" s="638"/>
      <c r="AG177" s="638"/>
      <c r="AH177" s="637"/>
      <c r="AI177" s="638"/>
      <c r="AJ177" s="638"/>
      <c r="AK177" s="638"/>
      <c r="AL177" s="638"/>
      <c r="AM177" s="638"/>
      <c r="AN177" s="638"/>
      <c r="AO177" s="639"/>
      <c r="AP177" s="638"/>
      <c r="AQ177" s="638"/>
      <c r="AR177" s="638"/>
      <c r="AS177" s="639"/>
    </row>
    <row r="178" spans="1:45" s="635" customFormat="1" x14ac:dyDescent="0.55000000000000004">
      <c r="A178" s="636"/>
      <c r="B178" s="637"/>
      <c r="C178" s="638"/>
      <c r="D178" s="638"/>
      <c r="E178" s="638"/>
      <c r="F178" s="638"/>
      <c r="G178" s="638"/>
      <c r="H178" s="638"/>
      <c r="I178" s="639"/>
      <c r="J178" s="637"/>
      <c r="K178" s="638"/>
      <c r="L178" s="638"/>
      <c r="M178" s="638"/>
      <c r="N178" s="638"/>
      <c r="O178" s="639"/>
      <c r="P178" s="637"/>
      <c r="Q178" s="638"/>
      <c r="R178" s="638"/>
      <c r="S178" s="638"/>
      <c r="T178" s="638"/>
      <c r="U178" s="639"/>
      <c r="V178" s="637"/>
      <c r="W178" s="638"/>
      <c r="X178" s="638"/>
      <c r="Y178" s="638"/>
      <c r="Z178" s="638"/>
      <c r="AA178" s="638"/>
      <c r="AB178" s="638"/>
      <c r="AC178" s="639"/>
      <c r="AD178" s="638"/>
      <c r="AE178" s="638"/>
      <c r="AF178" s="638"/>
      <c r="AG178" s="638"/>
      <c r="AH178" s="637"/>
      <c r="AI178" s="638"/>
      <c r="AJ178" s="638"/>
      <c r="AK178" s="638"/>
      <c r="AL178" s="638"/>
      <c r="AM178" s="638"/>
      <c r="AN178" s="638"/>
      <c r="AO178" s="639"/>
      <c r="AP178" s="638"/>
      <c r="AQ178" s="638"/>
      <c r="AR178" s="638"/>
      <c r="AS178" s="639"/>
    </row>
    <row r="179" spans="1:45" s="635" customFormat="1" x14ac:dyDescent="0.55000000000000004">
      <c r="A179" s="636"/>
      <c r="B179" s="637"/>
      <c r="C179" s="638"/>
      <c r="D179" s="638"/>
      <c r="E179" s="638"/>
      <c r="F179" s="638"/>
      <c r="G179" s="638"/>
      <c r="H179" s="638"/>
      <c r="I179" s="639"/>
      <c r="J179" s="637"/>
      <c r="K179" s="638"/>
      <c r="L179" s="638"/>
      <c r="M179" s="638"/>
      <c r="N179" s="638"/>
      <c r="O179" s="639"/>
      <c r="P179" s="637"/>
      <c r="Q179" s="638"/>
      <c r="R179" s="638"/>
      <c r="S179" s="638"/>
      <c r="T179" s="638"/>
      <c r="U179" s="639"/>
      <c r="V179" s="637"/>
      <c r="W179" s="638"/>
      <c r="X179" s="638"/>
      <c r="Y179" s="638"/>
      <c r="Z179" s="638"/>
      <c r="AA179" s="638"/>
      <c r="AB179" s="638"/>
      <c r="AC179" s="639"/>
      <c r="AD179" s="638"/>
      <c r="AE179" s="638"/>
      <c r="AF179" s="638"/>
      <c r="AG179" s="638"/>
      <c r="AH179" s="637"/>
      <c r="AI179" s="638"/>
      <c r="AJ179" s="638"/>
      <c r="AK179" s="638"/>
      <c r="AL179" s="638"/>
      <c r="AM179" s="638"/>
      <c r="AN179" s="638"/>
      <c r="AO179" s="639"/>
      <c r="AP179" s="638"/>
      <c r="AQ179" s="638"/>
      <c r="AR179" s="638"/>
      <c r="AS179" s="639"/>
    </row>
    <row r="180" spans="1:45" s="635" customFormat="1" x14ac:dyDescent="0.55000000000000004">
      <c r="A180" s="636"/>
      <c r="B180" s="637"/>
      <c r="C180" s="638"/>
      <c r="D180" s="638"/>
      <c r="E180" s="638"/>
      <c r="F180" s="638"/>
      <c r="G180" s="638"/>
      <c r="H180" s="638"/>
      <c r="I180" s="639"/>
      <c r="J180" s="637"/>
      <c r="K180" s="638"/>
      <c r="L180" s="638"/>
      <c r="M180" s="638"/>
      <c r="N180" s="638"/>
      <c r="O180" s="639"/>
      <c r="P180" s="637"/>
      <c r="Q180" s="638"/>
      <c r="R180" s="638"/>
      <c r="S180" s="638"/>
      <c r="T180" s="638"/>
      <c r="U180" s="639"/>
      <c r="V180" s="637"/>
      <c r="W180" s="638"/>
      <c r="X180" s="638"/>
      <c r="Y180" s="638"/>
      <c r="Z180" s="638"/>
      <c r="AA180" s="638"/>
      <c r="AB180" s="638"/>
      <c r="AC180" s="639"/>
      <c r="AD180" s="638"/>
      <c r="AE180" s="638"/>
      <c r="AF180" s="638"/>
      <c r="AG180" s="638"/>
      <c r="AH180" s="637"/>
      <c r="AI180" s="638"/>
      <c r="AJ180" s="638"/>
      <c r="AK180" s="638"/>
      <c r="AL180" s="638"/>
      <c r="AM180" s="638"/>
      <c r="AN180" s="638"/>
      <c r="AO180" s="639"/>
      <c r="AP180" s="638"/>
      <c r="AQ180" s="638"/>
      <c r="AR180" s="638"/>
      <c r="AS180" s="639"/>
    </row>
    <row r="181" spans="1:45" s="635" customFormat="1" x14ac:dyDescent="0.55000000000000004">
      <c r="A181" s="636"/>
      <c r="B181" s="637"/>
      <c r="C181" s="638"/>
      <c r="D181" s="638"/>
      <c r="E181" s="638"/>
      <c r="F181" s="638"/>
      <c r="G181" s="638"/>
      <c r="H181" s="638"/>
      <c r="I181" s="639"/>
      <c r="J181" s="637"/>
      <c r="K181" s="638"/>
      <c r="L181" s="638"/>
      <c r="M181" s="638"/>
      <c r="N181" s="638"/>
      <c r="O181" s="639"/>
      <c r="P181" s="637"/>
      <c r="Q181" s="638"/>
      <c r="R181" s="638"/>
      <c r="S181" s="638"/>
      <c r="T181" s="638"/>
      <c r="U181" s="639"/>
      <c r="V181" s="637"/>
      <c r="W181" s="638"/>
      <c r="X181" s="638"/>
      <c r="Y181" s="638"/>
      <c r="Z181" s="638"/>
      <c r="AA181" s="638"/>
      <c r="AB181" s="638"/>
      <c r="AC181" s="639"/>
      <c r="AD181" s="638"/>
      <c r="AE181" s="638"/>
      <c r="AF181" s="638"/>
      <c r="AG181" s="638"/>
      <c r="AH181" s="637"/>
      <c r="AI181" s="638"/>
      <c r="AJ181" s="638"/>
      <c r="AK181" s="638"/>
      <c r="AL181" s="638"/>
      <c r="AM181" s="638"/>
      <c r="AN181" s="638"/>
      <c r="AO181" s="639"/>
      <c r="AP181" s="638"/>
      <c r="AQ181" s="638"/>
      <c r="AR181" s="638"/>
      <c r="AS181" s="639"/>
    </row>
    <row r="182" spans="1:45" s="635" customFormat="1" x14ac:dyDescent="0.55000000000000004">
      <c r="A182" s="636"/>
      <c r="B182" s="637"/>
      <c r="C182" s="638"/>
      <c r="D182" s="638"/>
      <c r="E182" s="638"/>
      <c r="F182" s="638"/>
      <c r="G182" s="638"/>
      <c r="H182" s="638"/>
      <c r="I182" s="639"/>
      <c r="J182" s="637"/>
      <c r="K182" s="638"/>
      <c r="L182" s="638"/>
      <c r="M182" s="638"/>
      <c r="N182" s="638"/>
      <c r="O182" s="639"/>
      <c r="P182" s="637"/>
      <c r="Q182" s="638"/>
      <c r="R182" s="638"/>
      <c r="S182" s="638"/>
      <c r="T182" s="638"/>
      <c r="U182" s="639"/>
      <c r="V182" s="637"/>
      <c r="W182" s="638"/>
      <c r="X182" s="638"/>
      <c r="Y182" s="638"/>
      <c r="Z182" s="638"/>
      <c r="AA182" s="638"/>
      <c r="AB182" s="638"/>
      <c r="AC182" s="639"/>
      <c r="AD182" s="638"/>
      <c r="AE182" s="638"/>
      <c r="AF182" s="638"/>
      <c r="AG182" s="638"/>
      <c r="AH182" s="637"/>
      <c r="AI182" s="638"/>
      <c r="AJ182" s="638"/>
      <c r="AK182" s="638"/>
      <c r="AL182" s="638"/>
      <c r="AM182" s="638"/>
      <c r="AN182" s="638"/>
      <c r="AO182" s="639"/>
      <c r="AP182" s="638"/>
      <c r="AQ182" s="638"/>
      <c r="AR182" s="638"/>
      <c r="AS182" s="639"/>
    </row>
    <row r="183" spans="1:45" s="635" customFormat="1" x14ac:dyDescent="0.55000000000000004">
      <c r="A183" s="636"/>
      <c r="B183" s="637"/>
      <c r="C183" s="638"/>
      <c r="D183" s="638"/>
      <c r="E183" s="638"/>
      <c r="F183" s="638"/>
      <c r="G183" s="638"/>
      <c r="H183" s="638"/>
      <c r="I183" s="639"/>
      <c r="J183" s="637"/>
      <c r="K183" s="638"/>
      <c r="L183" s="638"/>
      <c r="M183" s="638"/>
      <c r="N183" s="638"/>
      <c r="O183" s="639"/>
      <c r="P183" s="637"/>
      <c r="Q183" s="638"/>
      <c r="R183" s="638"/>
      <c r="S183" s="638"/>
      <c r="T183" s="638"/>
      <c r="U183" s="639"/>
      <c r="V183" s="637"/>
      <c r="W183" s="638"/>
      <c r="X183" s="638"/>
      <c r="Y183" s="638"/>
      <c r="Z183" s="638"/>
      <c r="AA183" s="638"/>
      <c r="AB183" s="638"/>
      <c r="AC183" s="639"/>
      <c r="AD183" s="638"/>
      <c r="AE183" s="638"/>
      <c r="AF183" s="638"/>
      <c r="AG183" s="638"/>
      <c r="AH183" s="637"/>
      <c r="AI183" s="638"/>
      <c r="AJ183" s="638"/>
      <c r="AK183" s="638"/>
      <c r="AL183" s="638"/>
      <c r="AM183" s="638"/>
      <c r="AN183" s="638"/>
      <c r="AO183" s="639"/>
      <c r="AP183" s="638"/>
      <c r="AQ183" s="638"/>
      <c r="AR183" s="638"/>
      <c r="AS183" s="639"/>
    </row>
    <row r="184" spans="1:45" s="635" customFormat="1" x14ac:dyDescent="0.55000000000000004">
      <c r="A184" s="636"/>
      <c r="B184" s="637"/>
      <c r="C184" s="638"/>
      <c r="D184" s="638"/>
      <c r="E184" s="638"/>
      <c r="F184" s="638"/>
      <c r="G184" s="638"/>
      <c r="H184" s="638"/>
      <c r="I184" s="639"/>
      <c r="J184" s="637"/>
      <c r="K184" s="638"/>
      <c r="L184" s="638"/>
      <c r="M184" s="638"/>
      <c r="N184" s="638"/>
      <c r="O184" s="639"/>
      <c r="P184" s="637"/>
      <c r="Q184" s="638"/>
      <c r="R184" s="638"/>
      <c r="S184" s="638"/>
      <c r="T184" s="638"/>
      <c r="U184" s="639"/>
      <c r="V184" s="637"/>
      <c r="W184" s="638"/>
      <c r="X184" s="638"/>
      <c r="Y184" s="638"/>
      <c r="Z184" s="638"/>
      <c r="AA184" s="638"/>
      <c r="AB184" s="638"/>
      <c r="AC184" s="639"/>
      <c r="AD184" s="638"/>
      <c r="AE184" s="638"/>
      <c r="AF184" s="638"/>
      <c r="AG184" s="638"/>
      <c r="AH184" s="637"/>
      <c r="AI184" s="638"/>
      <c r="AJ184" s="638"/>
      <c r="AK184" s="638"/>
      <c r="AL184" s="638"/>
      <c r="AM184" s="638"/>
      <c r="AN184" s="638"/>
      <c r="AO184" s="639"/>
      <c r="AP184" s="638"/>
      <c r="AQ184" s="638"/>
      <c r="AR184" s="638"/>
      <c r="AS184" s="639"/>
    </row>
    <row r="185" spans="1:45" s="635" customFormat="1" x14ac:dyDescent="0.55000000000000004">
      <c r="A185" s="636"/>
      <c r="B185" s="637"/>
      <c r="C185" s="638"/>
      <c r="D185" s="638"/>
      <c r="E185" s="638"/>
      <c r="F185" s="638"/>
      <c r="G185" s="638"/>
      <c r="H185" s="638"/>
      <c r="I185" s="639"/>
      <c r="J185" s="637"/>
      <c r="K185" s="638"/>
      <c r="L185" s="638"/>
      <c r="M185" s="638"/>
      <c r="N185" s="638"/>
      <c r="O185" s="639"/>
      <c r="P185" s="637"/>
      <c r="Q185" s="638"/>
      <c r="R185" s="638"/>
      <c r="S185" s="638"/>
      <c r="T185" s="638"/>
      <c r="U185" s="639"/>
      <c r="V185" s="637"/>
      <c r="W185" s="638"/>
      <c r="X185" s="638"/>
      <c r="Y185" s="638"/>
      <c r="Z185" s="638"/>
      <c r="AA185" s="638"/>
      <c r="AB185" s="638"/>
      <c r="AC185" s="639"/>
      <c r="AD185" s="638"/>
      <c r="AE185" s="638"/>
      <c r="AF185" s="638"/>
      <c r="AG185" s="638"/>
      <c r="AH185" s="637"/>
      <c r="AI185" s="638"/>
      <c r="AJ185" s="638"/>
      <c r="AK185" s="638"/>
      <c r="AL185" s="638"/>
      <c r="AM185" s="638"/>
      <c r="AN185" s="638"/>
      <c r="AO185" s="639"/>
      <c r="AP185" s="638"/>
      <c r="AQ185" s="638"/>
      <c r="AR185" s="638"/>
      <c r="AS185" s="639"/>
    </row>
    <row r="186" spans="1:45" s="635" customFormat="1" x14ac:dyDescent="0.55000000000000004">
      <c r="A186" s="636"/>
      <c r="B186" s="637"/>
      <c r="C186" s="638"/>
      <c r="D186" s="638"/>
      <c r="E186" s="638"/>
      <c r="F186" s="638"/>
      <c r="G186" s="638"/>
      <c r="H186" s="638"/>
      <c r="I186" s="639"/>
      <c r="J186" s="637"/>
      <c r="K186" s="638"/>
      <c r="L186" s="638"/>
      <c r="M186" s="638"/>
      <c r="N186" s="638"/>
      <c r="O186" s="639"/>
      <c r="P186" s="637"/>
      <c r="Q186" s="638"/>
      <c r="R186" s="638"/>
      <c r="S186" s="638"/>
      <c r="T186" s="638"/>
      <c r="U186" s="639"/>
      <c r="V186" s="637"/>
      <c r="W186" s="638"/>
      <c r="X186" s="638"/>
      <c r="Y186" s="638"/>
      <c r="Z186" s="638"/>
      <c r="AA186" s="638"/>
      <c r="AB186" s="638"/>
      <c r="AC186" s="639"/>
      <c r="AD186" s="638"/>
      <c r="AE186" s="638"/>
      <c r="AF186" s="638"/>
      <c r="AG186" s="638"/>
      <c r="AH186" s="637"/>
      <c r="AI186" s="638"/>
      <c r="AJ186" s="638"/>
      <c r="AK186" s="638"/>
      <c r="AL186" s="638"/>
      <c r="AM186" s="638"/>
      <c r="AN186" s="638"/>
      <c r="AO186" s="639"/>
      <c r="AP186" s="638"/>
      <c r="AQ186" s="638"/>
      <c r="AR186" s="638"/>
      <c r="AS186" s="639"/>
    </row>
    <row r="187" spans="1:45" s="635" customFormat="1" x14ac:dyDescent="0.55000000000000004">
      <c r="A187" s="636"/>
      <c r="B187" s="637"/>
      <c r="C187" s="638"/>
      <c r="D187" s="638"/>
      <c r="E187" s="638"/>
      <c r="F187" s="638"/>
      <c r="G187" s="638"/>
      <c r="H187" s="638"/>
      <c r="I187" s="639"/>
      <c r="J187" s="637"/>
      <c r="K187" s="638"/>
      <c r="L187" s="638"/>
      <c r="M187" s="638"/>
      <c r="N187" s="638"/>
      <c r="O187" s="639"/>
      <c r="P187" s="637"/>
      <c r="Q187" s="638"/>
      <c r="R187" s="638"/>
      <c r="S187" s="638"/>
      <c r="T187" s="638"/>
      <c r="U187" s="639"/>
      <c r="V187" s="637"/>
      <c r="W187" s="638"/>
      <c r="X187" s="638"/>
      <c r="Y187" s="638"/>
      <c r="Z187" s="638"/>
      <c r="AA187" s="638"/>
      <c r="AB187" s="638"/>
      <c r="AC187" s="639"/>
      <c r="AD187" s="638"/>
      <c r="AE187" s="638"/>
      <c r="AF187" s="638"/>
      <c r="AG187" s="638"/>
      <c r="AH187" s="637"/>
      <c r="AI187" s="638"/>
      <c r="AJ187" s="638"/>
      <c r="AK187" s="638"/>
      <c r="AL187" s="638"/>
      <c r="AM187" s="638"/>
      <c r="AN187" s="638"/>
      <c r="AO187" s="639"/>
      <c r="AP187" s="638"/>
      <c r="AQ187" s="638"/>
      <c r="AR187" s="638"/>
      <c r="AS187" s="639"/>
    </row>
    <row r="188" spans="1:45" s="635" customFormat="1" x14ac:dyDescent="0.55000000000000004">
      <c r="A188" s="636"/>
      <c r="B188" s="637"/>
      <c r="C188" s="638"/>
      <c r="D188" s="638"/>
      <c r="E188" s="638"/>
      <c r="F188" s="638"/>
      <c r="G188" s="638"/>
      <c r="H188" s="638"/>
      <c r="I188" s="639"/>
      <c r="J188" s="637"/>
      <c r="K188" s="638"/>
      <c r="L188" s="638"/>
      <c r="M188" s="638"/>
      <c r="N188" s="638"/>
      <c r="O188" s="639"/>
      <c r="P188" s="637"/>
      <c r="Q188" s="638"/>
      <c r="R188" s="638"/>
      <c r="S188" s="638"/>
      <c r="T188" s="638"/>
      <c r="U188" s="639"/>
      <c r="V188" s="637"/>
      <c r="W188" s="638"/>
      <c r="X188" s="638"/>
      <c r="Y188" s="638"/>
      <c r="Z188" s="638"/>
      <c r="AA188" s="638"/>
      <c r="AB188" s="638"/>
      <c r="AC188" s="639"/>
      <c r="AD188" s="638"/>
      <c r="AE188" s="638"/>
      <c r="AF188" s="638"/>
      <c r="AG188" s="638"/>
      <c r="AH188" s="637"/>
      <c r="AI188" s="638"/>
      <c r="AJ188" s="638"/>
      <c r="AK188" s="638"/>
      <c r="AL188" s="638"/>
      <c r="AM188" s="638"/>
      <c r="AN188" s="638"/>
      <c r="AO188" s="639"/>
      <c r="AP188" s="638"/>
      <c r="AQ188" s="638"/>
      <c r="AR188" s="638"/>
      <c r="AS188" s="639"/>
    </row>
    <row r="189" spans="1:45" s="635" customFormat="1" x14ac:dyDescent="0.55000000000000004">
      <c r="A189" s="636"/>
      <c r="B189" s="637"/>
      <c r="C189" s="638"/>
      <c r="D189" s="638"/>
      <c r="E189" s="638"/>
      <c r="F189" s="638"/>
      <c r="G189" s="638"/>
      <c r="H189" s="638"/>
      <c r="I189" s="639"/>
      <c r="J189" s="637"/>
      <c r="K189" s="638"/>
      <c r="L189" s="638"/>
      <c r="M189" s="638"/>
      <c r="N189" s="638"/>
      <c r="O189" s="639"/>
      <c r="P189" s="637"/>
      <c r="Q189" s="638"/>
      <c r="R189" s="638"/>
      <c r="S189" s="638"/>
      <c r="T189" s="638"/>
      <c r="U189" s="639"/>
      <c r="V189" s="637"/>
      <c r="W189" s="638"/>
      <c r="X189" s="638"/>
      <c r="Y189" s="638"/>
      <c r="Z189" s="638"/>
      <c r="AA189" s="638"/>
      <c r="AB189" s="638"/>
      <c r="AC189" s="639"/>
      <c r="AD189" s="638"/>
      <c r="AE189" s="638"/>
      <c r="AF189" s="638"/>
      <c r="AG189" s="638"/>
      <c r="AH189" s="637"/>
      <c r="AI189" s="638"/>
      <c r="AJ189" s="638"/>
      <c r="AK189" s="638"/>
      <c r="AL189" s="638"/>
      <c r="AM189" s="638"/>
      <c r="AN189" s="638"/>
      <c r="AO189" s="639"/>
      <c r="AP189" s="638"/>
      <c r="AQ189" s="638"/>
      <c r="AR189" s="638"/>
      <c r="AS189" s="639"/>
    </row>
    <row r="190" spans="1:45" s="635" customFormat="1" x14ac:dyDescent="0.55000000000000004">
      <c r="A190" s="636"/>
      <c r="B190" s="637"/>
      <c r="C190" s="638"/>
      <c r="D190" s="638"/>
      <c r="E190" s="638"/>
      <c r="F190" s="638"/>
      <c r="G190" s="638"/>
      <c r="H190" s="638"/>
      <c r="I190" s="639"/>
      <c r="J190" s="637"/>
      <c r="K190" s="638"/>
      <c r="L190" s="638"/>
      <c r="M190" s="638"/>
      <c r="N190" s="638"/>
      <c r="O190" s="639"/>
      <c r="P190" s="637"/>
      <c r="Q190" s="638"/>
      <c r="R190" s="638"/>
      <c r="S190" s="638"/>
      <c r="T190" s="638"/>
      <c r="U190" s="639"/>
      <c r="V190" s="637"/>
      <c r="W190" s="638"/>
      <c r="X190" s="638"/>
      <c r="Y190" s="638"/>
      <c r="Z190" s="638"/>
      <c r="AA190" s="638"/>
      <c r="AB190" s="638"/>
      <c r="AC190" s="639"/>
      <c r="AD190" s="638"/>
      <c r="AE190" s="638"/>
      <c r="AF190" s="638"/>
      <c r="AG190" s="638"/>
      <c r="AH190" s="637"/>
      <c r="AI190" s="638"/>
      <c r="AJ190" s="638"/>
      <c r="AK190" s="638"/>
      <c r="AL190" s="638"/>
      <c r="AM190" s="638"/>
      <c r="AN190" s="638"/>
      <c r="AO190" s="639"/>
      <c r="AP190" s="638"/>
      <c r="AQ190" s="638"/>
      <c r="AR190" s="638"/>
      <c r="AS190" s="639"/>
    </row>
    <row r="191" spans="1:45" s="635" customFormat="1" x14ac:dyDescent="0.55000000000000004">
      <c r="A191" s="636"/>
      <c r="B191" s="637"/>
      <c r="C191" s="638"/>
      <c r="D191" s="638"/>
      <c r="E191" s="638"/>
      <c r="F191" s="638"/>
      <c r="G191" s="638"/>
      <c r="H191" s="638"/>
      <c r="I191" s="639"/>
      <c r="J191" s="637"/>
      <c r="K191" s="638"/>
      <c r="L191" s="638"/>
      <c r="M191" s="638"/>
      <c r="N191" s="638"/>
      <c r="O191" s="639"/>
      <c r="P191" s="637"/>
      <c r="Q191" s="638"/>
      <c r="R191" s="638"/>
      <c r="S191" s="638"/>
      <c r="T191" s="638"/>
      <c r="U191" s="639"/>
      <c r="V191" s="637"/>
      <c r="W191" s="638"/>
      <c r="X191" s="638"/>
      <c r="Y191" s="638"/>
      <c r="Z191" s="638"/>
      <c r="AA191" s="638"/>
      <c r="AB191" s="638"/>
      <c r="AC191" s="639"/>
      <c r="AD191" s="638"/>
      <c r="AE191" s="638"/>
      <c r="AF191" s="638"/>
      <c r="AG191" s="638"/>
      <c r="AH191" s="637"/>
      <c r="AI191" s="638"/>
      <c r="AJ191" s="638"/>
      <c r="AK191" s="638"/>
      <c r="AL191" s="638"/>
      <c r="AM191" s="638"/>
      <c r="AN191" s="638"/>
      <c r="AO191" s="639"/>
      <c r="AP191" s="638"/>
      <c r="AQ191" s="638"/>
      <c r="AR191" s="638"/>
      <c r="AS191" s="639"/>
    </row>
    <row r="192" spans="1:45" s="635" customFormat="1" x14ac:dyDescent="0.55000000000000004">
      <c r="A192" s="636"/>
      <c r="B192" s="637"/>
      <c r="C192" s="638"/>
      <c r="D192" s="638"/>
      <c r="E192" s="638"/>
      <c r="F192" s="638"/>
      <c r="G192" s="638"/>
      <c r="H192" s="638"/>
      <c r="I192" s="639"/>
      <c r="J192" s="637"/>
      <c r="K192" s="638"/>
      <c r="L192" s="638"/>
      <c r="M192" s="638"/>
      <c r="N192" s="638"/>
      <c r="O192" s="639"/>
      <c r="P192" s="637"/>
      <c r="Q192" s="638"/>
      <c r="R192" s="638"/>
      <c r="S192" s="638"/>
      <c r="T192" s="638"/>
      <c r="U192" s="639"/>
      <c r="V192" s="637"/>
      <c r="W192" s="638"/>
      <c r="X192" s="638"/>
      <c r="Y192" s="638"/>
      <c r="Z192" s="638"/>
      <c r="AA192" s="638"/>
      <c r="AB192" s="638"/>
      <c r="AC192" s="639"/>
      <c r="AD192" s="638"/>
      <c r="AE192" s="638"/>
      <c r="AF192" s="638"/>
      <c r="AG192" s="638"/>
      <c r="AH192" s="637"/>
      <c r="AI192" s="638"/>
      <c r="AJ192" s="638"/>
      <c r="AK192" s="638"/>
      <c r="AL192" s="638"/>
      <c r="AM192" s="638"/>
      <c r="AN192" s="638"/>
      <c r="AO192" s="639"/>
      <c r="AP192" s="638"/>
      <c r="AQ192" s="638"/>
      <c r="AR192" s="638"/>
      <c r="AS192" s="639"/>
    </row>
    <row r="193" spans="1:45" s="635" customFormat="1" x14ac:dyDescent="0.55000000000000004">
      <c r="A193" s="636"/>
      <c r="B193" s="637"/>
      <c r="C193" s="638"/>
      <c r="D193" s="638"/>
      <c r="E193" s="638"/>
      <c r="F193" s="638"/>
      <c r="G193" s="638"/>
      <c r="H193" s="638"/>
      <c r="I193" s="639"/>
      <c r="J193" s="637"/>
      <c r="K193" s="638"/>
      <c r="L193" s="638"/>
      <c r="M193" s="638"/>
      <c r="N193" s="638"/>
      <c r="O193" s="639"/>
      <c r="P193" s="637"/>
      <c r="Q193" s="638"/>
      <c r="R193" s="638"/>
      <c r="S193" s="638"/>
      <c r="T193" s="638"/>
      <c r="U193" s="639"/>
      <c r="V193" s="637"/>
      <c r="W193" s="638"/>
      <c r="X193" s="638"/>
      <c r="Y193" s="638"/>
      <c r="Z193" s="638"/>
      <c r="AA193" s="638"/>
      <c r="AB193" s="638"/>
      <c r="AC193" s="639"/>
      <c r="AD193" s="638"/>
      <c r="AE193" s="638"/>
      <c r="AF193" s="638"/>
      <c r="AG193" s="638"/>
      <c r="AH193" s="637"/>
      <c r="AI193" s="638"/>
      <c r="AJ193" s="638"/>
      <c r="AK193" s="638"/>
      <c r="AL193" s="638"/>
      <c r="AM193" s="638"/>
      <c r="AN193" s="638"/>
      <c r="AO193" s="639"/>
      <c r="AP193" s="638"/>
      <c r="AQ193" s="638"/>
      <c r="AR193" s="638"/>
      <c r="AS193" s="639"/>
    </row>
    <row r="194" spans="1:45" s="635" customFormat="1" x14ac:dyDescent="0.55000000000000004">
      <c r="A194" s="636"/>
      <c r="B194" s="637"/>
      <c r="C194" s="638"/>
      <c r="D194" s="638"/>
      <c r="E194" s="638"/>
      <c r="F194" s="638"/>
      <c r="G194" s="638"/>
      <c r="H194" s="638"/>
      <c r="I194" s="639"/>
      <c r="J194" s="637"/>
      <c r="K194" s="638"/>
      <c r="L194" s="638"/>
      <c r="M194" s="638"/>
      <c r="N194" s="638"/>
      <c r="O194" s="639"/>
      <c r="P194" s="637"/>
      <c r="Q194" s="638"/>
      <c r="R194" s="638"/>
      <c r="S194" s="638"/>
      <c r="T194" s="638"/>
      <c r="U194" s="639"/>
      <c r="V194" s="637"/>
      <c r="W194" s="638"/>
      <c r="X194" s="638"/>
      <c r="Y194" s="638"/>
      <c r="Z194" s="638"/>
      <c r="AA194" s="638"/>
      <c r="AB194" s="638"/>
      <c r="AC194" s="639"/>
      <c r="AD194" s="638"/>
      <c r="AE194" s="638"/>
      <c r="AF194" s="638"/>
      <c r="AG194" s="638"/>
      <c r="AH194" s="637"/>
      <c r="AI194" s="638"/>
      <c r="AJ194" s="638"/>
      <c r="AK194" s="638"/>
      <c r="AL194" s="638"/>
      <c r="AM194" s="638"/>
      <c r="AN194" s="638"/>
      <c r="AO194" s="639"/>
      <c r="AP194" s="638"/>
      <c r="AQ194" s="638"/>
      <c r="AR194" s="638"/>
      <c r="AS194" s="639"/>
    </row>
    <row r="195" spans="1:45" s="635" customFormat="1" x14ac:dyDescent="0.55000000000000004">
      <c r="A195" s="636"/>
      <c r="B195" s="637"/>
      <c r="C195" s="638"/>
      <c r="D195" s="638"/>
      <c r="E195" s="638"/>
      <c r="F195" s="638"/>
      <c r="G195" s="638"/>
      <c r="H195" s="638"/>
      <c r="I195" s="639"/>
      <c r="J195" s="637"/>
      <c r="K195" s="638"/>
      <c r="L195" s="638"/>
      <c r="M195" s="638"/>
      <c r="N195" s="638"/>
      <c r="O195" s="639"/>
      <c r="P195" s="637"/>
      <c r="Q195" s="638"/>
      <c r="R195" s="638"/>
      <c r="S195" s="638"/>
      <c r="T195" s="638"/>
      <c r="U195" s="639"/>
      <c r="V195" s="637"/>
      <c r="W195" s="638"/>
      <c r="X195" s="638"/>
      <c r="Y195" s="638"/>
      <c r="Z195" s="638"/>
      <c r="AA195" s="638"/>
      <c r="AB195" s="638"/>
      <c r="AC195" s="639"/>
      <c r="AD195" s="638"/>
      <c r="AE195" s="638"/>
      <c r="AF195" s="638"/>
      <c r="AG195" s="638"/>
      <c r="AH195" s="637"/>
      <c r="AI195" s="638"/>
      <c r="AJ195" s="638"/>
      <c r="AK195" s="638"/>
      <c r="AL195" s="638"/>
      <c r="AM195" s="638"/>
      <c r="AN195" s="638"/>
      <c r="AO195" s="639"/>
      <c r="AP195" s="638"/>
      <c r="AQ195" s="638"/>
      <c r="AR195" s="638"/>
      <c r="AS195" s="639"/>
    </row>
    <row r="196" spans="1:45" s="635" customFormat="1" x14ac:dyDescent="0.55000000000000004">
      <c r="A196" s="636"/>
      <c r="B196" s="637"/>
      <c r="C196" s="638"/>
      <c r="D196" s="638"/>
      <c r="E196" s="638"/>
      <c r="F196" s="638"/>
      <c r="G196" s="638"/>
      <c r="H196" s="638"/>
      <c r="I196" s="639"/>
      <c r="J196" s="637"/>
      <c r="K196" s="638"/>
      <c r="L196" s="638"/>
      <c r="M196" s="638"/>
      <c r="N196" s="638"/>
      <c r="O196" s="639"/>
      <c r="P196" s="637"/>
      <c r="Q196" s="638"/>
      <c r="R196" s="638"/>
      <c r="S196" s="638"/>
      <c r="T196" s="638"/>
      <c r="U196" s="639"/>
      <c r="V196" s="637"/>
      <c r="W196" s="638"/>
      <c r="X196" s="638"/>
      <c r="Y196" s="638"/>
      <c r="Z196" s="638"/>
      <c r="AA196" s="638"/>
      <c r="AB196" s="638"/>
      <c r="AC196" s="639"/>
      <c r="AD196" s="638"/>
      <c r="AE196" s="638"/>
      <c r="AF196" s="638"/>
      <c r="AG196" s="638"/>
      <c r="AH196" s="637"/>
      <c r="AI196" s="638"/>
      <c r="AJ196" s="638"/>
      <c r="AK196" s="638"/>
      <c r="AL196" s="638"/>
      <c r="AM196" s="638"/>
      <c r="AN196" s="638"/>
      <c r="AO196" s="639"/>
      <c r="AP196" s="638"/>
      <c r="AQ196" s="638"/>
      <c r="AR196" s="638"/>
      <c r="AS196" s="639"/>
    </row>
    <row r="197" spans="1:45" s="635" customFormat="1" x14ac:dyDescent="0.55000000000000004">
      <c r="A197" s="636"/>
      <c r="B197" s="637"/>
      <c r="C197" s="638"/>
      <c r="D197" s="638"/>
      <c r="E197" s="638"/>
      <c r="F197" s="638"/>
      <c r="G197" s="638"/>
      <c r="H197" s="638"/>
      <c r="I197" s="639"/>
      <c r="J197" s="637"/>
      <c r="K197" s="638"/>
      <c r="L197" s="638"/>
      <c r="M197" s="638"/>
      <c r="N197" s="638"/>
      <c r="O197" s="639"/>
      <c r="P197" s="637"/>
      <c r="Q197" s="638"/>
      <c r="R197" s="638"/>
      <c r="S197" s="638"/>
      <c r="T197" s="638"/>
      <c r="U197" s="639"/>
      <c r="V197" s="637"/>
      <c r="W197" s="638"/>
      <c r="X197" s="638"/>
      <c r="Y197" s="638"/>
      <c r="Z197" s="638"/>
      <c r="AA197" s="638"/>
      <c r="AB197" s="638"/>
      <c r="AC197" s="639"/>
      <c r="AD197" s="638"/>
      <c r="AE197" s="638"/>
      <c r="AF197" s="638"/>
      <c r="AG197" s="638"/>
      <c r="AH197" s="637"/>
      <c r="AI197" s="638"/>
      <c r="AJ197" s="638"/>
      <c r="AK197" s="638"/>
      <c r="AL197" s="638"/>
      <c r="AM197" s="638"/>
      <c r="AN197" s="638"/>
      <c r="AO197" s="639"/>
      <c r="AP197" s="638"/>
      <c r="AQ197" s="638"/>
      <c r="AR197" s="638"/>
      <c r="AS197" s="639"/>
    </row>
    <row r="198" spans="1:45" s="635" customFormat="1" x14ac:dyDescent="0.55000000000000004">
      <c r="A198" s="636"/>
      <c r="B198" s="637"/>
      <c r="C198" s="638"/>
      <c r="D198" s="638"/>
      <c r="E198" s="638"/>
      <c r="F198" s="638"/>
      <c r="G198" s="638"/>
      <c r="H198" s="638"/>
      <c r="I198" s="639"/>
      <c r="J198" s="637"/>
      <c r="K198" s="638"/>
      <c r="L198" s="638"/>
      <c r="M198" s="638"/>
      <c r="N198" s="638"/>
      <c r="O198" s="639"/>
      <c r="P198" s="637"/>
      <c r="Q198" s="638"/>
      <c r="R198" s="638"/>
      <c r="S198" s="638"/>
      <c r="T198" s="638"/>
      <c r="U198" s="639"/>
      <c r="V198" s="637"/>
      <c r="W198" s="638"/>
      <c r="X198" s="638"/>
      <c r="Y198" s="638"/>
      <c r="Z198" s="638"/>
      <c r="AA198" s="638"/>
      <c r="AB198" s="638"/>
      <c r="AC198" s="639"/>
      <c r="AD198" s="638"/>
      <c r="AE198" s="638"/>
      <c r="AF198" s="638"/>
      <c r="AG198" s="638"/>
      <c r="AH198" s="637"/>
      <c r="AI198" s="638"/>
      <c r="AJ198" s="638"/>
      <c r="AK198" s="638"/>
      <c r="AL198" s="638"/>
      <c r="AM198" s="638"/>
      <c r="AN198" s="638"/>
      <c r="AO198" s="639"/>
      <c r="AP198" s="638"/>
      <c r="AQ198" s="638"/>
      <c r="AR198" s="638"/>
      <c r="AS198" s="639"/>
    </row>
    <row r="199" spans="1:45" s="635" customFormat="1" x14ac:dyDescent="0.55000000000000004">
      <c r="A199" s="636"/>
      <c r="B199" s="637"/>
      <c r="C199" s="638"/>
      <c r="D199" s="638"/>
      <c r="E199" s="638"/>
      <c r="F199" s="638"/>
      <c r="G199" s="638"/>
      <c r="H199" s="638"/>
      <c r="I199" s="639"/>
      <c r="J199" s="637"/>
      <c r="K199" s="638"/>
      <c r="L199" s="638"/>
      <c r="M199" s="638"/>
      <c r="N199" s="638"/>
      <c r="O199" s="639"/>
      <c r="P199" s="637"/>
      <c r="Q199" s="638"/>
      <c r="R199" s="638"/>
      <c r="S199" s="638"/>
      <c r="T199" s="638"/>
      <c r="U199" s="639"/>
      <c r="V199" s="637"/>
      <c r="W199" s="638"/>
      <c r="X199" s="638"/>
      <c r="Y199" s="638"/>
      <c r="Z199" s="638"/>
      <c r="AA199" s="638"/>
      <c r="AB199" s="638"/>
      <c r="AC199" s="639"/>
      <c r="AD199" s="638"/>
      <c r="AE199" s="638"/>
      <c r="AF199" s="638"/>
      <c r="AG199" s="638"/>
      <c r="AH199" s="637"/>
      <c r="AI199" s="638"/>
      <c r="AJ199" s="638"/>
      <c r="AK199" s="638"/>
      <c r="AL199" s="638"/>
      <c r="AM199" s="638"/>
      <c r="AN199" s="638"/>
      <c r="AO199" s="639"/>
      <c r="AP199" s="638"/>
      <c r="AQ199" s="638"/>
      <c r="AR199" s="638"/>
      <c r="AS199" s="639"/>
    </row>
    <row r="200" spans="1:45" s="635" customFormat="1" x14ac:dyDescent="0.55000000000000004">
      <c r="A200" s="636"/>
      <c r="B200" s="637"/>
      <c r="C200" s="638"/>
      <c r="D200" s="638"/>
      <c r="E200" s="638"/>
      <c r="F200" s="638"/>
      <c r="G200" s="638"/>
      <c r="H200" s="638"/>
      <c r="I200" s="639"/>
      <c r="J200" s="637"/>
      <c r="K200" s="638"/>
      <c r="L200" s="638"/>
      <c r="M200" s="638"/>
      <c r="N200" s="638"/>
      <c r="O200" s="639"/>
      <c r="P200" s="637"/>
      <c r="Q200" s="638"/>
      <c r="R200" s="638"/>
      <c r="S200" s="638"/>
      <c r="T200" s="638"/>
      <c r="U200" s="639"/>
      <c r="V200" s="637"/>
      <c r="W200" s="638"/>
      <c r="X200" s="638"/>
      <c r="Y200" s="638"/>
      <c r="Z200" s="638"/>
      <c r="AA200" s="638"/>
      <c r="AB200" s="638"/>
      <c r="AC200" s="639"/>
      <c r="AD200" s="638"/>
      <c r="AE200" s="638"/>
      <c r="AF200" s="638"/>
      <c r="AG200" s="638"/>
      <c r="AH200" s="637"/>
      <c r="AI200" s="638"/>
      <c r="AJ200" s="638"/>
      <c r="AK200" s="638"/>
      <c r="AL200" s="638"/>
      <c r="AM200" s="638"/>
      <c r="AN200" s="638"/>
      <c r="AO200" s="639"/>
      <c r="AP200" s="638"/>
      <c r="AQ200" s="638"/>
      <c r="AR200" s="638"/>
      <c r="AS200" s="639"/>
    </row>
    <row r="201" spans="1:45" s="635" customFormat="1" x14ac:dyDescent="0.55000000000000004">
      <c r="A201" s="636"/>
      <c r="B201" s="637"/>
      <c r="C201" s="638"/>
      <c r="D201" s="638"/>
      <c r="E201" s="638"/>
      <c r="F201" s="638"/>
      <c r="G201" s="638"/>
      <c r="H201" s="638"/>
      <c r="I201" s="639"/>
      <c r="J201" s="637"/>
      <c r="K201" s="638"/>
      <c r="L201" s="638"/>
      <c r="M201" s="638"/>
      <c r="N201" s="638"/>
      <c r="O201" s="639"/>
      <c r="P201" s="637"/>
      <c r="Q201" s="638"/>
      <c r="R201" s="638"/>
      <c r="S201" s="638"/>
      <c r="T201" s="638"/>
      <c r="U201" s="639"/>
      <c r="V201" s="637"/>
      <c r="W201" s="638"/>
      <c r="X201" s="638"/>
      <c r="Y201" s="638"/>
      <c r="Z201" s="638"/>
      <c r="AA201" s="638"/>
      <c r="AB201" s="638"/>
      <c r="AC201" s="639"/>
      <c r="AD201" s="638"/>
      <c r="AE201" s="638"/>
      <c r="AF201" s="638"/>
      <c r="AG201" s="638"/>
      <c r="AH201" s="637"/>
      <c r="AI201" s="638"/>
      <c r="AJ201" s="638"/>
      <c r="AK201" s="638"/>
      <c r="AL201" s="638"/>
      <c r="AM201" s="638"/>
      <c r="AN201" s="638"/>
      <c r="AO201" s="639"/>
      <c r="AP201" s="638"/>
      <c r="AQ201" s="638"/>
      <c r="AR201" s="638"/>
      <c r="AS201" s="639"/>
    </row>
    <row r="202" spans="1:45" s="635" customFormat="1" x14ac:dyDescent="0.55000000000000004">
      <c r="A202" s="636"/>
      <c r="B202" s="637"/>
      <c r="C202" s="638"/>
      <c r="D202" s="638"/>
      <c r="E202" s="638"/>
      <c r="F202" s="638"/>
      <c r="G202" s="638"/>
      <c r="H202" s="638"/>
      <c r="I202" s="639"/>
      <c r="J202" s="637"/>
      <c r="K202" s="638"/>
      <c r="L202" s="638"/>
      <c r="M202" s="638"/>
      <c r="N202" s="638"/>
      <c r="O202" s="639"/>
      <c r="P202" s="637"/>
      <c r="Q202" s="638"/>
      <c r="R202" s="638"/>
      <c r="S202" s="638"/>
      <c r="T202" s="638"/>
      <c r="U202" s="639"/>
      <c r="V202" s="637"/>
      <c r="W202" s="638"/>
      <c r="X202" s="638"/>
      <c r="Y202" s="638"/>
      <c r="Z202" s="638"/>
      <c r="AA202" s="638"/>
      <c r="AB202" s="638"/>
      <c r="AC202" s="639"/>
      <c r="AD202" s="638"/>
      <c r="AE202" s="638"/>
      <c r="AF202" s="638"/>
      <c r="AG202" s="638"/>
      <c r="AH202" s="637"/>
      <c r="AI202" s="638"/>
      <c r="AJ202" s="638"/>
      <c r="AK202" s="638"/>
      <c r="AL202" s="638"/>
      <c r="AM202" s="638"/>
      <c r="AN202" s="638"/>
      <c r="AO202" s="639"/>
      <c r="AP202" s="638"/>
      <c r="AQ202" s="638"/>
      <c r="AR202" s="638"/>
      <c r="AS202" s="639"/>
    </row>
    <row r="203" spans="1:45" s="635" customFormat="1" x14ac:dyDescent="0.55000000000000004">
      <c r="A203" s="636"/>
      <c r="B203" s="637"/>
      <c r="C203" s="638"/>
      <c r="D203" s="638"/>
      <c r="E203" s="638"/>
      <c r="F203" s="638"/>
      <c r="G203" s="638"/>
      <c r="H203" s="638"/>
      <c r="I203" s="639"/>
      <c r="J203" s="637"/>
      <c r="K203" s="638"/>
      <c r="L203" s="638"/>
      <c r="M203" s="638"/>
      <c r="N203" s="638"/>
      <c r="O203" s="639"/>
      <c r="P203" s="637"/>
      <c r="Q203" s="638"/>
      <c r="R203" s="638"/>
      <c r="S203" s="638"/>
      <c r="T203" s="638"/>
      <c r="U203" s="639"/>
      <c r="V203" s="637"/>
      <c r="W203" s="638"/>
      <c r="X203" s="638"/>
      <c r="Y203" s="638"/>
      <c r="Z203" s="638"/>
      <c r="AA203" s="638"/>
      <c r="AB203" s="638"/>
      <c r="AC203" s="639"/>
      <c r="AD203" s="638"/>
      <c r="AE203" s="638"/>
      <c r="AF203" s="638"/>
      <c r="AG203" s="638"/>
      <c r="AH203" s="637"/>
      <c r="AI203" s="638"/>
      <c r="AJ203" s="638"/>
      <c r="AK203" s="638"/>
      <c r="AL203" s="638"/>
      <c r="AM203" s="638"/>
      <c r="AN203" s="638"/>
      <c r="AO203" s="639"/>
      <c r="AP203" s="638"/>
      <c r="AQ203" s="638"/>
      <c r="AR203" s="638"/>
      <c r="AS203" s="639"/>
    </row>
    <row r="204" spans="1:45" s="635" customFormat="1" x14ac:dyDescent="0.55000000000000004">
      <c r="A204" s="636"/>
      <c r="B204" s="637"/>
      <c r="C204" s="638"/>
      <c r="D204" s="638"/>
      <c r="E204" s="638"/>
      <c r="F204" s="638"/>
      <c r="G204" s="638"/>
      <c r="H204" s="638"/>
      <c r="I204" s="639"/>
      <c r="J204" s="637"/>
      <c r="K204" s="638"/>
      <c r="L204" s="638"/>
      <c r="M204" s="638"/>
      <c r="N204" s="638"/>
      <c r="O204" s="639"/>
      <c r="P204" s="637"/>
      <c r="Q204" s="638"/>
      <c r="R204" s="638"/>
      <c r="S204" s="638"/>
      <c r="T204" s="638"/>
      <c r="U204" s="639"/>
      <c r="V204" s="637"/>
      <c r="W204" s="638"/>
      <c r="X204" s="638"/>
      <c r="Y204" s="638"/>
      <c r="Z204" s="638"/>
      <c r="AA204" s="638"/>
      <c r="AB204" s="638"/>
      <c r="AC204" s="639"/>
      <c r="AD204" s="638"/>
      <c r="AE204" s="638"/>
      <c r="AF204" s="638"/>
      <c r="AG204" s="638"/>
      <c r="AH204" s="637"/>
      <c r="AI204" s="638"/>
      <c r="AJ204" s="638"/>
      <c r="AK204" s="638"/>
      <c r="AL204" s="638"/>
      <c r="AM204" s="638"/>
      <c r="AN204" s="638"/>
      <c r="AO204" s="639"/>
      <c r="AP204" s="638"/>
      <c r="AQ204" s="638"/>
      <c r="AR204" s="638"/>
      <c r="AS204" s="639"/>
    </row>
    <row r="205" spans="1:45" s="635" customFormat="1" x14ac:dyDescent="0.55000000000000004">
      <c r="A205" s="636"/>
      <c r="B205" s="637"/>
      <c r="C205" s="638"/>
      <c r="D205" s="638"/>
      <c r="E205" s="638"/>
      <c r="F205" s="638"/>
      <c r="G205" s="638"/>
      <c r="H205" s="638"/>
      <c r="I205" s="639"/>
      <c r="J205" s="637"/>
      <c r="K205" s="638"/>
      <c r="L205" s="638"/>
      <c r="M205" s="638"/>
      <c r="N205" s="638"/>
      <c r="O205" s="639"/>
      <c r="P205" s="637"/>
      <c r="Q205" s="638"/>
      <c r="R205" s="638"/>
      <c r="S205" s="638"/>
      <c r="T205" s="638"/>
      <c r="U205" s="639"/>
      <c r="V205" s="637"/>
      <c r="W205" s="638"/>
      <c r="X205" s="638"/>
      <c r="Y205" s="638"/>
      <c r="Z205" s="638"/>
      <c r="AA205" s="638"/>
      <c r="AB205" s="638"/>
      <c r="AC205" s="639"/>
      <c r="AD205" s="638"/>
      <c r="AE205" s="638"/>
      <c r="AF205" s="638"/>
      <c r="AG205" s="638"/>
      <c r="AH205" s="637"/>
      <c r="AI205" s="638"/>
      <c r="AJ205" s="638"/>
      <c r="AK205" s="638"/>
      <c r="AL205" s="638"/>
      <c r="AM205" s="638"/>
      <c r="AN205" s="638"/>
      <c r="AO205" s="639"/>
      <c r="AP205" s="638"/>
      <c r="AQ205" s="638"/>
      <c r="AR205" s="638"/>
      <c r="AS205" s="639"/>
    </row>
    <row r="206" spans="1:45" s="635" customFormat="1" x14ac:dyDescent="0.55000000000000004">
      <c r="A206" s="636"/>
      <c r="B206" s="637"/>
      <c r="C206" s="638"/>
      <c r="D206" s="638"/>
      <c r="E206" s="638"/>
      <c r="F206" s="638"/>
      <c r="G206" s="638"/>
      <c r="H206" s="638"/>
      <c r="I206" s="639"/>
      <c r="J206" s="637"/>
      <c r="K206" s="638"/>
      <c r="L206" s="638"/>
      <c r="M206" s="638"/>
      <c r="N206" s="638"/>
      <c r="O206" s="639"/>
      <c r="P206" s="637"/>
      <c r="Q206" s="638"/>
      <c r="R206" s="638"/>
      <c r="S206" s="638"/>
      <c r="T206" s="638"/>
      <c r="U206" s="639"/>
      <c r="V206" s="637"/>
      <c r="W206" s="638"/>
      <c r="X206" s="638"/>
      <c r="Y206" s="638"/>
      <c r="Z206" s="638"/>
      <c r="AA206" s="638"/>
      <c r="AB206" s="638"/>
      <c r="AC206" s="639"/>
      <c r="AD206" s="638"/>
      <c r="AE206" s="638"/>
      <c r="AF206" s="638"/>
      <c r="AG206" s="638"/>
      <c r="AH206" s="637"/>
      <c r="AI206" s="638"/>
      <c r="AJ206" s="638"/>
      <c r="AK206" s="638"/>
      <c r="AL206" s="638"/>
      <c r="AM206" s="638"/>
      <c r="AN206" s="638"/>
      <c r="AO206" s="639"/>
      <c r="AP206" s="638"/>
      <c r="AQ206" s="638"/>
      <c r="AR206" s="638"/>
      <c r="AS206" s="639"/>
    </row>
    <row r="207" spans="1:45" s="635" customFormat="1" x14ac:dyDescent="0.55000000000000004">
      <c r="A207" s="636"/>
      <c r="B207" s="637"/>
      <c r="C207" s="638"/>
      <c r="D207" s="638"/>
      <c r="E207" s="638"/>
      <c r="F207" s="638"/>
      <c r="G207" s="638"/>
      <c r="H207" s="638"/>
      <c r="I207" s="639"/>
      <c r="J207" s="637"/>
      <c r="K207" s="638"/>
      <c r="L207" s="638"/>
      <c r="M207" s="638"/>
      <c r="N207" s="638"/>
      <c r="O207" s="639"/>
      <c r="P207" s="637"/>
      <c r="Q207" s="638"/>
      <c r="R207" s="638"/>
      <c r="S207" s="638"/>
      <c r="T207" s="638"/>
      <c r="U207" s="639"/>
      <c r="V207" s="637"/>
      <c r="W207" s="638"/>
      <c r="X207" s="638"/>
      <c r="Y207" s="638"/>
      <c r="Z207" s="638"/>
      <c r="AA207" s="638"/>
      <c r="AB207" s="638"/>
      <c r="AC207" s="639"/>
      <c r="AD207" s="638"/>
      <c r="AE207" s="638"/>
      <c r="AF207" s="638"/>
      <c r="AG207" s="638"/>
      <c r="AH207" s="637"/>
      <c r="AI207" s="638"/>
      <c r="AJ207" s="638"/>
      <c r="AK207" s="638"/>
      <c r="AL207" s="638"/>
      <c r="AM207" s="638"/>
      <c r="AN207" s="638"/>
      <c r="AO207" s="639"/>
      <c r="AP207" s="638"/>
      <c r="AQ207" s="638"/>
      <c r="AR207" s="638"/>
      <c r="AS207" s="639"/>
    </row>
    <row r="208" spans="1:45" s="635" customFormat="1" x14ac:dyDescent="0.55000000000000004">
      <c r="A208" s="636"/>
      <c r="B208" s="637"/>
      <c r="C208" s="638"/>
      <c r="D208" s="638"/>
      <c r="E208" s="638"/>
      <c r="F208" s="638"/>
      <c r="G208" s="638"/>
      <c r="H208" s="638"/>
      <c r="I208" s="639"/>
      <c r="J208" s="637"/>
      <c r="K208" s="638"/>
      <c r="L208" s="638"/>
      <c r="M208" s="638"/>
      <c r="N208" s="638"/>
      <c r="O208" s="639"/>
      <c r="P208" s="637"/>
      <c r="Q208" s="638"/>
      <c r="R208" s="638"/>
      <c r="S208" s="638"/>
      <c r="T208" s="638"/>
      <c r="U208" s="639"/>
      <c r="V208" s="637"/>
      <c r="W208" s="638"/>
      <c r="X208" s="638"/>
      <c r="Y208" s="638"/>
      <c r="Z208" s="638"/>
      <c r="AA208" s="638"/>
      <c r="AB208" s="638"/>
      <c r="AC208" s="639"/>
      <c r="AD208" s="638"/>
      <c r="AE208" s="638"/>
      <c r="AF208" s="638"/>
      <c r="AG208" s="638"/>
      <c r="AH208" s="637"/>
      <c r="AI208" s="638"/>
      <c r="AJ208" s="638"/>
      <c r="AK208" s="638"/>
      <c r="AL208" s="638"/>
      <c r="AM208" s="638"/>
      <c r="AN208" s="638"/>
      <c r="AO208" s="639"/>
      <c r="AP208" s="638"/>
      <c r="AQ208" s="638"/>
      <c r="AR208" s="638"/>
      <c r="AS208" s="639"/>
    </row>
    <row r="209" spans="1:45" s="635" customFormat="1" x14ac:dyDescent="0.55000000000000004">
      <c r="A209" s="636"/>
      <c r="B209" s="637"/>
      <c r="C209" s="638"/>
      <c r="D209" s="638"/>
      <c r="E209" s="638"/>
      <c r="F209" s="638"/>
      <c r="G209" s="638"/>
      <c r="H209" s="638"/>
      <c r="I209" s="639"/>
      <c r="J209" s="637"/>
      <c r="K209" s="638"/>
      <c r="L209" s="638"/>
      <c r="M209" s="638"/>
      <c r="N209" s="638"/>
      <c r="O209" s="639"/>
      <c r="P209" s="637"/>
      <c r="Q209" s="638"/>
      <c r="R209" s="638"/>
      <c r="S209" s="638"/>
      <c r="T209" s="638"/>
      <c r="U209" s="639"/>
      <c r="V209" s="637"/>
      <c r="W209" s="638"/>
      <c r="X209" s="638"/>
      <c r="Y209" s="638"/>
      <c r="Z209" s="638"/>
      <c r="AA209" s="638"/>
      <c r="AB209" s="638"/>
      <c r="AC209" s="639"/>
      <c r="AD209" s="638"/>
      <c r="AE209" s="638"/>
      <c r="AF209" s="638"/>
      <c r="AG209" s="638"/>
      <c r="AH209" s="637"/>
      <c r="AI209" s="638"/>
      <c r="AJ209" s="638"/>
      <c r="AK209" s="638"/>
      <c r="AL209" s="638"/>
      <c r="AM209" s="638"/>
      <c r="AN209" s="638"/>
      <c r="AO209" s="639"/>
      <c r="AP209" s="638"/>
      <c r="AQ209" s="638"/>
      <c r="AR209" s="638"/>
      <c r="AS209" s="639"/>
    </row>
    <row r="210" spans="1:45" s="635" customFormat="1" x14ac:dyDescent="0.55000000000000004">
      <c r="A210" s="636"/>
      <c r="B210" s="637"/>
      <c r="C210" s="638"/>
      <c r="D210" s="638"/>
      <c r="E210" s="638"/>
      <c r="F210" s="638"/>
      <c r="G210" s="638"/>
      <c r="H210" s="638"/>
      <c r="I210" s="639"/>
      <c r="J210" s="637"/>
      <c r="K210" s="638"/>
      <c r="L210" s="638"/>
      <c r="M210" s="638"/>
      <c r="N210" s="638"/>
      <c r="O210" s="639"/>
      <c r="P210" s="637"/>
      <c r="Q210" s="638"/>
      <c r="R210" s="638"/>
      <c r="S210" s="638"/>
      <c r="T210" s="638"/>
      <c r="U210" s="639"/>
      <c r="V210" s="637"/>
      <c r="W210" s="638"/>
      <c r="X210" s="638"/>
      <c r="Y210" s="638"/>
      <c r="Z210" s="638"/>
      <c r="AA210" s="638"/>
      <c r="AB210" s="638"/>
      <c r="AC210" s="639"/>
      <c r="AD210" s="638"/>
      <c r="AE210" s="638"/>
      <c r="AF210" s="638"/>
      <c r="AG210" s="638"/>
      <c r="AH210" s="637"/>
      <c r="AI210" s="638"/>
      <c r="AJ210" s="638"/>
      <c r="AK210" s="638"/>
      <c r="AL210" s="638"/>
      <c r="AM210" s="638"/>
      <c r="AN210" s="638"/>
      <c r="AO210" s="639"/>
      <c r="AP210" s="638"/>
      <c r="AQ210" s="638"/>
      <c r="AR210" s="638"/>
      <c r="AS210" s="639"/>
    </row>
    <row r="211" spans="1:45" s="635" customFormat="1" x14ac:dyDescent="0.55000000000000004">
      <c r="A211" s="636"/>
      <c r="B211" s="637"/>
      <c r="C211" s="638"/>
      <c r="D211" s="638"/>
      <c r="E211" s="638"/>
      <c r="F211" s="638"/>
      <c r="G211" s="638"/>
      <c r="H211" s="638"/>
      <c r="I211" s="639"/>
      <c r="J211" s="637"/>
      <c r="K211" s="638"/>
      <c r="L211" s="638"/>
      <c r="M211" s="638"/>
      <c r="N211" s="638"/>
      <c r="O211" s="639"/>
      <c r="P211" s="637"/>
      <c r="Q211" s="638"/>
      <c r="R211" s="638"/>
      <c r="S211" s="638"/>
      <c r="T211" s="638"/>
      <c r="U211" s="639"/>
      <c r="V211" s="637"/>
      <c r="W211" s="638"/>
      <c r="X211" s="638"/>
      <c r="Y211" s="638"/>
      <c r="Z211" s="638"/>
      <c r="AA211" s="638"/>
      <c r="AB211" s="638"/>
      <c r="AC211" s="639"/>
      <c r="AD211" s="638"/>
      <c r="AE211" s="638"/>
      <c r="AF211" s="638"/>
      <c r="AG211" s="638"/>
      <c r="AH211" s="637"/>
      <c r="AI211" s="638"/>
      <c r="AJ211" s="638"/>
      <c r="AK211" s="638"/>
      <c r="AL211" s="638"/>
      <c r="AM211" s="638"/>
      <c r="AN211" s="638"/>
      <c r="AO211" s="639"/>
      <c r="AP211" s="638"/>
      <c r="AQ211" s="638"/>
      <c r="AR211" s="638"/>
      <c r="AS211" s="639"/>
    </row>
    <row r="212" spans="1:45" s="635" customFormat="1" x14ac:dyDescent="0.55000000000000004">
      <c r="A212" s="636"/>
      <c r="B212" s="637"/>
      <c r="C212" s="638"/>
      <c r="D212" s="638"/>
      <c r="E212" s="638"/>
      <c r="F212" s="638"/>
      <c r="G212" s="638"/>
      <c r="H212" s="638"/>
      <c r="I212" s="639"/>
      <c r="J212" s="637"/>
      <c r="K212" s="638"/>
      <c r="L212" s="638"/>
      <c r="M212" s="638"/>
      <c r="N212" s="638"/>
      <c r="O212" s="639"/>
      <c r="P212" s="637"/>
      <c r="Q212" s="638"/>
      <c r="R212" s="638"/>
      <c r="S212" s="638"/>
      <c r="T212" s="638"/>
      <c r="U212" s="639"/>
      <c r="V212" s="637"/>
      <c r="W212" s="638"/>
      <c r="X212" s="638"/>
      <c r="Y212" s="638"/>
      <c r="Z212" s="638"/>
      <c r="AA212" s="638"/>
      <c r="AB212" s="638"/>
      <c r="AC212" s="639"/>
      <c r="AD212" s="638"/>
      <c r="AE212" s="638"/>
      <c r="AF212" s="638"/>
      <c r="AG212" s="638"/>
      <c r="AH212" s="637"/>
      <c r="AI212" s="638"/>
      <c r="AJ212" s="638"/>
      <c r="AK212" s="638"/>
      <c r="AL212" s="638"/>
      <c r="AM212" s="638"/>
      <c r="AN212" s="638"/>
      <c r="AO212" s="639"/>
      <c r="AP212" s="638"/>
      <c r="AQ212" s="638"/>
      <c r="AR212" s="638"/>
      <c r="AS212" s="639"/>
    </row>
    <row r="213" spans="1:45" s="635" customFormat="1" x14ac:dyDescent="0.55000000000000004">
      <c r="A213" s="636"/>
      <c r="B213" s="637"/>
      <c r="C213" s="638"/>
      <c r="D213" s="638"/>
      <c r="E213" s="638"/>
      <c r="F213" s="638"/>
      <c r="G213" s="638"/>
      <c r="H213" s="638"/>
      <c r="I213" s="639"/>
      <c r="J213" s="637"/>
      <c r="K213" s="638"/>
      <c r="L213" s="638"/>
      <c r="M213" s="638"/>
      <c r="N213" s="638"/>
      <c r="O213" s="639"/>
      <c r="P213" s="637"/>
      <c r="Q213" s="638"/>
      <c r="R213" s="638"/>
      <c r="S213" s="638"/>
      <c r="T213" s="638"/>
      <c r="U213" s="639"/>
      <c r="V213" s="637"/>
      <c r="W213" s="638"/>
      <c r="X213" s="638"/>
      <c r="Y213" s="638"/>
      <c r="Z213" s="638"/>
      <c r="AA213" s="638"/>
      <c r="AB213" s="638"/>
      <c r="AC213" s="639"/>
      <c r="AD213" s="638"/>
      <c r="AE213" s="638"/>
      <c r="AF213" s="638"/>
      <c r="AG213" s="638"/>
      <c r="AH213" s="637"/>
      <c r="AI213" s="638"/>
      <c r="AJ213" s="638"/>
      <c r="AK213" s="638"/>
      <c r="AL213" s="638"/>
      <c r="AM213" s="638"/>
      <c r="AN213" s="638"/>
      <c r="AO213" s="639"/>
      <c r="AP213" s="638"/>
      <c r="AQ213" s="638"/>
      <c r="AR213" s="638"/>
      <c r="AS213" s="639"/>
    </row>
    <row r="214" spans="1:45" s="635" customFormat="1" x14ac:dyDescent="0.55000000000000004">
      <c r="A214" s="636"/>
      <c r="B214" s="637"/>
      <c r="C214" s="638"/>
      <c r="D214" s="638"/>
      <c r="E214" s="638"/>
      <c r="F214" s="638"/>
      <c r="G214" s="638"/>
      <c r="H214" s="638"/>
      <c r="I214" s="639"/>
      <c r="J214" s="637"/>
      <c r="K214" s="638"/>
      <c r="L214" s="638"/>
      <c r="M214" s="638"/>
      <c r="N214" s="638"/>
      <c r="O214" s="639"/>
      <c r="P214" s="637"/>
      <c r="Q214" s="638"/>
      <c r="R214" s="638"/>
      <c r="S214" s="638"/>
      <c r="T214" s="638"/>
      <c r="U214" s="639"/>
      <c r="V214" s="637"/>
      <c r="W214" s="638"/>
      <c r="X214" s="638"/>
      <c r="Y214" s="638"/>
      <c r="Z214" s="638"/>
      <c r="AA214" s="638"/>
      <c r="AB214" s="638"/>
      <c r="AC214" s="639"/>
      <c r="AD214" s="638"/>
      <c r="AE214" s="638"/>
      <c r="AF214" s="638"/>
      <c r="AG214" s="638"/>
      <c r="AH214" s="637"/>
      <c r="AI214" s="638"/>
      <c r="AJ214" s="638"/>
      <c r="AK214" s="638"/>
      <c r="AL214" s="638"/>
      <c r="AM214" s="638"/>
      <c r="AN214" s="638"/>
      <c r="AO214" s="639"/>
      <c r="AP214" s="638"/>
      <c r="AQ214" s="638"/>
      <c r="AR214" s="638"/>
      <c r="AS214" s="639"/>
    </row>
    <row r="215" spans="1:45" s="635" customFormat="1" x14ac:dyDescent="0.55000000000000004">
      <c r="A215" s="636"/>
      <c r="B215" s="637"/>
      <c r="C215" s="638"/>
      <c r="D215" s="638"/>
      <c r="E215" s="638"/>
      <c r="F215" s="638"/>
      <c r="G215" s="638"/>
      <c r="H215" s="638"/>
      <c r="I215" s="639"/>
      <c r="J215" s="637"/>
      <c r="K215" s="638"/>
      <c r="L215" s="638"/>
      <c r="M215" s="638"/>
      <c r="N215" s="638"/>
      <c r="O215" s="639"/>
      <c r="P215" s="637"/>
      <c r="Q215" s="638"/>
      <c r="R215" s="638"/>
      <c r="S215" s="638"/>
      <c r="T215" s="638"/>
      <c r="U215" s="639"/>
      <c r="V215" s="637"/>
      <c r="W215" s="638"/>
      <c r="X215" s="638"/>
      <c r="Y215" s="638"/>
      <c r="Z215" s="638"/>
      <c r="AA215" s="638"/>
      <c r="AB215" s="638"/>
      <c r="AC215" s="639"/>
      <c r="AD215" s="638"/>
      <c r="AE215" s="638"/>
      <c r="AF215" s="638"/>
      <c r="AG215" s="638"/>
      <c r="AH215" s="637"/>
      <c r="AI215" s="638"/>
      <c r="AJ215" s="638"/>
      <c r="AK215" s="638"/>
      <c r="AL215" s="638"/>
      <c r="AM215" s="638"/>
      <c r="AN215" s="638"/>
      <c r="AO215" s="639"/>
      <c r="AP215" s="638"/>
      <c r="AQ215" s="638"/>
      <c r="AR215" s="638"/>
      <c r="AS215" s="639"/>
    </row>
    <row r="216" spans="1:45" s="635" customFormat="1" x14ac:dyDescent="0.55000000000000004">
      <c r="A216" s="636"/>
      <c r="B216" s="637"/>
      <c r="C216" s="638"/>
      <c r="D216" s="638"/>
      <c r="E216" s="638"/>
      <c r="F216" s="638"/>
      <c r="G216" s="638"/>
      <c r="H216" s="638"/>
      <c r="I216" s="639"/>
      <c r="J216" s="637"/>
      <c r="K216" s="638"/>
      <c r="L216" s="638"/>
      <c r="M216" s="638"/>
      <c r="N216" s="638"/>
      <c r="O216" s="639"/>
      <c r="P216" s="637"/>
      <c r="Q216" s="638"/>
      <c r="R216" s="638"/>
      <c r="S216" s="638"/>
      <c r="T216" s="638"/>
      <c r="U216" s="639"/>
      <c r="V216" s="637"/>
      <c r="W216" s="638"/>
      <c r="X216" s="638"/>
      <c r="Y216" s="638"/>
      <c r="Z216" s="638"/>
      <c r="AA216" s="638"/>
      <c r="AB216" s="638"/>
      <c r="AC216" s="639"/>
      <c r="AD216" s="638"/>
      <c r="AE216" s="638"/>
      <c r="AF216" s="638"/>
      <c r="AG216" s="638"/>
      <c r="AH216" s="637"/>
      <c r="AI216" s="638"/>
      <c r="AJ216" s="638"/>
      <c r="AK216" s="638"/>
      <c r="AL216" s="638"/>
      <c r="AM216" s="638"/>
      <c r="AN216" s="638"/>
      <c r="AO216" s="639"/>
      <c r="AP216" s="638"/>
      <c r="AQ216" s="638"/>
      <c r="AR216" s="638"/>
      <c r="AS216" s="639"/>
    </row>
    <row r="217" spans="1:45" s="635" customFormat="1" x14ac:dyDescent="0.55000000000000004">
      <c r="A217" s="636"/>
      <c r="B217" s="637"/>
      <c r="C217" s="638"/>
      <c r="D217" s="638"/>
      <c r="E217" s="638"/>
      <c r="F217" s="638"/>
      <c r="G217" s="638"/>
      <c r="H217" s="638"/>
      <c r="I217" s="639"/>
      <c r="J217" s="637"/>
      <c r="K217" s="638"/>
      <c r="L217" s="638"/>
      <c r="M217" s="638"/>
      <c r="N217" s="638"/>
      <c r="O217" s="639"/>
      <c r="P217" s="637"/>
      <c r="Q217" s="638"/>
      <c r="R217" s="638"/>
      <c r="S217" s="638"/>
      <c r="T217" s="638"/>
      <c r="U217" s="639"/>
      <c r="V217" s="637"/>
      <c r="W217" s="638"/>
      <c r="X217" s="638"/>
      <c r="Y217" s="638"/>
      <c r="Z217" s="638"/>
      <c r="AA217" s="638"/>
      <c r="AB217" s="638"/>
      <c r="AC217" s="639"/>
      <c r="AD217" s="638"/>
      <c r="AE217" s="638"/>
      <c r="AF217" s="638"/>
      <c r="AG217" s="638"/>
      <c r="AH217" s="637"/>
      <c r="AI217" s="638"/>
      <c r="AJ217" s="638"/>
      <c r="AK217" s="638"/>
      <c r="AL217" s="638"/>
      <c r="AM217" s="638"/>
      <c r="AN217" s="638"/>
      <c r="AO217" s="639"/>
      <c r="AP217" s="638"/>
      <c r="AQ217" s="638"/>
      <c r="AR217" s="638"/>
      <c r="AS217" s="639"/>
    </row>
    <row r="218" spans="1:45" s="635" customFormat="1" x14ac:dyDescent="0.55000000000000004">
      <c r="A218" s="636"/>
      <c r="B218" s="637"/>
      <c r="C218" s="638"/>
      <c r="D218" s="638"/>
      <c r="E218" s="638"/>
      <c r="F218" s="638"/>
      <c r="G218" s="638"/>
      <c r="H218" s="638"/>
      <c r="I218" s="639"/>
      <c r="J218" s="637"/>
      <c r="K218" s="638"/>
      <c r="L218" s="638"/>
      <c r="M218" s="638"/>
      <c r="N218" s="638"/>
      <c r="O218" s="639"/>
      <c r="P218" s="637"/>
      <c r="Q218" s="638"/>
      <c r="R218" s="638"/>
      <c r="S218" s="638"/>
      <c r="T218" s="638"/>
      <c r="U218" s="639"/>
      <c r="V218" s="637"/>
      <c r="W218" s="638"/>
      <c r="X218" s="638"/>
      <c r="Y218" s="638"/>
      <c r="Z218" s="638"/>
      <c r="AA218" s="638"/>
      <c r="AB218" s="638"/>
      <c r="AC218" s="639"/>
      <c r="AD218" s="638"/>
      <c r="AE218" s="638"/>
      <c r="AF218" s="638"/>
      <c r="AG218" s="638"/>
      <c r="AH218" s="637"/>
      <c r="AI218" s="638"/>
      <c r="AJ218" s="638"/>
      <c r="AK218" s="638"/>
      <c r="AL218" s="638"/>
      <c r="AM218" s="638"/>
      <c r="AN218" s="638"/>
      <c r="AO218" s="639"/>
      <c r="AP218" s="638"/>
      <c r="AQ218" s="638"/>
      <c r="AR218" s="638"/>
      <c r="AS218" s="639"/>
    </row>
    <row r="219" spans="1:45" s="635" customFormat="1" x14ac:dyDescent="0.55000000000000004">
      <c r="A219" s="636"/>
      <c r="B219" s="637"/>
      <c r="C219" s="638"/>
      <c r="D219" s="638"/>
      <c r="E219" s="638"/>
      <c r="F219" s="638"/>
      <c r="G219" s="638"/>
      <c r="H219" s="638"/>
      <c r="I219" s="639"/>
      <c r="J219" s="637"/>
      <c r="K219" s="638"/>
      <c r="L219" s="638"/>
      <c r="M219" s="638"/>
      <c r="N219" s="638"/>
      <c r="O219" s="639"/>
      <c r="P219" s="637"/>
      <c r="Q219" s="638"/>
      <c r="R219" s="638"/>
      <c r="S219" s="638"/>
      <c r="T219" s="638"/>
      <c r="U219" s="639"/>
      <c r="V219" s="637"/>
      <c r="W219" s="638"/>
      <c r="X219" s="638"/>
      <c r="Y219" s="638"/>
      <c r="Z219" s="638"/>
      <c r="AA219" s="638"/>
      <c r="AB219" s="638"/>
      <c r="AC219" s="639"/>
      <c r="AD219" s="638"/>
      <c r="AE219" s="638"/>
      <c r="AF219" s="638"/>
      <c r="AG219" s="638"/>
      <c r="AH219" s="637"/>
      <c r="AI219" s="638"/>
      <c r="AJ219" s="638"/>
      <c r="AK219" s="638"/>
      <c r="AL219" s="638"/>
      <c r="AM219" s="638"/>
      <c r="AN219" s="638"/>
      <c r="AO219" s="639"/>
      <c r="AP219" s="638"/>
      <c r="AQ219" s="638"/>
      <c r="AR219" s="638"/>
      <c r="AS219" s="639"/>
    </row>
    <row r="220" spans="1:45" s="635" customFormat="1" x14ac:dyDescent="0.55000000000000004">
      <c r="A220" s="636"/>
      <c r="B220" s="637"/>
      <c r="C220" s="638"/>
      <c r="D220" s="638"/>
      <c r="E220" s="638"/>
      <c r="F220" s="638"/>
      <c r="G220" s="638"/>
      <c r="H220" s="638"/>
      <c r="I220" s="639"/>
      <c r="J220" s="637"/>
      <c r="K220" s="638"/>
      <c r="L220" s="638"/>
      <c r="M220" s="638"/>
      <c r="N220" s="638"/>
      <c r="O220" s="639"/>
      <c r="P220" s="637"/>
      <c r="Q220" s="638"/>
      <c r="R220" s="638"/>
      <c r="S220" s="638"/>
      <c r="T220" s="638"/>
      <c r="U220" s="639"/>
      <c r="V220" s="637"/>
      <c r="W220" s="638"/>
      <c r="X220" s="638"/>
      <c r="Y220" s="638"/>
      <c r="Z220" s="638"/>
      <c r="AA220" s="638"/>
      <c r="AB220" s="638"/>
      <c r="AC220" s="639"/>
      <c r="AD220" s="638"/>
      <c r="AE220" s="638"/>
      <c r="AF220" s="638"/>
      <c r="AG220" s="638"/>
      <c r="AH220" s="637"/>
      <c r="AI220" s="638"/>
      <c r="AJ220" s="638"/>
      <c r="AK220" s="638"/>
      <c r="AL220" s="638"/>
      <c r="AM220" s="638"/>
      <c r="AN220" s="638"/>
      <c r="AO220" s="639"/>
      <c r="AP220" s="638"/>
      <c r="AQ220" s="638"/>
      <c r="AR220" s="638"/>
      <c r="AS220" s="639"/>
    </row>
    <row r="221" spans="1:45" s="635" customFormat="1" x14ac:dyDescent="0.55000000000000004">
      <c r="A221" s="636"/>
      <c r="B221" s="637"/>
      <c r="C221" s="638"/>
      <c r="D221" s="638"/>
      <c r="E221" s="638"/>
      <c r="F221" s="638"/>
      <c r="G221" s="638"/>
      <c r="H221" s="638"/>
      <c r="I221" s="639"/>
      <c r="J221" s="637"/>
      <c r="K221" s="638"/>
      <c r="L221" s="638"/>
      <c r="M221" s="638"/>
      <c r="N221" s="638"/>
      <c r="O221" s="639"/>
      <c r="P221" s="637"/>
      <c r="Q221" s="638"/>
      <c r="R221" s="638"/>
      <c r="S221" s="638"/>
      <c r="T221" s="638"/>
      <c r="U221" s="639"/>
      <c r="V221" s="637"/>
      <c r="W221" s="638"/>
      <c r="X221" s="638"/>
      <c r="Y221" s="638"/>
      <c r="Z221" s="638"/>
      <c r="AA221" s="638"/>
      <c r="AB221" s="638"/>
      <c r="AC221" s="639"/>
      <c r="AD221" s="638"/>
      <c r="AE221" s="638"/>
      <c r="AF221" s="638"/>
      <c r="AG221" s="638"/>
      <c r="AH221" s="637"/>
      <c r="AI221" s="638"/>
      <c r="AJ221" s="638"/>
      <c r="AK221" s="638"/>
      <c r="AL221" s="638"/>
      <c r="AM221" s="638"/>
      <c r="AN221" s="638"/>
      <c r="AO221" s="639"/>
      <c r="AP221" s="638"/>
      <c r="AQ221" s="638"/>
      <c r="AR221" s="638"/>
      <c r="AS221" s="639"/>
    </row>
    <row r="222" spans="1:45" s="635" customFormat="1" x14ac:dyDescent="0.55000000000000004">
      <c r="A222" s="636"/>
      <c r="B222" s="637"/>
      <c r="C222" s="638"/>
      <c r="D222" s="638"/>
      <c r="E222" s="638"/>
      <c r="F222" s="638"/>
      <c r="G222" s="638"/>
      <c r="H222" s="638"/>
      <c r="I222" s="639"/>
      <c r="J222" s="637"/>
      <c r="K222" s="638"/>
      <c r="L222" s="638"/>
      <c r="M222" s="638"/>
      <c r="N222" s="638"/>
      <c r="O222" s="639"/>
      <c r="P222" s="637"/>
      <c r="Q222" s="638"/>
      <c r="R222" s="638"/>
      <c r="S222" s="638"/>
      <c r="T222" s="638"/>
      <c r="U222" s="639"/>
      <c r="V222" s="637"/>
      <c r="W222" s="638"/>
      <c r="X222" s="638"/>
      <c r="Y222" s="638"/>
      <c r="Z222" s="638"/>
      <c r="AA222" s="638"/>
      <c r="AB222" s="638"/>
      <c r="AC222" s="639"/>
      <c r="AD222" s="638"/>
      <c r="AE222" s="638"/>
      <c r="AF222" s="638"/>
      <c r="AG222" s="638"/>
      <c r="AH222" s="637"/>
      <c r="AI222" s="638"/>
      <c r="AJ222" s="638"/>
      <c r="AK222" s="638"/>
      <c r="AL222" s="638"/>
      <c r="AM222" s="638"/>
      <c r="AN222" s="638"/>
      <c r="AO222" s="639"/>
      <c r="AP222" s="638"/>
      <c r="AQ222" s="638"/>
      <c r="AR222" s="638"/>
      <c r="AS222" s="639"/>
    </row>
    <row r="223" spans="1:45" s="635" customFormat="1" x14ac:dyDescent="0.55000000000000004">
      <c r="A223" s="636"/>
      <c r="B223" s="637"/>
      <c r="C223" s="638"/>
      <c r="D223" s="638"/>
      <c r="E223" s="638"/>
      <c r="F223" s="638"/>
      <c r="G223" s="638"/>
      <c r="H223" s="638"/>
      <c r="I223" s="639"/>
      <c r="J223" s="637"/>
      <c r="K223" s="638"/>
      <c r="L223" s="638"/>
      <c r="M223" s="638"/>
      <c r="N223" s="638"/>
      <c r="O223" s="639"/>
      <c r="P223" s="637"/>
      <c r="Q223" s="638"/>
      <c r="R223" s="638"/>
      <c r="S223" s="638"/>
      <c r="T223" s="638"/>
      <c r="U223" s="639"/>
      <c r="V223" s="637"/>
      <c r="W223" s="638"/>
      <c r="X223" s="638"/>
      <c r="Y223" s="638"/>
      <c r="Z223" s="638"/>
      <c r="AA223" s="638"/>
      <c r="AB223" s="638"/>
      <c r="AC223" s="639"/>
      <c r="AD223" s="638"/>
      <c r="AE223" s="638"/>
      <c r="AF223" s="638"/>
      <c r="AG223" s="638"/>
      <c r="AH223" s="637"/>
      <c r="AI223" s="638"/>
      <c r="AJ223" s="638"/>
      <c r="AK223" s="638"/>
      <c r="AL223" s="638"/>
      <c r="AM223" s="638"/>
      <c r="AN223" s="638"/>
      <c r="AO223" s="639"/>
      <c r="AP223" s="638"/>
      <c r="AQ223" s="638"/>
      <c r="AR223" s="638"/>
      <c r="AS223" s="639"/>
    </row>
    <row r="224" spans="1:45" s="635" customFormat="1" x14ac:dyDescent="0.55000000000000004">
      <c r="A224" s="636"/>
      <c r="B224" s="637"/>
      <c r="C224" s="638"/>
      <c r="D224" s="638"/>
      <c r="E224" s="638"/>
      <c r="F224" s="638"/>
      <c r="G224" s="638"/>
      <c r="H224" s="638"/>
      <c r="I224" s="639"/>
      <c r="J224" s="637"/>
      <c r="K224" s="638"/>
      <c r="L224" s="638"/>
      <c r="M224" s="638"/>
      <c r="N224" s="638"/>
      <c r="O224" s="639"/>
      <c r="P224" s="637"/>
      <c r="Q224" s="638"/>
      <c r="R224" s="638"/>
      <c r="S224" s="638"/>
      <c r="T224" s="638"/>
      <c r="U224" s="639"/>
      <c r="V224" s="637"/>
      <c r="W224" s="638"/>
      <c r="X224" s="638"/>
      <c r="Y224" s="638"/>
      <c r="Z224" s="638"/>
      <c r="AA224" s="638"/>
      <c r="AB224" s="638"/>
      <c r="AC224" s="639"/>
      <c r="AD224" s="638"/>
      <c r="AE224" s="638"/>
      <c r="AF224" s="638"/>
      <c r="AG224" s="638"/>
      <c r="AH224" s="637"/>
      <c r="AI224" s="638"/>
      <c r="AJ224" s="638"/>
      <c r="AK224" s="638"/>
      <c r="AL224" s="638"/>
      <c r="AM224" s="638"/>
      <c r="AN224" s="638"/>
      <c r="AO224" s="639"/>
      <c r="AP224" s="638"/>
      <c r="AQ224" s="638"/>
      <c r="AR224" s="638"/>
      <c r="AS224" s="639"/>
    </row>
    <row r="225" spans="1:45" s="635" customFormat="1" x14ac:dyDescent="0.55000000000000004">
      <c r="A225" s="636"/>
      <c r="B225" s="637"/>
      <c r="C225" s="638"/>
      <c r="D225" s="638"/>
      <c r="E225" s="638"/>
      <c r="F225" s="638"/>
      <c r="G225" s="638"/>
      <c r="H225" s="638"/>
      <c r="I225" s="639"/>
      <c r="J225" s="637"/>
      <c r="K225" s="638"/>
      <c r="L225" s="638"/>
      <c r="M225" s="638"/>
      <c r="N225" s="638"/>
      <c r="O225" s="639"/>
      <c r="P225" s="637"/>
      <c r="Q225" s="638"/>
      <c r="R225" s="638"/>
      <c r="S225" s="638"/>
      <c r="T225" s="638"/>
      <c r="U225" s="639"/>
      <c r="V225" s="637"/>
      <c r="W225" s="638"/>
      <c r="X225" s="638"/>
      <c r="Y225" s="638"/>
      <c r="Z225" s="638"/>
      <c r="AA225" s="638"/>
      <c r="AB225" s="638"/>
      <c r="AC225" s="639"/>
      <c r="AD225" s="638"/>
      <c r="AE225" s="638"/>
      <c r="AF225" s="638"/>
      <c r="AG225" s="638"/>
      <c r="AH225" s="637"/>
      <c r="AI225" s="638"/>
      <c r="AJ225" s="638"/>
      <c r="AK225" s="638"/>
      <c r="AL225" s="638"/>
      <c r="AM225" s="638"/>
      <c r="AN225" s="638"/>
      <c r="AO225" s="639"/>
      <c r="AP225" s="638"/>
      <c r="AQ225" s="638"/>
      <c r="AR225" s="638"/>
      <c r="AS225" s="639"/>
    </row>
    <row r="226" spans="1:45" s="635" customFormat="1" x14ac:dyDescent="0.55000000000000004">
      <c r="A226" s="636"/>
      <c r="B226" s="637"/>
      <c r="C226" s="638"/>
      <c r="D226" s="638"/>
      <c r="E226" s="638"/>
      <c r="F226" s="638"/>
      <c r="G226" s="638"/>
      <c r="H226" s="638"/>
      <c r="I226" s="639"/>
      <c r="J226" s="637"/>
      <c r="K226" s="638"/>
      <c r="L226" s="638"/>
      <c r="M226" s="638"/>
      <c r="N226" s="638"/>
      <c r="O226" s="639"/>
      <c r="P226" s="637"/>
      <c r="Q226" s="638"/>
      <c r="R226" s="638"/>
      <c r="S226" s="638"/>
      <c r="T226" s="638"/>
      <c r="U226" s="639"/>
      <c r="V226" s="637"/>
      <c r="W226" s="638"/>
      <c r="X226" s="638"/>
      <c r="Y226" s="638"/>
      <c r="Z226" s="638"/>
      <c r="AA226" s="638"/>
      <c r="AB226" s="638"/>
      <c r="AC226" s="639"/>
      <c r="AD226" s="638"/>
      <c r="AE226" s="638"/>
      <c r="AF226" s="638"/>
      <c r="AG226" s="638"/>
      <c r="AH226" s="637"/>
      <c r="AI226" s="638"/>
      <c r="AJ226" s="638"/>
      <c r="AK226" s="638"/>
      <c r="AL226" s="638"/>
      <c r="AM226" s="638"/>
      <c r="AN226" s="638"/>
      <c r="AO226" s="639"/>
      <c r="AP226" s="638"/>
      <c r="AQ226" s="638"/>
      <c r="AR226" s="638"/>
      <c r="AS226" s="639"/>
    </row>
    <row r="227" spans="1:45" s="635" customFormat="1" x14ac:dyDescent="0.55000000000000004">
      <c r="A227" s="636"/>
      <c r="B227" s="637"/>
      <c r="C227" s="638"/>
      <c r="D227" s="638"/>
      <c r="E227" s="638"/>
      <c r="F227" s="638"/>
      <c r="G227" s="638"/>
      <c r="H227" s="638"/>
      <c r="I227" s="639"/>
      <c r="J227" s="637"/>
      <c r="K227" s="638"/>
      <c r="L227" s="638"/>
      <c r="M227" s="638"/>
      <c r="N227" s="638"/>
      <c r="O227" s="639"/>
      <c r="P227" s="637"/>
      <c r="Q227" s="638"/>
      <c r="R227" s="638"/>
      <c r="S227" s="638"/>
      <c r="T227" s="638"/>
      <c r="U227" s="639"/>
      <c r="V227" s="637"/>
      <c r="W227" s="638"/>
      <c r="X227" s="638"/>
      <c r="Y227" s="638"/>
      <c r="Z227" s="638"/>
      <c r="AA227" s="638"/>
      <c r="AB227" s="638"/>
      <c r="AC227" s="639"/>
      <c r="AD227" s="638"/>
      <c r="AE227" s="638"/>
      <c r="AF227" s="638"/>
      <c r="AG227" s="638"/>
      <c r="AH227" s="637"/>
      <c r="AI227" s="638"/>
      <c r="AJ227" s="638"/>
      <c r="AK227" s="638"/>
      <c r="AL227" s="638"/>
      <c r="AM227" s="638"/>
      <c r="AN227" s="638"/>
      <c r="AO227" s="639"/>
      <c r="AP227" s="638"/>
      <c r="AQ227" s="638"/>
      <c r="AR227" s="638"/>
      <c r="AS227" s="639"/>
    </row>
    <row r="228" spans="1:45" s="635" customFormat="1" x14ac:dyDescent="0.55000000000000004">
      <c r="A228" s="636"/>
      <c r="B228" s="637"/>
      <c r="C228" s="638"/>
      <c r="D228" s="638"/>
      <c r="E228" s="638"/>
      <c r="F228" s="638"/>
      <c r="G228" s="638"/>
      <c r="H228" s="638"/>
      <c r="I228" s="639"/>
      <c r="J228" s="637"/>
      <c r="K228" s="638"/>
      <c r="L228" s="638"/>
      <c r="M228" s="638"/>
      <c r="N228" s="638"/>
      <c r="O228" s="639"/>
      <c r="P228" s="637"/>
      <c r="Q228" s="638"/>
      <c r="R228" s="638"/>
      <c r="S228" s="638"/>
      <c r="T228" s="638"/>
      <c r="U228" s="639"/>
      <c r="V228" s="637"/>
      <c r="W228" s="638"/>
      <c r="X228" s="638"/>
      <c r="Y228" s="638"/>
      <c r="Z228" s="638"/>
      <c r="AA228" s="638"/>
      <c r="AB228" s="638"/>
      <c r="AC228" s="639"/>
      <c r="AD228" s="638"/>
      <c r="AE228" s="638"/>
      <c r="AF228" s="638"/>
      <c r="AG228" s="638"/>
      <c r="AH228" s="637"/>
      <c r="AI228" s="638"/>
      <c r="AJ228" s="638"/>
      <c r="AK228" s="638"/>
      <c r="AL228" s="638"/>
      <c r="AM228" s="638"/>
      <c r="AN228" s="638"/>
      <c r="AO228" s="639"/>
      <c r="AP228" s="638"/>
      <c r="AQ228" s="638"/>
      <c r="AR228" s="638"/>
      <c r="AS228" s="639"/>
    </row>
    <row r="229" spans="1:45" s="635" customFormat="1" x14ac:dyDescent="0.55000000000000004">
      <c r="A229" s="636"/>
      <c r="B229" s="637"/>
      <c r="C229" s="638"/>
      <c r="D229" s="638"/>
      <c r="E229" s="638"/>
      <c r="F229" s="638"/>
      <c r="G229" s="638"/>
      <c r="H229" s="638"/>
      <c r="I229" s="639"/>
      <c r="J229" s="637"/>
      <c r="K229" s="638"/>
      <c r="L229" s="638"/>
      <c r="M229" s="638"/>
      <c r="N229" s="638"/>
      <c r="O229" s="639"/>
      <c r="P229" s="637"/>
      <c r="Q229" s="638"/>
      <c r="R229" s="638"/>
      <c r="S229" s="638"/>
      <c r="T229" s="638"/>
      <c r="U229" s="639"/>
      <c r="V229" s="637"/>
      <c r="W229" s="638"/>
      <c r="X229" s="638"/>
      <c r="Y229" s="638"/>
      <c r="Z229" s="638"/>
      <c r="AA229" s="638"/>
      <c r="AB229" s="638"/>
      <c r="AC229" s="639"/>
      <c r="AD229" s="638"/>
      <c r="AE229" s="638"/>
      <c r="AF229" s="638"/>
      <c r="AG229" s="638"/>
      <c r="AH229" s="637"/>
      <c r="AI229" s="638"/>
      <c r="AJ229" s="638"/>
      <c r="AK229" s="638"/>
      <c r="AL229" s="638"/>
      <c r="AM229" s="638"/>
      <c r="AN229" s="638"/>
      <c r="AO229" s="639"/>
      <c r="AP229" s="638"/>
      <c r="AQ229" s="638"/>
      <c r="AR229" s="638"/>
      <c r="AS229" s="639"/>
    </row>
    <row r="230" spans="1:45" s="635" customFormat="1" x14ac:dyDescent="0.55000000000000004">
      <c r="A230" s="636"/>
      <c r="B230" s="637"/>
      <c r="C230" s="638"/>
      <c r="D230" s="638"/>
      <c r="E230" s="638"/>
      <c r="F230" s="638"/>
      <c r="G230" s="638"/>
      <c r="H230" s="638"/>
      <c r="I230" s="639"/>
      <c r="J230" s="637"/>
      <c r="K230" s="638"/>
      <c r="L230" s="638"/>
      <c r="M230" s="638"/>
      <c r="N230" s="638"/>
      <c r="O230" s="639"/>
      <c r="P230" s="637"/>
      <c r="Q230" s="638"/>
      <c r="R230" s="638"/>
      <c r="S230" s="638"/>
      <c r="T230" s="638"/>
      <c r="U230" s="639"/>
      <c r="V230" s="637"/>
      <c r="W230" s="638"/>
      <c r="X230" s="638"/>
      <c r="Y230" s="638"/>
      <c r="Z230" s="638"/>
      <c r="AA230" s="638"/>
      <c r="AB230" s="638"/>
      <c r="AC230" s="639"/>
      <c r="AD230" s="638"/>
      <c r="AE230" s="638"/>
      <c r="AF230" s="638"/>
      <c r="AG230" s="638"/>
      <c r="AH230" s="637"/>
      <c r="AI230" s="638"/>
      <c r="AJ230" s="638"/>
      <c r="AK230" s="638"/>
      <c r="AL230" s="638"/>
      <c r="AM230" s="638"/>
      <c r="AN230" s="638"/>
      <c r="AO230" s="639"/>
      <c r="AP230" s="638"/>
      <c r="AQ230" s="638"/>
      <c r="AR230" s="638"/>
      <c r="AS230" s="639"/>
    </row>
    <row r="231" spans="1:45" s="635" customFormat="1" x14ac:dyDescent="0.55000000000000004">
      <c r="A231" s="636"/>
      <c r="B231" s="637"/>
      <c r="C231" s="638"/>
      <c r="D231" s="638"/>
      <c r="E231" s="638"/>
      <c r="F231" s="638"/>
      <c r="G231" s="638"/>
      <c r="H231" s="638"/>
      <c r="I231" s="639"/>
      <c r="J231" s="637"/>
      <c r="K231" s="638"/>
      <c r="L231" s="638"/>
      <c r="M231" s="638"/>
      <c r="N231" s="638"/>
      <c r="O231" s="639"/>
      <c r="P231" s="637"/>
      <c r="Q231" s="638"/>
      <c r="R231" s="638"/>
      <c r="S231" s="638"/>
      <c r="T231" s="638"/>
      <c r="U231" s="639"/>
      <c r="V231" s="637"/>
      <c r="W231" s="638"/>
      <c r="X231" s="638"/>
      <c r="Y231" s="638"/>
      <c r="Z231" s="638"/>
      <c r="AA231" s="638"/>
      <c r="AB231" s="638"/>
      <c r="AC231" s="639"/>
      <c r="AD231" s="638"/>
      <c r="AE231" s="638"/>
      <c r="AF231" s="638"/>
      <c r="AG231" s="638"/>
      <c r="AH231" s="637"/>
      <c r="AI231" s="638"/>
      <c r="AJ231" s="638"/>
      <c r="AK231" s="638"/>
      <c r="AL231" s="638"/>
      <c r="AM231" s="638"/>
      <c r="AN231" s="638"/>
      <c r="AO231" s="639"/>
      <c r="AP231" s="638"/>
      <c r="AQ231" s="638"/>
      <c r="AR231" s="638"/>
      <c r="AS231" s="639"/>
    </row>
    <row r="232" spans="1:45" s="635" customFormat="1" x14ac:dyDescent="0.55000000000000004">
      <c r="A232" s="636"/>
      <c r="B232" s="637"/>
      <c r="C232" s="638"/>
      <c r="D232" s="638"/>
      <c r="E232" s="638"/>
      <c r="F232" s="638"/>
      <c r="G232" s="638"/>
      <c r="H232" s="638"/>
      <c r="I232" s="639"/>
      <c r="J232" s="637"/>
      <c r="K232" s="638"/>
      <c r="L232" s="638"/>
      <c r="M232" s="638"/>
      <c r="N232" s="638"/>
      <c r="O232" s="639"/>
      <c r="P232" s="637"/>
      <c r="Q232" s="638"/>
      <c r="R232" s="638"/>
      <c r="S232" s="638"/>
      <c r="T232" s="638"/>
      <c r="U232" s="639"/>
      <c r="V232" s="637"/>
      <c r="W232" s="638"/>
      <c r="X232" s="638"/>
      <c r="Y232" s="638"/>
      <c r="Z232" s="638"/>
      <c r="AA232" s="638"/>
      <c r="AB232" s="638"/>
      <c r="AC232" s="639"/>
      <c r="AD232" s="638"/>
      <c r="AE232" s="638"/>
      <c r="AF232" s="638"/>
      <c r="AG232" s="638"/>
      <c r="AH232" s="637"/>
      <c r="AI232" s="638"/>
      <c r="AJ232" s="638"/>
      <c r="AK232" s="638"/>
      <c r="AL232" s="638"/>
      <c r="AM232" s="638"/>
      <c r="AN232" s="638"/>
      <c r="AO232" s="639"/>
      <c r="AP232" s="638"/>
      <c r="AQ232" s="638"/>
      <c r="AR232" s="638"/>
      <c r="AS232" s="639"/>
    </row>
    <row r="233" spans="1:45" s="635" customFormat="1" x14ac:dyDescent="0.55000000000000004">
      <c r="A233" s="636"/>
      <c r="B233" s="637"/>
      <c r="C233" s="638"/>
      <c r="D233" s="638"/>
      <c r="E233" s="638"/>
      <c r="F233" s="638"/>
      <c r="G233" s="638"/>
      <c r="H233" s="638"/>
      <c r="I233" s="639"/>
      <c r="J233" s="637"/>
      <c r="K233" s="638"/>
      <c r="L233" s="638"/>
      <c r="M233" s="638"/>
      <c r="N233" s="638"/>
      <c r="O233" s="639"/>
      <c r="P233" s="637"/>
      <c r="Q233" s="638"/>
      <c r="R233" s="638"/>
      <c r="S233" s="638"/>
      <c r="T233" s="638"/>
      <c r="U233" s="639"/>
      <c r="V233" s="637"/>
      <c r="W233" s="638"/>
      <c r="X233" s="638"/>
      <c r="Y233" s="638"/>
      <c r="Z233" s="638"/>
      <c r="AA233" s="638"/>
      <c r="AB233" s="638"/>
      <c r="AC233" s="639"/>
      <c r="AD233" s="638"/>
      <c r="AE233" s="638"/>
      <c r="AF233" s="638"/>
      <c r="AG233" s="638"/>
      <c r="AH233" s="637"/>
      <c r="AI233" s="638"/>
      <c r="AJ233" s="638"/>
      <c r="AK233" s="638"/>
      <c r="AL233" s="638"/>
      <c r="AM233" s="638"/>
      <c r="AN233" s="638"/>
      <c r="AO233" s="639"/>
      <c r="AP233" s="638"/>
      <c r="AQ233" s="638"/>
      <c r="AR233" s="638"/>
      <c r="AS233" s="639"/>
    </row>
    <row r="234" spans="1:45" s="635" customFormat="1" x14ac:dyDescent="0.55000000000000004">
      <c r="A234" s="636"/>
      <c r="B234" s="637"/>
      <c r="C234" s="638"/>
      <c r="D234" s="638"/>
      <c r="E234" s="638"/>
      <c r="F234" s="638"/>
      <c r="G234" s="638"/>
      <c r="H234" s="638"/>
      <c r="I234" s="639"/>
      <c r="J234" s="637"/>
      <c r="K234" s="638"/>
      <c r="L234" s="638"/>
      <c r="M234" s="638"/>
      <c r="N234" s="638"/>
      <c r="O234" s="639"/>
      <c r="P234" s="637"/>
      <c r="Q234" s="638"/>
      <c r="R234" s="638"/>
      <c r="S234" s="638"/>
      <c r="T234" s="638"/>
      <c r="U234" s="639"/>
      <c r="V234" s="637"/>
      <c r="W234" s="638"/>
      <c r="X234" s="638"/>
      <c r="Y234" s="638"/>
      <c r="Z234" s="638"/>
      <c r="AA234" s="638"/>
      <c r="AB234" s="638"/>
      <c r="AC234" s="639"/>
      <c r="AD234" s="638"/>
      <c r="AE234" s="638"/>
      <c r="AF234" s="638"/>
      <c r="AG234" s="638"/>
      <c r="AH234" s="637"/>
      <c r="AI234" s="638"/>
      <c r="AJ234" s="638"/>
      <c r="AK234" s="638"/>
      <c r="AL234" s="638"/>
      <c r="AM234" s="638"/>
      <c r="AN234" s="638"/>
      <c r="AO234" s="639"/>
      <c r="AP234" s="638"/>
      <c r="AQ234" s="638"/>
      <c r="AR234" s="638"/>
      <c r="AS234" s="639"/>
    </row>
    <row r="235" spans="1:45" s="635" customFormat="1" x14ac:dyDescent="0.55000000000000004">
      <c r="A235" s="636"/>
      <c r="B235" s="637"/>
      <c r="C235" s="638"/>
      <c r="D235" s="638"/>
      <c r="E235" s="638"/>
      <c r="F235" s="638"/>
      <c r="G235" s="638"/>
      <c r="H235" s="638"/>
      <c r="I235" s="639"/>
      <c r="J235" s="637"/>
      <c r="K235" s="638"/>
      <c r="L235" s="638"/>
      <c r="M235" s="638"/>
      <c r="N235" s="638"/>
      <c r="O235" s="639"/>
      <c r="P235" s="637"/>
      <c r="Q235" s="638"/>
      <c r="R235" s="638"/>
      <c r="S235" s="638"/>
      <c r="T235" s="638"/>
      <c r="U235" s="639"/>
      <c r="V235" s="637"/>
      <c r="W235" s="638"/>
      <c r="X235" s="638"/>
      <c r="Y235" s="638"/>
      <c r="Z235" s="638"/>
      <c r="AA235" s="638"/>
      <c r="AB235" s="638"/>
      <c r="AC235" s="639"/>
      <c r="AD235" s="638"/>
      <c r="AE235" s="638"/>
      <c r="AF235" s="638"/>
      <c r="AG235" s="638"/>
      <c r="AH235" s="637"/>
      <c r="AI235" s="638"/>
      <c r="AJ235" s="638"/>
      <c r="AK235" s="638"/>
      <c r="AL235" s="638"/>
      <c r="AM235" s="638"/>
      <c r="AN235" s="638"/>
      <c r="AO235" s="639"/>
      <c r="AP235" s="638"/>
      <c r="AQ235" s="638"/>
      <c r="AR235" s="638"/>
      <c r="AS235" s="639"/>
    </row>
    <row r="236" spans="1:45" s="635" customFormat="1" x14ac:dyDescent="0.55000000000000004">
      <c r="A236" s="636"/>
      <c r="B236" s="637"/>
      <c r="C236" s="638"/>
      <c r="D236" s="638"/>
      <c r="E236" s="638"/>
      <c r="F236" s="638"/>
      <c r="G236" s="638"/>
      <c r="H236" s="638"/>
      <c r="I236" s="639"/>
      <c r="J236" s="637"/>
      <c r="K236" s="638"/>
      <c r="L236" s="638"/>
      <c r="M236" s="638"/>
      <c r="N236" s="638"/>
      <c r="O236" s="639"/>
      <c r="P236" s="637"/>
      <c r="Q236" s="638"/>
      <c r="R236" s="638"/>
      <c r="S236" s="638"/>
      <c r="T236" s="638"/>
      <c r="U236" s="639"/>
      <c r="V236" s="637"/>
      <c r="W236" s="638"/>
      <c r="X236" s="638"/>
      <c r="Y236" s="638"/>
      <c r="Z236" s="638"/>
      <c r="AA236" s="638"/>
      <c r="AB236" s="638"/>
      <c r="AC236" s="639"/>
      <c r="AD236" s="638"/>
      <c r="AE236" s="638"/>
      <c r="AF236" s="638"/>
      <c r="AG236" s="638"/>
      <c r="AH236" s="637"/>
      <c r="AI236" s="638"/>
      <c r="AJ236" s="638"/>
      <c r="AK236" s="638"/>
      <c r="AL236" s="638"/>
      <c r="AM236" s="638"/>
      <c r="AN236" s="638"/>
      <c r="AO236" s="639"/>
      <c r="AP236" s="638"/>
      <c r="AQ236" s="638"/>
      <c r="AR236" s="638"/>
      <c r="AS236" s="639"/>
    </row>
    <row r="237" spans="1:45" s="635" customFormat="1" x14ac:dyDescent="0.55000000000000004">
      <c r="A237" s="636"/>
      <c r="B237" s="637"/>
      <c r="C237" s="638"/>
      <c r="D237" s="638"/>
      <c r="E237" s="638"/>
      <c r="F237" s="638"/>
      <c r="G237" s="638"/>
      <c r="H237" s="638"/>
      <c r="I237" s="639"/>
      <c r="J237" s="637"/>
      <c r="K237" s="638"/>
      <c r="L237" s="638"/>
      <c r="M237" s="638"/>
      <c r="N237" s="638"/>
      <c r="O237" s="639"/>
      <c r="P237" s="637"/>
      <c r="Q237" s="638"/>
      <c r="R237" s="638"/>
      <c r="S237" s="638"/>
      <c r="T237" s="638"/>
      <c r="U237" s="639"/>
      <c r="V237" s="637"/>
      <c r="W237" s="638"/>
      <c r="X237" s="638"/>
      <c r="Y237" s="638"/>
      <c r="Z237" s="638"/>
      <c r="AA237" s="638"/>
      <c r="AB237" s="638"/>
      <c r="AC237" s="639"/>
      <c r="AD237" s="638"/>
      <c r="AE237" s="638"/>
      <c r="AF237" s="638"/>
      <c r="AG237" s="638"/>
      <c r="AH237" s="637"/>
      <c r="AI237" s="638"/>
      <c r="AJ237" s="638"/>
      <c r="AK237" s="638"/>
      <c r="AL237" s="638"/>
      <c r="AM237" s="638"/>
      <c r="AN237" s="638"/>
      <c r="AO237" s="639"/>
      <c r="AP237" s="638"/>
      <c r="AQ237" s="638"/>
      <c r="AR237" s="638"/>
      <c r="AS237" s="639"/>
    </row>
    <row r="238" spans="1:45" s="635" customFormat="1" x14ac:dyDescent="0.55000000000000004">
      <c r="A238" s="636"/>
      <c r="B238" s="637"/>
      <c r="C238" s="638"/>
      <c r="D238" s="638"/>
      <c r="E238" s="638"/>
      <c r="F238" s="638"/>
      <c r="G238" s="638"/>
      <c r="H238" s="638"/>
      <c r="I238" s="639"/>
      <c r="J238" s="637"/>
      <c r="K238" s="638"/>
      <c r="L238" s="638"/>
      <c r="M238" s="638"/>
      <c r="N238" s="638"/>
      <c r="O238" s="639"/>
      <c r="P238" s="637"/>
      <c r="Q238" s="638"/>
      <c r="R238" s="638"/>
      <c r="S238" s="638"/>
      <c r="T238" s="638"/>
      <c r="U238" s="639"/>
      <c r="V238" s="637"/>
      <c r="W238" s="638"/>
      <c r="X238" s="638"/>
      <c r="Y238" s="638"/>
      <c r="Z238" s="638"/>
      <c r="AA238" s="638"/>
      <c r="AB238" s="638"/>
      <c r="AC238" s="639"/>
      <c r="AD238" s="638"/>
      <c r="AE238" s="638"/>
      <c r="AF238" s="638"/>
      <c r="AG238" s="638"/>
      <c r="AH238" s="637"/>
      <c r="AI238" s="638"/>
      <c r="AJ238" s="638"/>
      <c r="AK238" s="638"/>
      <c r="AL238" s="638"/>
      <c r="AM238" s="638"/>
      <c r="AN238" s="638"/>
      <c r="AO238" s="639"/>
      <c r="AP238" s="638"/>
      <c r="AQ238" s="638"/>
      <c r="AR238" s="638"/>
      <c r="AS238" s="639"/>
    </row>
    <row r="239" spans="1:45" s="635" customFormat="1" x14ac:dyDescent="0.55000000000000004">
      <c r="A239" s="636"/>
      <c r="B239" s="637"/>
      <c r="C239" s="638"/>
      <c r="D239" s="638"/>
      <c r="E239" s="638"/>
      <c r="F239" s="638"/>
      <c r="G239" s="638"/>
      <c r="H239" s="638"/>
      <c r="I239" s="639"/>
      <c r="J239" s="637"/>
      <c r="K239" s="638"/>
      <c r="L239" s="638"/>
      <c r="M239" s="638"/>
      <c r="N239" s="638"/>
      <c r="O239" s="639"/>
      <c r="P239" s="637"/>
      <c r="Q239" s="638"/>
      <c r="R239" s="638"/>
      <c r="S239" s="638"/>
      <c r="T239" s="638"/>
      <c r="U239" s="639"/>
      <c r="V239" s="637"/>
      <c r="W239" s="638"/>
      <c r="X239" s="638"/>
      <c r="Y239" s="638"/>
      <c r="Z239" s="638"/>
      <c r="AA239" s="638"/>
      <c r="AB239" s="638"/>
      <c r="AC239" s="639"/>
      <c r="AD239" s="638"/>
      <c r="AE239" s="638"/>
      <c r="AF239" s="638"/>
      <c r="AG239" s="638"/>
      <c r="AH239" s="637"/>
      <c r="AI239" s="638"/>
      <c r="AJ239" s="638"/>
      <c r="AK239" s="638"/>
      <c r="AL239" s="638"/>
      <c r="AM239" s="638"/>
      <c r="AN239" s="638"/>
      <c r="AO239" s="639"/>
      <c r="AP239" s="638"/>
      <c r="AQ239" s="638"/>
      <c r="AR239" s="638"/>
      <c r="AS239" s="639"/>
    </row>
    <row r="240" spans="1:45" s="635" customFormat="1" x14ac:dyDescent="0.55000000000000004">
      <c r="A240" s="636"/>
      <c r="B240" s="637"/>
      <c r="C240" s="638"/>
      <c r="D240" s="638"/>
      <c r="E240" s="638"/>
      <c r="F240" s="638"/>
      <c r="G240" s="638"/>
      <c r="H240" s="638"/>
      <c r="I240" s="639"/>
      <c r="J240" s="637"/>
      <c r="K240" s="638"/>
      <c r="L240" s="638"/>
      <c r="M240" s="638"/>
      <c r="N240" s="638"/>
      <c r="O240" s="639"/>
      <c r="P240" s="637"/>
      <c r="Q240" s="638"/>
      <c r="R240" s="638"/>
      <c r="S240" s="638"/>
      <c r="T240" s="638"/>
      <c r="U240" s="639"/>
      <c r="V240" s="637"/>
      <c r="W240" s="638"/>
      <c r="X240" s="638"/>
      <c r="Y240" s="638"/>
      <c r="Z240" s="638"/>
      <c r="AA240" s="638"/>
      <c r="AB240" s="638"/>
      <c r="AC240" s="639"/>
      <c r="AD240" s="638"/>
      <c r="AE240" s="638"/>
      <c r="AF240" s="638"/>
      <c r="AG240" s="638"/>
      <c r="AH240" s="637"/>
      <c r="AI240" s="638"/>
      <c r="AJ240" s="638"/>
      <c r="AK240" s="638"/>
      <c r="AL240" s="638"/>
      <c r="AM240" s="638"/>
      <c r="AN240" s="638"/>
      <c r="AO240" s="639"/>
      <c r="AP240" s="638"/>
      <c r="AQ240" s="638"/>
      <c r="AR240" s="638"/>
      <c r="AS240" s="639"/>
    </row>
    <row r="241" spans="1:45" s="635" customFormat="1" x14ac:dyDescent="0.55000000000000004">
      <c r="A241" s="636"/>
      <c r="B241" s="637"/>
      <c r="C241" s="638"/>
      <c r="D241" s="638"/>
      <c r="E241" s="638"/>
      <c r="F241" s="638"/>
      <c r="G241" s="638"/>
      <c r="H241" s="638"/>
      <c r="I241" s="639"/>
      <c r="J241" s="637"/>
      <c r="K241" s="638"/>
      <c r="L241" s="638"/>
      <c r="M241" s="638"/>
      <c r="N241" s="638"/>
      <c r="O241" s="639"/>
      <c r="P241" s="637"/>
      <c r="Q241" s="638"/>
      <c r="R241" s="638"/>
      <c r="S241" s="638"/>
      <c r="T241" s="638"/>
      <c r="U241" s="639"/>
      <c r="V241" s="637"/>
      <c r="W241" s="638"/>
      <c r="X241" s="638"/>
      <c r="Y241" s="638"/>
      <c r="Z241" s="638"/>
      <c r="AA241" s="638"/>
      <c r="AB241" s="638"/>
      <c r="AC241" s="639"/>
      <c r="AD241" s="638"/>
      <c r="AE241" s="638"/>
      <c r="AF241" s="638"/>
      <c r="AG241" s="638"/>
      <c r="AH241" s="637"/>
      <c r="AI241" s="638"/>
      <c r="AJ241" s="638"/>
      <c r="AK241" s="638"/>
      <c r="AL241" s="638"/>
      <c r="AM241" s="638"/>
      <c r="AN241" s="638"/>
      <c r="AO241" s="639"/>
      <c r="AP241" s="638"/>
      <c r="AQ241" s="638"/>
      <c r="AR241" s="638"/>
      <c r="AS241" s="639"/>
    </row>
    <row r="242" spans="1:45" s="635" customFormat="1" x14ac:dyDescent="0.55000000000000004">
      <c r="A242" s="636"/>
      <c r="B242" s="637"/>
      <c r="C242" s="638"/>
      <c r="D242" s="638"/>
      <c r="E242" s="638"/>
      <c r="F242" s="638"/>
      <c r="G242" s="638"/>
      <c r="H242" s="638"/>
      <c r="I242" s="639"/>
      <c r="J242" s="637"/>
      <c r="K242" s="638"/>
      <c r="L242" s="638"/>
      <c r="M242" s="638"/>
      <c r="N242" s="638"/>
      <c r="O242" s="639"/>
      <c r="P242" s="637"/>
      <c r="Q242" s="638"/>
      <c r="R242" s="638"/>
      <c r="S242" s="638"/>
      <c r="T242" s="638"/>
      <c r="U242" s="639"/>
      <c r="V242" s="637"/>
      <c r="W242" s="638"/>
      <c r="X242" s="638"/>
      <c r="Y242" s="638"/>
      <c r="Z242" s="638"/>
      <c r="AA242" s="638"/>
      <c r="AB242" s="638"/>
      <c r="AC242" s="639"/>
      <c r="AD242" s="638"/>
      <c r="AE242" s="638"/>
      <c r="AF242" s="638"/>
      <c r="AG242" s="638"/>
      <c r="AH242" s="637"/>
      <c r="AI242" s="638"/>
      <c r="AJ242" s="638"/>
      <c r="AK242" s="638"/>
      <c r="AL242" s="638"/>
      <c r="AM242" s="638"/>
      <c r="AN242" s="638"/>
      <c r="AO242" s="639"/>
      <c r="AP242" s="638"/>
      <c r="AQ242" s="638"/>
      <c r="AR242" s="638"/>
      <c r="AS242" s="639"/>
    </row>
    <row r="243" spans="1:45" s="635" customFormat="1" x14ac:dyDescent="0.55000000000000004">
      <c r="A243" s="636"/>
      <c r="B243" s="637"/>
      <c r="C243" s="638"/>
      <c r="D243" s="638"/>
      <c r="E243" s="638"/>
      <c r="F243" s="638"/>
      <c r="G243" s="638"/>
      <c r="H243" s="638"/>
      <c r="I243" s="639"/>
      <c r="J243" s="637"/>
      <c r="K243" s="638"/>
      <c r="L243" s="638"/>
      <c r="M243" s="638"/>
      <c r="N243" s="638"/>
      <c r="O243" s="639"/>
      <c r="P243" s="637"/>
      <c r="Q243" s="638"/>
      <c r="R243" s="638"/>
      <c r="S243" s="638"/>
      <c r="T243" s="638"/>
      <c r="U243" s="639"/>
      <c r="V243" s="637"/>
      <c r="W243" s="638"/>
      <c r="X243" s="638"/>
      <c r="Y243" s="638"/>
      <c r="Z243" s="638"/>
      <c r="AA243" s="638"/>
      <c r="AB243" s="638"/>
      <c r="AC243" s="639"/>
      <c r="AD243" s="638"/>
      <c r="AE243" s="638"/>
      <c r="AF243" s="638"/>
      <c r="AG243" s="638"/>
      <c r="AH243" s="637"/>
      <c r="AI243" s="638"/>
      <c r="AJ243" s="638"/>
      <c r="AK243" s="638"/>
      <c r="AL243" s="638"/>
      <c r="AM243" s="638"/>
      <c r="AN243" s="638"/>
      <c r="AO243" s="639"/>
      <c r="AP243" s="638"/>
      <c r="AQ243" s="638"/>
      <c r="AR243" s="638"/>
      <c r="AS243" s="639"/>
    </row>
    <row r="244" spans="1:45" s="635" customFormat="1" x14ac:dyDescent="0.55000000000000004">
      <c r="A244" s="636"/>
      <c r="B244" s="637"/>
      <c r="C244" s="638"/>
      <c r="D244" s="638"/>
      <c r="E244" s="638"/>
      <c r="F244" s="638"/>
      <c r="G244" s="638"/>
      <c r="H244" s="638"/>
      <c r="I244" s="639"/>
      <c r="J244" s="637"/>
      <c r="K244" s="638"/>
      <c r="L244" s="638"/>
      <c r="M244" s="638"/>
      <c r="N244" s="638"/>
      <c r="O244" s="639"/>
      <c r="P244" s="637"/>
      <c r="Q244" s="638"/>
      <c r="R244" s="638"/>
      <c r="S244" s="638"/>
      <c r="T244" s="638"/>
      <c r="U244" s="639"/>
      <c r="V244" s="637"/>
      <c r="W244" s="638"/>
      <c r="X244" s="638"/>
      <c r="Y244" s="638"/>
      <c r="Z244" s="638"/>
      <c r="AA244" s="638"/>
      <c r="AB244" s="638"/>
      <c r="AC244" s="639"/>
      <c r="AD244" s="638"/>
      <c r="AE244" s="638"/>
      <c r="AF244" s="638"/>
      <c r="AG244" s="638"/>
      <c r="AH244" s="637"/>
      <c r="AI244" s="638"/>
      <c r="AJ244" s="638"/>
      <c r="AK244" s="638"/>
      <c r="AL244" s="638"/>
      <c r="AM244" s="638"/>
      <c r="AN244" s="638"/>
      <c r="AO244" s="639"/>
      <c r="AP244" s="638"/>
      <c r="AQ244" s="638"/>
      <c r="AR244" s="638"/>
      <c r="AS244" s="639"/>
    </row>
    <row r="245" spans="1:45" s="635" customFormat="1" x14ac:dyDescent="0.55000000000000004">
      <c r="A245" s="636"/>
      <c r="B245" s="637"/>
      <c r="C245" s="638"/>
      <c r="D245" s="638"/>
      <c r="E245" s="638"/>
      <c r="F245" s="638"/>
      <c r="G245" s="638"/>
      <c r="H245" s="638"/>
      <c r="I245" s="639"/>
      <c r="J245" s="637"/>
      <c r="K245" s="638"/>
      <c r="L245" s="638"/>
      <c r="M245" s="638"/>
      <c r="N245" s="638"/>
      <c r="O245" s="639"/>
      <c r="P245" s="637"/>
      <c r="Q245" s="638"/>
      <c r="R245" s="638"/>
      <c r="S245" s="638"/>
      <c r="T245" s="638"/>
      <c r="U245" s="639"/>
      <c r="V245" s="637"/>
      <c r="W245" s="638"/>
      <c r="X245" s="638"/>
      <c r="Y245" s="638"/>
      <c r="Z245" s="638"/>
      <c r="AA245" s="638"/>
      <c r="AB245" s="638"/>
      <c r="AC245" s="639"/>
      <c r="AD245" s="638"/>
      <c r="AE245" s="638"/>
      <c r="AF245" s="638"/>
      <c r="AG245" s="638"/>
      <c r="AH245" s="637"/>
      <c r="AI245" s="638"/>
      <c r="AJ245" s="638"/>
      <c r="AK245" s="638"/>
      <c r="AL245" s="638"/>
      <c r="AM245" s="638"/>
      <c r="AN245" s="638"/>
      <c r="AO245" s="639"/>
      <c r="AP245" s="638"/>
      <c r="AQ245" s="638"/>
      <c r="AR245" s="638"/>
      <c r="AS245" s="639"/>
    </row>
    <row r="246" spans="1:45" s="635" customFormat="1" x14ac:dyDescent="0.55000000000000004">
      <c r="A246" s="636"/>
      <c r="B246" s="637"/>
      <c r="C246" s="638"/>
      <c r="D246" s="638"/>
      <c r="E246" s="638"/>
      <c r="F246" s="638"/>
      <c r="G246" s="638"/>
      <c r="H246" s="638"/>
      <c r="I246" s="639"/>
      <c r="J246" s="637"/>
      <c r="K246" s="638"/>
      <c r="L246" s="638"/>
      <c r="M246" s="638"/>
      <c r="N246" s="638"/>
      <c r="O246" s="639"/>
      <c r="P246" s="637"/>
      <c r="Q246" s="638"/>
      <c r="R246" s="638"/>
      <c r="S246" s="638"/>
      <c r="T246" s="638"/>
      <c r="U246" s="639"/>
      <c r="V246" s="637"/>
      <c r="W246" s="638"/>
      <c r="X246" s="638"/>
      <c r="Y246" s="638"/>
      <c r="Z246" s="638"/>
      <c r="AA246" s="638"/>
      <c r="AB246" s="638"/>
      <c r="AC246" s="639"/>
      <c r="AD246" s="638"/>
      <c r="AE246" s="638"/>
      <c r="AF246" s="638"/>
      <c r="AG246" s="638"/>
      <c r="AH246" s="637"/>
      <c r="AI246" s="638"/>
      <c r="AJ246" s="638"/>
      <c r="AK246" s="638"/>
      <c r="AL246" s="638"/>
      <c r="AM246" s="638"/>
      <c r="AN246" s="638"/>
      <c r="AO246" s="639"/>
      <c r="AP246" s="638"/>
      <c r="AQ246" s="638"/>
      <c r="AR246" s="638"/>
      <c r="AS246" s="639"/>
    </row>
    <row r="247" spans="1:45" s="635" customFormat="1" x14ac:dyDescent="0.55000000000000004">
      <c r="A247" s="636"/>
      <c r="B247" s="637"/>
      <c r="C247" s="638"/>
      <c r="D247" s="638"/>
      <c r="E247" s="638"/>
      <c r="F247" s="638"/>
      <c r="G247" s="638"/>
      <c r="H247" s="638"/>
      <c r="I247" s="639"/>
      <c r="J247" s="637"/>
      <c r="K247" s="638"/>
      <c r="L247" s="638"/>
      <c r="M247" s="638"/>
      <c r="N247" s="638"/>
      <c r="O247" s="639"/>
      <c r="P247" s="637"/>
      <c r="Q247" s="638"/>
      <c r="R247" s="638"/>
      <c r="S247" s="638"/>
      <c r="T247" s="638"/>
      <c r="U247" s="639"/>
      <c r="V247" s="637"/>
      <c r="W247" s="638"/>
      <c r="X247" s="638"/>
      <c r="Y247" s="638"/>
      <c r="Z247" s="638"/>
      <c r="AA247" s="638"/>
      <c r="AB247" s="638"/>
      <c r="AC247" s="639"/>
      <c r="AD247" s="638"/>
      <c r="AE247" s="638"/>
      <c r="AF247" s="638"/>
      <c r="AG247" s="638"/>
      <c r="AH247" s="637"/>
      <c r="AI247" s="638"/>
      <c r="AJ247" s="638"/>
      <c r="AK247" s="638"/>
      <c r="AL247" s="638"/>
      <c r="AM247" s="638"/>
      <c r="AN247" s="638"/>
      <c r="AO247" s="639"/>
      <c r="AP247" s="638"/>
      <c r="AQ247" s="638"/>
      <c r="AR247" s="638"/>
      <c r="AS247" s="639"/>
    </row>
    <row r="248" spans="1:45" s="635" customFormat="1" x14ac:dyDescent="0.55000000000000004">
      <c r="A248" s="636"/>
      <c r="B248" s="637"/>
      <c r="C248" s="638"/>
      <c r="D248" s="638"/>
      <c r="E248" s="638"/>
      <c r="F248" s="638"/>
      <c r="G248" s="638"/>
      <c r="H248" s="638"/>
      <c r="I248" s="639"/>
      <c r="J248" s="637"/>
      <c r="K248" s="638"/>
      <c r="L248" s="638"/>
      <c r="M248" s="638"/>
      <c r="N248" s="638"/>
      <c r="O248" s="639"/>
      <c r="P248" s="637"/>
      <c r="Q248" s="638"/>
      <c r="R248" s="638"/>
      <c r="S248" s="638"/>
      <c r="T248" s="638"/>
      <c r="U248" s="639"/>
      <c r="V248" s="637"/>
      <c r="W248" s="638"/>
      <c r="X248" s="638"/>
      <c r="Y248" s="638"/>
      <c r="Z248" s="638"/>
      <c r="AA248" s="638"/>
      <c r="AB248" s="638"/>
      <c r="AC248" s="639"/>
      <c r="AD248" s="638"/>
      <c r="AE248" s="638"/>
      <c r="AF248" s="638"/>
      <c r="AG248" s="638"/>
      <c r="AH248" s="637"/>
      <c r="AI248" s="638"/>
      <c r="AJ248" s="638"/>
      <c r="AK248" s="638"/>
      <c r="AL248" s="638"/>
      <c r="AM248" s="638"/>
      <c r="AN248" s="638"/>
      <c r="AO248" s="639"/>
      <c r="AP248" s="638"/>
      <c r="AQ248" s="638"/>
      <c r="AR248" s="638"/>
      <c r="AS248" s="639"/>
    </row>
    <row r="249" spans="1:45" s="635" customFormat="1" x14ac:dyDescent="0.55000000000000004">
      <c r="A249" s="636"/>
      <c r="B249" s="637"/>
      <c r="C249" s="638"/>
      <c r="D249" s="638"/>
      <c r="E249" s="638"/>
      <c r="F249" s="638"/>
      <c r="G249" s="638"/>
      <c r="H249" s="638"/>
      <c r="I249" s="639"/>
      <c r="J249" s="637"/>
      <c r="K249" s="638"/>
      <c r="L249" s="638"/>
      <c r="M249" s="638"/>
      <c r="N249" s="638"/>
      <c r="O249" s="639"/>
      <c r="P249" s="637"/>
      <c r="Q249" s="638"/>
      <c r="R249" s="638"/>
      <c r="S249" s="638"/>
      <c r="T249" s="638"/>
      <c r="U249" s="639"/>
      <c r="V249" s="637"/>
      <c r="W249" s="638"/>
      <c r="X249" s="638"/>
      <c r="Y249" s="638"/>
      <c r="Z249" s="638"/>
      <c r="AA249" s="638"/>
      <c r="AB249" s="638"/>
      <c r="AC249" s="639"/>
      <c r="AD249" s="638"/>
      <c r="AE249" s="638"/>
      <c r="AF249" s="638"/>
      <c r="AG249" s="638"/>
      <c r="AH249" s="637"/>
      <c r="AI249" s="638"/>
      <c r="AJ249" s="638"/>
      <c r="AK249" s="638"/>
      <c r="AL249" s="638"/>
      <c r="AM249" s="638"/>
      <c r="AN249" s="638"/>
      <c r="AO249" s="639"/>
      <c r="AP249" s="638"/>
      <c r="AQ249" s="638"/>
      <c r="AR249" s="638"/>
      <c r="AS249" s="639"/>
    </row>
    <row r="250" spans="1:45" s="635" customFormat="1" x14ac:dyDescent="0.55000000000000004">
      <c r="A250" s="636"/>
      <c r="B250" s="637"/>
      <c r="C250" s="638"/>
      <c r="D250" s="638"/>
      <c r="E250" s="638"/>
      <c r="F250" s="638"/>
      <c r="G250" s="638"/>
      <c r="H250" s="638"/>
      <c r="I250" s="639"/>
      <c r="J250" s="637"/>
      <c r="K250" s="638"/>
      <c r="L250" s="638"/>
      <c r="M250" s="638"/>
      <c r="N250" s="638"/>
      <c r="O250" s="639"/>
      <c r="P250" s="637"/>
      <c r="Q250" s="638"/>
      <c r="R250" s="638"/>
      <c r="S250" s="638"/>
      <c r="T250" s="638"/>
      <c r="U250" s="639"/>
      <c r="V250" s="637"/>
      <c r="W250" s="638"/>
      <c r="X250" s="638"/>
      <c r="Y250" s="638"/>
      <c r="Z250" s="638"/>
      <c r="AA250" s="638"/>
      <c r="AB250" s="638"/>
      <c r="AC250" s="639"/>
      <c r="AD250" s="638"/>
      <c r="AE250" s="638"/>
      <c r="AF250" s="638"/>
      <c r="AG250" s="638"/>
      <c r="AH250" s="637"/>
      <c r="AI250" s="638"/>
      <c r="AJ250" s="638"/>
      <c r="AK250" s="638"/>
      <c r="AL250" s="638"/>
      <c r="AM250" s="638"/>
      <c r="AN250" s="638"/>
      <c r="AO250" s="639"/>
      <c r="AP250" s="638"/>
      <c r="AQ250" s="638"/>
      <c r="AR250" s="638"/>
      <c r="AS250" s="639"/>
    </row>
    <row r="251" spans="1:45" s="635" customFormat="1" x14ac:dyDescent="0.55000000000000004">
      <c r="A251" s="636"/>
      <c r="B251" s="637"/>
      <c r="C251" s="638"/>
      <c r="D251" s="638"/>
      <c r="E251" s="638"/>
      <c r="F251" s="638"/>
      <c r="G251" s="638"/>
      <c r="H251" s="638"/>
      <c r="I251" s="639"/>
      <c r="J251" s="637"/>
      <c r="K251" s="638"/>
      <c r="L251" s="638"/>
      <c r="M251" s="638"/>
      <c r="N251" s="638"/>
      <c r="O251" s="639"/>
      <c r="P251" s="637"/>
      <c r="Q251" s="638"/>
      <c r="R251" s="638"/>
      <c r="S251" s="638"/>
      <c r="T251" s="638"/>
      <c r="U251" s="639"/>
      <c r="V251" s="637"/>
      <c r="W251" s="638"/>
      <c r="X251" s="638"/>
      <c r="Y251" s="638"/>
      <c r="Z251" s="638"/>
      <c r="AA251" s="638"/>
      <c r="AB251" s="638"/>
      <c r="AC251" s="639"/>
      <c r="AD251" s="638"/>
      <c r="AE251" s="638"/>
      <c r="AF251" s="638"/>
      <c r="AG251" s="638"/>
      <c r="AH251" s="637"/>
      <c r="AI251" s="638"/>
      <c r="AJ251" s="638"/>
      <c r="AK251" s="638"/>
      <c r="AL251" s="638"/>
      <c r="AM251" s="638"/>
      <c r="AN251" s="638"/>
      <c r="AO251" s="639"/>
      <c r="AP251" s="638"/>
      <c r="AQ251" s="638"/>
      <c r="AR251" s="638"/>
      <c r="AS251" s="639"/>
    </row>
    <row r="252" spans="1:45" s="635" customFormat="1" x14ac:dyDescent="0.55000000000000004">
      <c r="A252" s="636"/>
      <c r="B252" s="637"/>
      <c r="C252" s="638"/>
      <c r="D252" s="638"/>
      <c r="E252" s="638"/>
      <c r="F252" s="638"/>
      <c r="G252" s="638"/>
      <c r="H252" s="638"/>
      <c r="I252" s="639"/>
      <c r="J252" s="637"/>
      <c r="K252" s="638"/>
      <c r="L252" s="638"/>
      <c r="M252" s="638"/>
      <c r="N252" s="638"/>
      <c r="O252" s="639"/>
      <c r="P252" s="637"/>
      <c r="Q252" s="638"/>
      <c r="R252" s="638"/>
      <c r="S252" s="638"/>
      <c r="T252" s="638"/>
      <c r="U252" s="639"/>
      <c r="V252" s="637"/>
      <c r="W252" s="638"/>
      <c r="X252" s="638"/>
      <c r="Y252" s="638"/>
      <c r="Z252" s="638"/>
      <c r="AA252" s="638"/>
      <c r="AB252" s="638"/>
      <c r="AC252" s="639"/>
      <c r="AD252" s="638"/>
      <c r="AE252" s="638"/>
      <c r="AF252" s="638"/>
      <c r="AG252" s="638"/>
      <c r="AH252" s="637"/>
      <c r="AI252" s="638"/>
      <c r="AJ252" s="638"/>
      <c r="AK252" s="638"/>
      <c r="AL252" s="638"/>
      <c r="AM252" s="638"/>
      <c r="AN252" s="638"/>
      <c r="AO252" s="639"/>
      <c r="AP252" s="638"/>
      <c r="AQ252" s="638"/>
      <c r="AR252" s="638"/>
      <c r="AS252" s="639"/>
    </row>
    <row r="253" spans="1:45" s="635" customFormat="1" x14ac:dyDescent="0.55000000000000004">
      <c r="A253" s="636"/>
      <c r="B253" s="637"/>
      <c r="C253" s="638"/>
      <c r="D253" s="638"/>
      <c r="E253" s="638"/>
      <c r="F253" s="638"/>
      <c r="G253" s="638"/>
      <c r="H253" s="638"/>
      <c r="I253" s="639"/>
      <c r="J253" s="637"/>
      <c r="K253" s="638"/>
      <c r="L253" s="638"/>
      <c r="M253" s="638"/>
      <c r="N253" s="638"/>
      <c r="O253" s="639"/>
      <c r="P253" s="637"/>
      <c r="Q253" s="638"/>
      <c r="R253" s="638"/>
      <c r="S253" s="638"/>
      <c r="T253" s="638"/>
      <c r="U253" s="639"/>
      <c r="V253" s="637"/>
      <c r="W253" s="638"/>
      <c r="X253" s="638"/>
      <c r="Y253" s="638"/>
      <c r="Z253" s="638"/>
      <c r="AA253" s="638"/>
      <c r="AB253" s="638"/>
      <c r="AC253" s="639"/>
      <c r="AD253" s="638"/>
      <c r="AE253" s="638"/>
      <c r="AF253" s="638"/>
      <c r="AG253" s="638"/>
      <c r="AH253" s="637"/>
      <c r="AI253" s="638"/>
      <c r="AJ253" s="638"/>
      <c r="AK253" s="638"/>
      <c r="AL253" s="638"/>
      <c r="AM253" s="638"/>
      <c r="AN253" s="638"/>
      <c r="AO253" s="639"/>
      <c r="AP253" s="638"/>
      <c r="AQ253" s="638"/>
      <c r="AR253" s="638"/>
      <c r="AS253" s="639"/>
    </row>
    <row r="254" spans="1:45" s="635" customFormat="1" x14ac:dyDescent="0.55000000000000004">
      <c r="A254" s="636"/>
      <c r="B254" s="637"/>
      <c r="C254" s="638"/>
      <c r="D254" s="638"/>
      <c r="E254" s="638"/>
      <c r="F254" s="638"/>
      <c r="G254" s="638"/>
      <c r="H254" s="638"/>
      <c r="I254" s="639"/>
      <c r="J254" s="637"/>
      <c r="K254" s="638"/>
      <c r="L254" s="638"/>
      <c r="M254" s="638"/>
      <c r="N254" s="638"/>
      <c r="O254" s="639"/>
      <c r="P254" s="637"/>
      <c r="Q254" s="638"/>
      <c r="R254" s="638"/>
      <c r="S254" s="638"/>
      <c r="T254" s="638"/>
      <c r="U254" s="639"/>
      <c r="V254" s="637"/>
      <c r="W254" s="638"/>
      <c r="X254" s="638"/>
      <c r="Y254" s="638"/>
      <c r="Z254" s="638"/>
      <c r="AA254" s="638"/>
      <c r="AB254" s="638"/>
      <c r="AC254" s="639"/>
      <c r="AD254" s="638"/>
      <c r="AE254" s="638"/>
      <c r="AF254" s="638"/>
      <c r="AG254" s="638"/>
      <c r="AH254" s="637"/>
      <c r="AI254" s="638"/>
      <c r="AJ254" s="638"/>
      <c r="AK254" s="638"/>
      <c r="AL254" s="638"/>
      <c r="AM254" s="638"/>
      <c r="AN254" s="638"/>
      <c r="AO254" s="639"/>
      <c r="AP254" s="638"/>
      <c r="AQ254" s="638"/>
      <c r="AR254" s="638"/>
      <c r="AS254" s="639"/>
    </row>
    <row r="255" spans="1:45" s="635" customFormat="1" x14ac:dyDescent="0.55000000000000004">
      <c r="A255" s="636"/>
      <c r="B255" s="637"/>
      <c r="C255" s="638"/>
      <c r="D255" s="638"/>
      <c r="E255" s="638"/>
      <c r="F255" s="638"/>
      <c r="G255" s="638"/>
      <c r="H255" s="638"/>
      <c r="I255" s="639"/>
      <c r="J255" s="637"/>
      <c r="K255" s="638"/>
      <c r="L255" s="638"/>
      <c r="M255" s="638"/>
      <c r="N255" s="638"/>
      <c r="O255" s="639"/>
      <c r="P255" s="637"/>
      <c r="Q255" s="638"/>
      <c r="R255" s="638"/>
      <c r="S255" s="638"/>
      <c r="T255" s="638"/>
      <c r="U255" s="639"/>
      <c r="V255" s="637"/>
      <c r="W255" s="638"/>
      <c r="X255" s="638"/>
      <c r="Y255" s="638"/>
      <c r="Z255" s="638"/>
      <c r="AA255" s="638"/>
      <c r="AB255" s="638"/>
      <c r="AC255" s="639"/>
      <c r="AD255" s="638"/>
      <c r="AE255" s="638"/>
      <c r="AF255" s="638"/>
      <c r="AG255" s="638"/>
      <c r="AH255" s="637"/>
      <c r="AI255" s="638"/>
      <c r="AJ255" s="638"/>
      <c r="AK255" s="638"/>
      <c r="AL255" s="638"/>
      <c r="AM255" s="638"/>
      <c r="AN255" s="638"/>
      <c r="AO255" s="639"/>
      <c r="AP255" s="638"/>
      <c r="AQ255" s="638"/>
      <c r="AR255" s="638"/>
      <c r="AS255" s="639"/>
    </row>
    <row r="256" spans="1:45" s="635" customFormat="1" x14ac:dyDescent="0.55000000000000004">
      <c r="A256" s="636"/>
      <c r="B256" s="637"/>
      <c r="C256" s="638"/>
      <c r="D256" s="638"/>
      <c r="E256" s="638"/>
      <c r="F256" s="638"/>
      <c r="G256" s="638"/>
      <c r="H256" s="638"/>
      <c r="I256" s="639"/>
      <c r="J256" s="637"/>
      <c r="K256" s="638"/>
      <c r="L256" s="638"/>
      <c r="M256" s="638"/>
      <c r="N256" s="638"/>
      <c r="O256" s="639"/>
      <c r="P256" s="637"/>
      <c r="Q256" s="638"/>
      <c r="R256" s="638"/>
      <c r="S256" s="638"/>
      <c r="T256" s="638"/>
      <c r="U256" s="639"/>
      <c r="V256" s="637"/>
      <c r="W256" s="638"/>
      <c r="X256" s="638"/>
      <c r="Y256" s="638"/>
      <c r="Z256" s="638"/>
      <c r="AA256" s="638"/>
      <c r="AB256" s="638"/>
      <c r="AC256" s="639"/>
      <c r="AD256" s="638"/>
      <c r="AE256" s="638"/>
      <c r="AF256" s="638"/>
      <c r="AG256" s="638"/>
      <c r="AH256" s="637"/>
      <c r="AI256" s="638"/>
      <c r="AJ256" s="638"/>
      <c r="AK256" s="638"/>
      <c r="AL256" s="638"/>
      <c r="AM256" s="638"/>
      <c r="AN256" s="638"/>
      <c r="AO256" s="639"/>
      <c r="AP256" s="638"/>
      <c r="AQ256" s="638"/>
      <c r="AR256" s="638"/>
      <c r="AS256" s="639"/>
    </row>
    <row r="257" spans="1:45" s="635" customFormat="1" x14ac:dyDescent="0.55000000000000004">
      <c r="A257" s="636"/>
      <c r="B257" s="637"/>
      <c r="C257" s="638"/>
      <c r="D257" s="638"/>
      <c r="E257" s="638"/>
      <c r="F257" s="638"/>
      <c r="G257" s="638"/>
      <c r="H257" s="638"/>
      <c r="I257" s="639"/>
      <c r="J257" s="637"/>
      <c r="K257" s="638"/>
      <c r="L257" s="638"/>
      <c r="M257" s="638"/>
      <c r="N257" s="638"/>
      <c r="O257" s="639"/>
      <c r="P257" s="637"/>
      <c r="Q257" s="638"/>
      <c r="R257" s="638"/>
      <c r="S257" s="638"/>
      <c r="T257" s="638"/>
      <c r="U257" s="639"/>
      <c r="V257" s="637"/>
      <c r="W257" s="638"/>
      <c r="X257" s="638"/>
      <c r="Y257" s="638"/>
      <c r="Z257" s="638"/>
      <c r="AA257" s="638"/>
      <c r="AB257" s="638"/>
      <c r="AC257" s="639"/>
      <c r="AD257" s="638"/>
      <c r="AE257" s="638"/>
      <c r="AF257" s="638"/>
      <c r="AG257" s="638"/>
      <c r="AH257" s="637"/>
      <c r="AI257" s="638"/>
      <c r="AJ257" s="638"/>
      <c r="AK257" s="638"/>
      <c r="AL257" s="638"/>
      <c r="AM257" s="638"/>
      <c r="AN257" s="638"/>
      <c r="AO257" s="639"/>
      <c r="AP257" s="638"/>
      <c r="AQ257" s="638"/>
      <c r="AR257" s="638"/>
      <c r="AS257" s="639"/>
    </row>
    <row r="258" spans="1:45" s="635" customFormat="1" x14ac:dyDescent="0.55000000000000004">
      <c r="A258" s="636"/>
      <c r="B258" s="637"/>
      <c r="C258" s="638"/>
      <c r="D258" s="638"/>
      <c r="E258" s="638"/>
      <c r="F258" s="638"/>
      <c r="G258" s="638"/>
      <c r="H258" s="638"/>
      <c r="I258" s="639"/>
      <c r="J258" s="637"/>
      <c r="K258" s="638"/>
      <c r="L258" s="638"/>
      <c r="M258" s="638"/>
      <c r="N258" s="638"/>
      <c r="O258" s="639"/>
      <c r="P258" s="637"/>
      <c r="Q258" s="638"/>
      <c r="R258" s="638"/>
      <c r="S258" s="638"/>
      <c r="T258" s="638"/>
      <c r="U258" s="639"/>
      <c r="V258" s="637"/>
      <c r="W258" s="638"/>
      <c r="X258" s="638"/>
      <c r="Y258" s="638"/>
      <c r="Z258" s="638"/>
      <c r="AA258" s="638"/>
      <c r="AB258" s="638"/>
      <c r="AC258" s="639"/>
      <c r="AD258" s="638"/>
      <c r="AE258" s="638"/>
      <c r="AF258" s="638"/>
      <c r="AG258" s="638"/>
      <c r="AH258" s="637"/>
      <c r="AI258" s="638"/>
      <c r="AJ258" s="638"/>
      <c r="AK258" s="638"/>
      <c r="AL258" s="638"/>
      <c r="AM258" s="638"/>
      <c r="AN258" s="638"/>
      <c r="AO258" s="639"/>
      <c r="AP258" s="638"/>
      <c r="AQ258" s="638"/>
      <c r="AR258" s="638"/>
      <c r="AS258" s="639"/>
    </row>
    <row r="259" spans="1:45" s="635" customFormat="1" x14ac:dyDescent="0.55000000000000004">
      <c r="A259" s="636"/>
      <c r="B259" s="637"/>
      <c r="C259" s="638"/>
      <c r="D259" s="638"/>
      <c r="E259" s="638"/>
      <c r="F259" s="638"/>
      <c r="G259" s="638"/>
      <c r="H259" s="638"/>
      <c r="I259" s="639"/>
      <c r="J259" s="637"/>
      <c r="K259" s="638"/>
      <c r="L259" s="638"/>
      <c r="M259" s="638"/>
      <c r="N259" s="638"/>
      <c r="O259" s="639"/>
      <c r="P259" s="637"/>
      <c r="Q259" s="638"/>
      <c r="R259" s="638"/>
      <c r="S259" s="638"/>
      <c r="T259" s="638"/>
      <c r="U259" s="639"/>
      <c r="V259" s="637"/>
      <c r="W259" s="638"/>
      <c r="X259" s="638"/>
      <c r="Y259" s="638"/>
      <c r="Z259" s="638"/>
      <c r="AA259" s="638"/>
      <c r="AB259" s="638"/>
      <c r="AC259" s="639"/>
      <c r="AD259" s="638"/>
      <c r="AE259" s="638"/>
      <c r="AF259" s="638"/>
      <c r="AG259" s="638"/>
      <c r="AH259" s="637"/>
      <c r="AI259" s="638"/>
      <c r="AJ259" s="638"/>
      <c r="AK259" s="638"/>
      <c r="AL259" s="638"/>
      <c r="AM259" s="638"/>
      <c r="AN259" s="638"/>
      <c r="AO259" s="639"/>
      <c r="AP259" s="638"/>
      <c r="AQ259" s="638"/>
      <c r="AR259" s="638"/>
      <c r="AS259" s="639"/>
    </row>
    <row r="260" spans="1:45" s="635" customFormat="1" x14ac:dyDescent="0.55000000000000004">
      <c r="A260" s="636"/>
      <c r="B260" s="637"/>
      <c r="C260" s="638"/>
      <c r="D260" s="638"/>
      <c r="E260" s="638"/>
      <c r="F260" s="638"/>
      <c r="G260" s="638"/>
      <c r="H260" s="638"/>
      <c r="I260" s="639"/>
      <c r="J260" s="637"/>
      <c r="K260" s="638"/>
      <c r="L260" s="638"/>
      <c r="M260" s="638"/>
      <c r="N260" s="638"/>
      <c r="O260" s="639"/>
      <c r="P260" s="637"/>
      <c r="Q260" s="638"/>
      <c r="R260" s="638"/>
      <c r="S260" s="638"/>
      <c r="T260" s="638"/>
      <c r="U260" s="639"/>
      <c r="V260" s="637"/>
      <c r="W260" s="638"/>
      <c r="X260" s="638"/>
      <c r="Y260" s="638"/>
      <c r="Z260" s="638"/>
      <c r="AA260" s="638"/>
      <c r="AB260" s="638"/>
      <c r="AC260" s="639"/>
      <c r="AD260" s="638"/>
      <c r="AE260" s="638"/>
      <c r="AF260" s="638"/>
      <c r="AG260" s="638"/>
      <c r="AH260" s="637"/>
      <c r="AI260" s="638"/>
      <c r="AJ260" s="638"/>
      <c r="AK260" s="638"/>
      <c r="AL260" s="638"/>
      <c r="AM260" s="638"/>
      <c r="AN260" s="638"/>
      <c r="AO260" s="639"/>
      <c r="AP260" s="638"/>
      <c r="AQ260" s="638"/>
      <c r="AR260" s="638"/>
      <c r="AS260" s="639"/>
    </row>
    <row r="261" spans="1:45" s="635" customFormat="1" x14ac:dyDescent="0.55000000000000004">
      <c r="A261" s="636"/>
      <c r="B261" s="637"/>
      <c r="C261" s="638"/>
      <c r="D261" s="638"/>
      <c r="E261" s="638"/>
      <c r="F261" s="638"/>
      <c r="G261" s="638"/>
      <c r="H261" s="638"/>
      <c r="I261" s="639"/>
      <c r="J261" s="637"/>
      <c r="K261" s="638"/>
      <c r="L261" s="638"/>
      <c r="M261" s="638"/>
      <c r="N261" s="638"/>
      <c r="O261" s="639"/>
      <c r="P261" s="637"/>
      <c r="Q261" s="638"/>
      <c r="R261" s="638"/>
      <c r="S261" s="638"/>
      <c r="T261" s="638"/>
      <c r="U261" s="639"/>
      <c r="V261" s="637"/>
      <c r="W261" s="638"/>
      <c r="X261" s="638"/>
      <c r="Y261" s="638"/>
      <c r="Z261" s="638"/>
      <c r="AA261" s="638"/>
      <c r="AB261" s="638"/>
      <c r="AC261" s="639"/>
      <c r="AD261" s="638"/>
      <c r="AE261" s="638"/>
      <c r="AF261" s="638"/>
      <c r="AG261" s="638"/>
      <c r="AH261" s="637"/>
      <c r="AI261" s="638"/>
      <c r="AJ261" s="638"/>
      <c r="AK261" s="638"/>
      <c r="AL261" s="638"/>
      <c r="AM261" s="638"/>
      <c r="AN261" s="638"/>
      <c r="AO261" s="639"/>
      <c r="AP261" s="638"/>
      <c r="AQ261" s="638"/>
      <c r="AR261" s="638"/>
      <c r="AS261" s="639"/>
    </row>
    <row r="262" spans="1:45" s="635" customFormat="1" x14ac:dyDescent="0.55000000000000004">
      <c r="A262" s="636"/>
      <c r="B262" s="637"/>
      <c r="C262" s="638"/>
      <c r="D262" s="638"/>
      <c r="E262" s="638"/>
      <c r="F262" s="638"/>
      <c r="G262" s="638"/>
      <c r="H262" s="638"/>
      <c r="I262" s="639"/>
      <c r="J262" s="637"/>
      <c r="K262" s="638"/>
      <c r="L262" s="638"/>
      <c r="M262" s="638"/>
      <c r="N262" s="638"/>
      <c r="O262" s="639"/>
      <c r="P262" s="637"/>
      <c r="Q262" s="638"/>
      <c r="R262" s="638"/>
      <c r="S262" s="638"/>
      <c r="T262" s="638"/>
      <c r="U262" s="639"/>
      <c r="V262" s="637"/>
      <c r="W262" s="638"/>
      <c r="X262" s="638"/>
      <c r="Y262" s="638"/>
      <c r="Z262" s="638"/>
      <c r="AA262" s="638"/>
      <c r="AB262" s="638"/>
      <c r="AC262" s="639"/>
      <c r="AD262" s="638"/>
      <c r="AE262" s="638"/>
      <c r="AF262" s="638"/>
      <c r="AG262" s="638"/>
      <c r="AH262" s="637"/>
      <c r="AI262" s="638"/>
      <c r="AJ262" s="638"/>
      <c r="AK262" s="638"/>
      <c r="AL262" s="638"/>
      <c r="AM262" s="638"/>
      <c r="AN262" s="638"/>
      <c r="AO262" s="639"/>
      <c r="AP262" s="638"/>
      <c r="AQ262" s="638"/>
      <c r="AR262" s="638"/>
      <c r="AS262" s="639"/>
    </row>
    <row r="263" spans="1:45" s="635" customFormat="1" x14ac:dyDescent="0.55000000000000004">
      <c r="A263" s="636"/>
      <c r="B263" s="637"/>
      <c r="C263" s="638"/>
      <c r="D263" s="638"/>
      <c r="E263" s="638"/>
      <c r="F263" s="638"/>
      <c r="G263" s="638"/>
      <c r="H263" s="638"/>
      <c r="I263" s="639"/>
      <c r="J263" s="637"/>
      <c r="K263" s="638"/>
      <c r="L263" s="638"/>
      <c r="M263" s="638"/>
      <c r="N263" s="638"/>
      <c r="O263" s="639"/>
      <c r="P263" s="637"/>
      <c r="Q263" s="638"/>
      <c r="R263" s="638"/>
      <c r="S263" s="638"/>
      <c r="T263" s="638"/>
      <c r="U263" s="639"/>
      <c r="V263" s="637"/>
      <c r="W263" s="638"/>
      <c r="X263" s="638"/>
      <c r="Y263" s="638"/>
      <c r="Z263" s="638"/>
      <c r="AA263" s="638"/>
      <c r="AB263" s="638"/>
      <c r="AC263" s="639"/>
      <c r="AD263" s="638"/>
      <c r="AE263" s="638"/>
      <c r="AF263" s="638"/>
      <c r="AG263" s="638"/>
      <c r="AH263" s="637"/>
      <c r="AI263" s="638"/>
      <c r="AJ263" s="638"/>
      <c r="AK263" s="638"/>
      <c r="AL263" s="638"/>
      <c r="AM263" s="638"/>
      <c r="AN263" s="638"/>
      <c r="AO263" s="639"/>
      <c r="AP263" s="638"/>
      <c r="AQ263" s="638"/>
      <c r="AR263" s="638"/>
      <c r="AS263" s="639"/>
    </row>
    <row r="264" spans="1:45" s="635" customFormat="1" x14ac:dyDescent="0.55000000000000004">
      <c r="A264" s="636"/>
      <c r="B264" s="637"/>
      <c r="C264" s="638"/>
      <c r="D264" s="638"/>
      <c r="E264" s="638"/>
      <c r="F264" s="638"/>
      <c r="G264" s="638"/>
      <c r="H264" s="638"/>
      <c r="I264" s="639"/>
      <c r="J264" s="637"/>
      <c r="K264" s="638"/>
      <c r="L264" s="638"/>
      <c r="M264" s="638"/>
      <c r="N264" s="638"/>
      <c r="O264" s="639"/>
      <c r="P264" s="637"/>
      <c r="Q264" s="638"/>
      <c r="R264" s="638"/>
      <c r="S264" s="638"/>
      <c r="T264" s="638"/>
      <c r="U264" s="639"/>
      <c r="V264" s="637"/>
      <c r="W264" s="638"/>
      <c r="X264" s="638"/>
      <c r="Y264" s="638"/>
      <c r="Z264" s="638"/>
      <c r="AA264" s="638"/>
      <c r="AB264" s="638"/>
      <c r="AC264" s="639"/>
      <c r="AD264" s="638"/>
      <c r="AE264" s="638"/>
      <c r="AF264" s="638"/>
      <c r="AG264" s="638"/>
      <c r="AH264" s="637"/>
      <c r="AI264" s="638"/>
      <c r="AJ264" s="638"/>
      <c r="AK264" s="638"/>
      <c r="AL264" s="638"/>
      <c r="AM264" s="638"/>
      <c r="AN264" s="638"/>
      <c r="AO264" s="639"/>
      <c r="AP264" s="638"/>
      <c r="AQ264" s="638"/>
      <c r="AR264" s="638"/>
      <c r="AS264" s="639"/>
    </row>
    <row r="265" spans="1:45" s="635" customFormat="1" x14ac:dyDescent="0.55000000000000004">
      <c r="A265" s="636"/>
      <c r="B265" s="637"/>
      <c r="C265" s="638"/>
      <c r="D265" s="638"/>
      <c r="E265" s="638"/>
      <c r="F265" s="638"/>
      <c r="G265" s="638"/>
      <c r="H265" s="638"/>
      <c r="I265" s="639"/>
      <c r="J265" s="637"/>
      <c r="K265" s="638"/>
      <c r="L265" s="638"/>
      <c r="M265" s="638"/>
      <c r="N265" s="638"/>
      <c r="O265" s="639"/>
      <c r="P265" s="637"/>
      <c r="Q265" s="638"/>
      <c r="R265" s="638"/>
      <c r="S265" s="638"/>
      <c r="T265" s="638"/>
      <c r="U265" s="639"/>
      <c r="V265" s="637"/>
      <c r="W265" s="638"/>
      <c r="X265" s="638"/>
      <c r="Y265" s="638"/>
      <c r="Z265" s="638"/>
      <c r="AA265" s="638"/>
      <c r="AB265" s="638"/>
      <c r="AC265" s="639"/>
      <c r="AD265" s="638"/>
      <c r="AE265" s="638"/>
      <c r="AF265" s="638"/>
      <c r="AG265" s="638"/>
      <c r="AH265" s="637"/>
      <c r="AI265" s="638"/>
      <c r="AJ265" s="638"/>
      <c r="AK265" s="638"/>
      <c r="AL265" s="638"/>
      <c r="AM265" s="638"/>
      <c r="AN265" s="638"/>
      <c r="AO265" s="639"/>
      <c r="AP265" s="638"/>
      <c r="AQ265" s="638"/>
      <c r="AR265" s="638"/>
      <c r="AS265" s="639"/>
    </row>
    <row r="266" spans="1:45" s="635" customFormat="1" x14ac:dyDescent="0.55000000000000004">
      <c r="A266" s="636"/>
      <c r="B266" s="637"/>
      <c r="C266" s="638"/>
      <c r="D266" s="638"/>
      <c r="E266" s="638"/>
      <c r="F266" s="638"/>
      <c r="G266" s="638"/>
      <c r="H266" s="638"/>
      <c r="I266" s="639"/>
      <c r="J266" s="637"/>
      <c r="K266" s="638"/>
      <c r="L266" s="638"/>
      <c r="M266" s="638"/>
      <c r="N266" s="638"/>
      <c r="O266" s="639"/>
      <c r="P266" s="637"/>
      <c r="Q266" s="638"/>
      <c r="R266" s="638"/>
      <c r="S266" s="638"/>
      <c r="T266" s="638"/>
      <c r="U266" s="639"/>
      <c r="V266" s="637"/>
      <c r="W266" s="638"/>
      <c r="X266" s="638"/>
      <c r="Y266" s="638"/>
      <c r="Z266" s="638"/>
      <c r="AA266" s="638"/>
      <c r="AB266" s="638"/>
      <c r="AC266" s="639"/>
      <c r="AD266" s="638"/>
      <c r="AE266" s="638"/>
      <c r="AF266" s="638"/>
      <c r="AG266" s="638"/>
      <c r="AH266" s="637"/>
      <c r="AI266" s="638"/>
      <c r="AJ266" s="638"/>
      <c r="AK266" s="638"/>
      <c r="AL266" s="638"/>
      <c r="AM266" s="638"/>
      <c r="AN266" s="638"/>
      <c r="AO266" s="639"/>
      <c r="AP266" s="638"/>
      <c r="AQ266" s="638"/>
      <c r="AR266" s="638"/>
      <c r="AS266" s="639"/>
    </row>
    <row r="267" spans="1:45" s="635" customFormat="1" x14ac:dyDescent="0.55000000000000004">
      <c r="A267" s="636"/>
      <c r="B267" s="637"/>
      <c r="C267" s="638"/>
      <c r="D267" s="638"/>
      <c r="E267" s="638"/>
      <c r="F267" s="638"/>
      <c r="G267" s="638"/>
      <c r="H267" s="638"/>
      <c r="I267" s="639"/>
      <c r="J267" s="637"/>
      <c r="K267" s="638"/>
      <c r="L267" s="638"/>
      <c r="M267" s="638"/>
      <c r="N267" s="638"/>
      <c r="O267" s="639"/>
      <c r="P267" s="637"/>
      <c r="Q267" s="638"/>
      <c r="R267" s="638"/>
      <c r="S267" s="638"/>
      <c r="T267" s="638"/>
      <c r="U267" s="639"/>
      <c r="V267" s="637"/>
      <c r="W267" s="638"/>
      <c r="X267" s="638"/>
      <c r="Y267" s="638"/>
      <c r="Z267" s="638"/>
      <c r="AA267" s="638"/>
      <c r="AB267" s="638"/>
      <c r="AC267" s="639"/>
      <c r="AD267" s="638"/>
      <c r="AE267" s="638"/>
      <c r="AF267" s="638"/>
      <c r="AG267" s="638"/>
      <c r="AH267" s="637"/>
      <c r="AI267" s="638"/>
      <c r="AJ267" s="638"/>
      <c r="AK267" s="638"/>
      <c r="AL267" s="638"/>
      <c r="AM267" s="638"/>
      <c r="AN267" s="638"/>
      <c r="AO267" s="639"/>
      <c r="AP267" s="638"/>
      <c r="AQ267" s="638"/>
      <c r="AR267" s="638"/>
      <c r="AS267" s="639"/>
    </row>
    <row r="268" spans="1:45" s="635" customFormat="1" x14ac:dyDescent="0.55000000000000004">
      <c r="A268" s="636"/>
      <c r="B268" s="637"/>
      <c r="C268" s="638"/>
      <c r="D268" s="638"/>
      <c r="E268" s="638"/>
      <c r="F268" s="638"/>
      <c r="G268" s="638"/>
      <c r="H268" s="638"/>
      <c r="I268" s="639"/>
      <c r="J268" s="637"/>
      <c r="K268" s="638"/>
      <c r="L268" s="638"/>
      <c r="M268" s="638"/>
      <c r="N268" s="638"/>
      <c r="O268" s="639"/>
      <c r="P268" s="637"/>
      <c r="Q268" s="638"/>
      <c r="R268" s="638"/>
      <c r="S268" s="638"/>
      <c r="T268" s="638"/>
      <c r="U268" s="639"/>
      <c r="V268" s="637"/>
      <c r="W268" s="638"/>
      <c r="X268" s="638"/>
      <c r="Y268" s="638"/>
      <c r="Z268" s="638"/>
      <c r="AA268" s="638"/>
      <c r="AB268" s="638"/>
      <c r="AC268" s="639"/>
      <c r="AD268" s="638"/>
      <c r="AE268" s="638"/>
      <c r="AF268" s="638"/>
      <c r="AG268" s="638"/>
      <c r="AH268" s="637"/>
      <c r="AI268" s="638"/>
      <c r="AJ268" s="638"/>
      <c r="AK268" s="638"/>
      <c r="AL268" s="638"/>
      <c r="AM268" s="638"/>
      <c r="AN268" s="638"/>
      <c r="AO268" s="639"/>
      <c r="AP268" s="638"/>
      <c r="AQ268" s="638"/>
      <c r="AR268" s="638"/>
      <c r="AS268" s="639"/>
    </row>
    <row r="269" spans="1:45" s="635" customFormat="1" x14ac:dyDescent="0.55000000000000004">
      <c r="A269" s="636"/>
      <c r="B269" s="637"/>
      <c r="C269" s="638"/>
      <c r="D269" s="638"/>
      <c r="E269" s="638"/>
      <c r="F269" s="638"/>
      <c r="G269" s="638"/>
      <c r="H269" s="638"/>
      <c r="I269" s="639"/>
      <c r="J269" s="637"/>
      <c r="K269" s="638"/>
      <c r="L269" s="638"/>
      <c r="M269" s="638"/>
      <c r="N269" s="638"/>
      <c r="O269" s="639"/>
      <c r="P269" s="637"/>
      <c r="Q269" s="638"/>
      <c r="R269" s="638"/>
      <c r="S269" s="638"/>
      <c r="T269" s="638"/>
      <c r="U269" s="639"/>
      <c r="V269" s="637"/>
      <c r="W269" s="638"/>
      <c r="X269" s="638"/>
      <c r="Y269" s="638"/>
      <c r="Z269" s="638"/>
      <c r="AA269" s="638"/>
      <c r="AB269" s="638"/>
      <c r="AC269" s="639"/>
      <c r="AD269" s="638"/>
      <c r="AE269" s="638"/>
      <c r="AF269" s="638"/>
      <c r="AG269" s="638"/>
      <c r="AH269" s="637"/>
      <c r="AI269" s="638"/>
      <c r="AJ269" s="638"/>
      <c r="AK269" s="638"/>
      <c r="AL269" s="638"/>
      <c r="AM269" s="638"/>
      <c r="AN269" s="638"/>
      <c r="AO269" s="639"/>
      <c r="AP269" s="638"/>
      <c r="AQ269" s="638"/>
      <c r="AR269" s="638"/>
      <c r="AS269" s="639"/>
    </row>
    <row r="270" spans="1:45" s="635" customFormat="1" x14ac:dyDescent="0.55000000000000004">
      <c r="A270" s="636"/>
      <c r="B270" s="637"/>
      <c r="C270" s="638"/>
      <c r="D270" s="638"/>
      <c r="E270" s="638"/>
      <c r="F270" s="638"/>
      <c r="G270" s="638"/>
      <c r="H270" s="638"/>
      <c r="I270" s="639"/>
      <c r="J270" s="637"/>
      <c r="K270" s="638"/>
      <c r="L270" s="638"/>
      <c r="M270" s="638"/>
      <c r="N270" s="638"/>
      <c r="O270" s="639"/>
      <c r="P270" s="637"/>
      <c r="Q270" s="638"/>
      <c r="R270" s="638"/>
      <c r="S270" s="638"/>
      <c r="T270" s="638"/>
      <c r="U270" s="639"/>
      <c r="V270" s="637"/>
      <c r="W270" s="638"/>
      <c r="X270" s="638"/>
      <c r="Y270" s="638"/>
      <c r="Z270" s="638"/>
      <c r="AA270" s="638"/>
      <c r="AB270" s="638"/>
      <c r="AC270" s="639"/>
      <c r="AD270" s="638"/>
      <c r="AE270" s="638"/>
      <c r="AF270" s="638"/>
      <c r="AG270" s="638"/>
      <c r="AH270" s="637"/>
      <c r="AI270" s="638"/>
      <c r="AJ270" s="638"/>
      <c r="AK270" s="638"/>
      <c r="AL270" s="638"/>
      <c r="AM270" s="638"/>
      <c r="AN270" s="638"/>
      <c r="AO270" s="639"/>
      <c r="AP270" s="638"/>
      <c r="AQ270" s="638"/>
      <c r="AR270" s="638"/>
      <c r="AS270" s="639"/>
    </row>
    <row r="271" spans="1:45" s="635" customFormat="1" x14ac:dyDescent="0.55000000000000004">
      <c r="A271" s="636"/>
      <c r="B271" s="637"/>
      <c r="C271" s="638"/>
      <c r="D271" s="638"/>
      <c r="E271" s="638"/>
      <c r="F271" s="638"/>
      <c r="G271" s="638"/>
      <c r="H271" s="638"/>
      <c r="I271" s="639"/>
      <c r="J271" s="637"/>
      <c r="K271" s="638"/>
      <c r="L271" s="638"/>
      <c r="M271" s="638"/>
      <c r="N271" s="638"/>
      <c r="O271" s="639"/>
      <c r="P271" s="637"/>
      <c r="Q271" s="638"/>
      <c r="R271" s="638"/>
      <c r="S271" s="638"/>
      <c r="T271" s="638"/>
      <c r="U271" s="639"/>
      <c r="V271" s="637"/>
      <c r="W271" s="638"/>
      <c r="X271" s="638"/>
      <c r="Y271" s="638"/>
      <c r="Z271" s="638"/>
      <c r="AA271" s="638"/>
      <c r="AB271" s="638"/>
      <c r="AC271" s="639"/>
      <c r="AD271" s="638"/>
      <c r="AE271" s="638"/>
      <c r="AF271" s="638"/>
      <c r="AG271" s="638"/>
      <c r="AH271" s="637"/>
      <c r="AI271" s="638"/>
      <c r="AJ271" s="638"/>
      <c r="AK271" s="638"/>
      <c r="AL271" s="638"/>
      <c r="AM271" s="638"/>
      <c r="AN271" s="638"/>
      <c r="AO271" s="639"/>
      <c r="AP271" s="638"/>
      <c r="AQ271" s="638"/>
      <c r="AR271" s="638"/>
      <c r="AS271" s="639"/>
    </row>
    <row r="272" spans="1:45" s="635" customFormat="1" x14ac:dyDescent="0.55000000000000004">
      <c r="A272" s="636"/>
      <c r="B272" s="637"/>
      <c r="C272" s="638"/>
      <c r="D272" s="638"/>
      <c r="E272" s="638"/>
      <c r="F272" s="638"/>
      <c r="G272" s="638"/>
      <c r="H272" s="638"/>
      <c r="I272" s="639"/>
      <c r="J272" s="637"/>
      <c r="K272" s="638"/>
      <c r="L272" s="638"/>
      <c r="M272" s="638"/>
      <c r="N272" s="638"/>
      <c r="O272" s="639"/>
      <c r="P272" s="637"/>
      <c r="Q272" s="638"/>
      <c r="R272" s="638"/>
      <c r="S272" s="638"/>
      <c r="T272" s="638"/>
      <c r="U272" s="639"/>
      <c r="V272" s="637"/>
      <c r="W272" s="638"/>
      <c r="X272" s="638"/>
      <c r="Y272" s="638"/>
      <c r="Z272" s="638"/>
      <c r="AA272" s="638"/>
      <c r="AB272" s="638"/>
      <c r="AC272" s="639"/>
      <c r="AD272" s="638"/>
      <c r="AE272" s="638"/>
      <c r="AF272" s="638"/>
      <c r="AG272" s="638"/>
      <c r="AH272" s="637"/>
      <c r="AI272" s="638"/>
      <c r="AJ272" s="638"/>
      <c r="AK272" s="638"/>
      <c r="AL272" s="638"/>
      <c r="AM272" s="638"/>
      <c r="AN272" s="638"/>
      <c r="AO272" s="639"/>
      <c r="AP272" s="638"/>
      <c r="AQ272" s="638"/>
      <c r="AR272" s="638"/>
      <c r="AS272" s="639"/>
    </row>
    <row r="273" spans="1:45" s="635" customFormat="1" x14ac:dyDescent="0.55000000000000004">
      <c r="A273" s="636"/>
      <c r="B273" s="637"/>
      <c r="C273" s="638"/>
      <c r="D273" s="638"/>
      <c r="E273" s="638"/>
      <c r="F273" s="638"/>
      <c r="G273" s="638"/>
      <c r="H273" s="638"/>
      <c r="I273" s="639"/>
      <c r="J273" s="637"/>
      <c r="K273" s="638"/>
      <c r="L273" s="638"/>
      <c r="M273" s="638"/>
      <c r="N273" s="638"/>
      <c r="O273" s="639"/>
      <c r="P273" s="637"/>
      <c r="Q273" s="638"/>
      <c r="R273" s="638"/>
      <c r="S273" s="638"/>
      <c r="T273" s="638"/>
      <c r="U273" s="639"/>
      <c r="V273" s="637"/>
      <c r="W273" s="638"/>
      <c r="X273" s="638"/>
      <c r="Y273" s="638"/>
      <c r="Z273" s="638"/>
      <c r="AA273" s="638"/>
      <c r="AB273" s="638"/>
      <c r="AC273" s="639"/>
      <c r="AD273" s="638"/>
      <c r="AE273" s="638"/>
      <c r="AF273" s="638"/>
      <c r="AG273" s="638"/>
      <c r="AH273" s="637"/>
      <c r="AI273" s="638"/>
      <c r="AJ273" s="638"/>
      <c r="AK273" s="638"/>
      <c r="AL273" s="638"/>
      <c r="AM273" s="638"/>
      <c r="AN273" s="638"/>
      <c r="AO273" s="639"/>
      <c r="AP273" s="638"/>
      <c r="AQ273" s="638"/>
      <c r="AR273" s="638"/>
      <c r="AS273" s="639"/>
    </row>
    <row r="274" spans="1:45" s="635" customFormat="1" x14ac:dyDescent="0.55000000000000004">
      <c r="A274" s="636"/>
      <c r="B274" s="637"/>
      <c r="C274" s="638"/>
      <c r="D274" s="638"/>
      <c r="E274" s="638"/>
      <c r="F274" s="638"/>
      <c r="G274" s="638"/>
      <c r="H274" s="638"/>
      <c r="I274" s="639"/>
      <c r="J274" s="637"/>
      <c r="K274" s="638"/>
      <c r="L274" s="638"/>
      <c r="M274" s="638"/>
      <c r="N274" s="638"/>
      <c r="O274" s="639"/>
      <c r="P274" s="637"/>
      <c r="Q274" s="638"/>
      <c r="R274" s="638"/>
      <c r="S274" s="638"/>
      <c r="T274" s="638"/>
      <c r="U274" s="639"/>
      <c r="V274" s="637"/>
      <c r="W274" s="638"/>
      <c r="X274" s="638"/>
      <c r="Y274" s="638"/>
      <c r="Z274" s="638"/>
      <c r="AA274" s="638"/>
      <c r="AB274" s="638"/>
      <c r="AC274" s="639"/>
      <c r="AD274" s="638"/>
      <c r="AE274" s="638"/>
      <c r="AF274" s="638"/>
      <c r="AG274" s="638"/>
      <c r="AH274" s="637"/>
      <c r="AI274" s="638"/>
      <c r="AJ274" s="638"/>
      <c r="AK274" s="638"/>
      <c r="AL274" s="638"/>
      <c r="AM274" s="638"/>
      <c r="AN274" s="638"/>
      <c r="AO274" s="639"/>
      <c r="AP274" s="638"/>
      <c r="AQ274" s="638"/>
      <c r="AR274" s="638"/>
      <c r="AS274" s="639"/>
    </row>
    <row r="275" spans="1:45" s="635" customFormat="1" x14ac:dyDescent="0.55000000000000004">
      <c r="A275" s="636"/>
      <c r="B275" s="637"/>
      <c r="C275" s="638"/>
      <c r="D275" s="638"/>
      <c r="E275" s="638"/>
      <c r="F275" s="638"/>
      <c r="G275" s="638"/>
      <c r="H275" s="638"/>
      <c r="I275" s="639"/>
      <c r="J275" s="637"/>
      <c r="K275" s="638"/>
      <c r="L275" s="638"/>
      <c r="M275" s="638"/>
      <c r="N275" s="638"/>
      <c r="O275" s="639"/>
      <c r="P275" s="637"/>
      <c r="Q275" s="638"/>
      <c r="R275" s="638"/>
      <c r="S275" s="638"/>
      <c r="T275" s="638"/>
      <c r="U275" s="639"/>
      <c r="V275" s="637"/>
      <c r="W275" s="638"/>
      <c r="X275" s="638"/>
      <c r="Y275" s="638"/>
      <c r="Z275" s="638"/>
      <c r="AA275" s="638"/>
      <c r="AB275" s="638"/>
      <c r="AC275" s="639"/>
      <c r="AD275" s="638"/>
      <c r="AE275" s="638"/>
      <c r="AF275" s="638"/>
      <c r="AG275" s="638"/>
      <c r="AH275" s="637"/>
      <c r="AI275" s="638"/>
      <c r="AJ275" s="638"/>
      <c r="AK275" s="638"/>
      <c r="AL275" s="638"/>
      <c r="AM275" s="638"/>
      <c r="AN275" s="638"/>
      <c r="AO275" s="639"/>
      <c r="AP275" s="638"/>
      <c r="AQ275" s="638"/>
      <c r="AR275" s="638"/>
      <c r="AS275" s="639"/>
    </row>
    <row r="276" spans="1:45" s="635" customFormat="1" x14ac:dyDescent="0.55000000000000004">
      <c r="A276" s="636"/>
      <c r="B276" s="637"/>
      <c r="C276" s="638"/>
      <c r="D276" s="638"/>
      <c r="E276" s="638"/>
      <c r="F276" s="638"/>
      <c r="G276" s="638"/>
      <c r="H276" s="638"/>
      <c r="I276" s="639"/>
      <c r="J276" s="637"/>
      <c r="K276" s="638"/>
      <c r="L276" s="638"/>
      <c r="M276" s="638"/>
      <c r="N276" s="638"/>
      <c r="O276" s="639"/>
      <c r="P276" s="637"/>
      <c r="Q276" s="638"/>
      <c r="R276" s="638"/>
      <c r="S276" s="638"/>
      <c r="T276" s="638"/>
      <c r="U276" s="639"/>
      <c r="V276" s="637"/>
      <c r="W276" s="638"/>
      <c r="X276" s="638"/>
      <c r="Y276" s="638"/>
      <c r="Z276" s="638"/>
      <c r="AA276" s="638"/>
      <c r="AB276" s="638"/>
      <c r="AC276" s="639"/>
      <c r="AD276" s="638"/>
      <c r="AE276" s="638"/>
      <c r="AF276" s="638"/>
      <c r="AG276" s="638"/>
      <c r="AH276" s="637"/>
      <c r="AI276" s="638"/>
      <c r="AJ276" s="638"/>
      <c r="AK276" s="638"/>
      <c r="AL276" s="638"/>
      <c r="AM276" s="638"/>
      <c r="AN276" s="638"/>
      <c r="AO276" s="639"/>
      <c r="AP276" s="638"/>
      <c r="AQ276" s="638"/>
      <c r="AR276" s="638"/>
      <c r="AS276" s="639"/>
    </row>
    <row r="277" spans="1:45" s="635" customFormat="1" x14ac:dyDescent="0.55000000000000004">
      <c r="A277" s="636"/>
      <c r="B277" s="637"/>
      <c r="C277" s="638"/>
      <c r="D277" s="638"/>
      <c r="E277" s="638"/>
      <c r="F277" s="638"/>
      <c r="G277" s="638"/>
      <c r="H277" s="638"/>
      <c r="I277" s="639"/>
      <c r="J277" s="637"/>
      <c r="K277" s="638"/>
      <c r="L277" s="638"/>
      <c r="M277" s="638"/>
      <c r="N277" s="638"/>
      <c r="O277" s="639"/>
      <c r="P277" s="637"/>
      <c r="Q277" s="638"/>
      <c r="R277" s="638"/>
      <c r="S277" s="638"/>
      <c r="T277" s="638"/>
      <c r="U277" s="639"/>
      <c r="V277" s="637"/>
      <c r="W277" s="638"/>
      <c r="X277" s="638"/>
      <c r="Y277" s="638"/>
      <c r="Z277" s="638"/>
      <c r="AA277" s="638"/>
      <c r="AB277" s="638"/>
      <c r="AC277" s="639"/>
      <c r="AD277" s="638"/>
      <c r="AE277" s="638"/>
      <c r="AF277" s="638"/>
      <c r="AG277" s="638"/>
      <c r="AH277" s="637"/>
      <c r="AI277" s="638"/>
      <c r="AJ277" s="638"/>
      <c r="AK277" s="638"/>
      <c r="AL277" s="638"/>
      <c r="AM277" s="638"/>
      <c r="AN277" s="638"/>
      <c r="AO277" s="639"/>
      <c r="AP277" s="638"/>
      <c r="AQ277" s="638"/>
      <c r="AR277" s="638"/>
      <c r="AS277" s="639"/>
    </row>
    <row r="278" spans="1:45" s="635" customFormat="1" x14ac:dyDescent="0.55000000000000004">
      <c r="A278" s="636"/>
      <c r="B278" s="637"/>
      <c r="C278" s="638"/>
      <c r="D278" s="638"/>
      <c r="E278" s="638"/>
      <c r="F278" s="638"/>
      <c r="G278" s="638"/>
      <c r="H278" s="638"/>
      <c r="I278" s="639"/>
      <c r="J278" s="637"/>
      <c r="K278" s="638"/>
      <c r="L278" s="638"/>
      <c r="M278" s="638"/>
      <c r="N278" s="638"/>
      <c r="O278" s="639"/>
      <c r="P278" s="637"/>
      <c r="Q278" s="638"/>
      <c r="R278" s="638"/>
      <c r="S278" s="638"/>
      <c r="T278" s="638"/>
      <c r="U278" s="639"/>
      <c r="V278" s="637"/>
      <c r="W278" s="638"/>
      <c r="X278" s="638"/>
      <c r="Y278" s="638"/>
      <c r="Z278" s="638"/>
      <c r="AA278" s="638"/>
      <c r="AB278" s="638"/>
      <c r="AC278" s="639"/>
      <c r="AD278" s="638"/>
      <c r="AE278" s="638"/>
      <c r="AF278" s="638"/>
      <c r="AG278" s="638"/>
      <c r="AH278" s="637"/>
      <c r="AI278" s="638"/>
      <c r="AJ278" s="638"/>
      <c r="AK278" s="638"/>
      <c r="AL278" s="638"/>
      <c r="AM278" s="638"/>
      <c r="AN278" s="638"/>
      <c r="AO278" s="639"/>
      <c r="AP278" s="638"/>
      <c r="AQ278" s="638"/>
      <c r="AR278" s="638"/>
      <c r="AS278" s="639"/>
    </row>
    <row r="279" spans="1:45" s="635" customFormat="1" x14ac:dyDescent="0.55000000000000004">
      <c r="A279" s="636"/>
      <c r="B279" s="637"/>
      <c r="C279" s="638"/>
      <c r="D279" s="638"/>
      <c r="E279" s="638"/>
      <c r="F279" s="638"/>
      <c r="G279" s="638"/>
      <c r="H279" s="638"/>
      <c r="I279" s="639"/>
      <c r="J279" s="637"/>
      <c r="K279" s="638"/>
      <c r="L279" s="638"/>
      <c r="M279" s="638"/>
      <c r="N279" s="638"/>
      <c r="O279" s="639"/>
      <c r="P279" s="637"/>
      <c r="Q279" s="638"/>
      <c r="R279" s="638"/>
      <c r="S279" s="638"/>
      <c r="T279" s="638"/>
      <c r="U279" s="639"/>
      <c r="V279" s="637"/>
      <c r="W279" s="638"/>
      <c r="X279" s="638"/>
      <c r="Y279" s="638"/>
      <c r="Z279" s="638"/>
      <c r="AA279" s="638"/>
      <c r="AB279" s="638"/>
      <c r="AC279" s="639"/>
      <c r="AD279" s="638"/>
      <c r="AE279" s="638"/>
      <c r="AF279" s="638"/>
      <c r="AG279" s="638"/>
      <c r="AH279" s="637"/>
      <c r="AI279" s="638"/>
      <c r="AJ279" s="638"/>
      <c r="AK279" s="638"/>
      <c r="AL279" s="638"/>
      <c r="AM279" s="638"/>
      <c r="AN279" s="638"/>
      <c r="AO279" s="639"/>
      <c r="AP279" s="638"/>
      <c r="AQ279" s="638"/>
      <c r="AR279" s="638"/>
      <c r="AS279" s="639"/>
    </row>
    <row r="280" spans="1:45" s="635" customFormat="1" x14ac:dyDescent="0.55000000000000004">
      <c r="A280" s="636"/>
      <c r="B280" s="637"/>
      <c r="C280" s="638"/>
      <c r="D280" s="638"/>
      <c r="E280" s="638"/>
      <c r="F280" s="638"/>
      <c r="G280" s="638"/>
      <c r="H280" s="638"/>
      <c r="I280" s="639"/>
      <c r="J280" s="637"/>
      <c r="K280" s="638"/>
      <c r="L280" s="638"/>
      <c r="M280" s="638"/>
      <c r="N280" s="638"/>
      <c r="O280" s="639"/>
      <c r="P280" s="637"/>
      <c r="Q280" s="638"/>
      <c r="R280" s="638"/>
      <c r="S280" s="638"/>
      <c r="T280" s="638"/>
      <c r="U280" s="639"/>
      <c r="V280" s="637"/>
      <c r="W280" s="638"/>
      <c r="X280" s="638"/>
      <c r="Y280" s="638"/>
      <c r="Z280" s="638"/>
      <c r="AA280" s="638"/>
      <c r="AB280" s="638"/>
      <c r="AC280" s="639"/>
      <c r="AD280" s="638"/>
      <c r="AE280" s="638"/>
      <c r="AF280" s="638"/>
      <c r="AG280" s="638"/>
      <c r="AH280" s="637"/>
      <c r="AI280" s="638"/>
      <c r="AJ280" s="638"/>
      <c r="AK280" s="638"/>
      <c r="AL280" s="638"/>
      <c r="AM280" s="638"/>
      <c r="AN280" s="638"/>
      <c r="AO280" s="639"/>
      <c r="AP280" s="638"/>
      <c r="AQ280" s="638"/>
      <c r="AR280" s="638"/>
      <c r="AS280" s="639"/>
    </row>
    <row r="281" spans="1:45" s="635" customFormat="1" x14ac:dyDescent="0.55000000000000004">
      <c r="A281" s="636"/>
      <c r="B281" s="637"/>
      <c r="C281" s="638"/>
      <c r="D281" s="638"/>
      <c r="E281" s="638"/>
      <c r="F281" s="638"/>
      <c r="G281" s="638"/>
      <c r="H281" s="638"/>
      <c r="I281" s="639"/>
      <c r="J281" s="637"/>
      <c r="K281" s="638"/>
      <c r="L281" s="638"/>
      <c r="M281" s="638"/>
      <c r="N281" s="638"/>
      <c r="O281" s="639"/>
      <c r="P281" s="637"/>
      <c r="Q281" s="638"/>
      <c r="R281" s="638"/>
      <c r="S281" s="638"/>
      <c r="T281" s="638"/>
      <c r="U281" s="639"/>
      <c r="V281" s="637"/>
      <c r="W281" s="638"/>
      <c r="X281" s="638"/>
      <c r="Y281" s="638"/>
      <c r="Z281" s="638"/>
      <c r="AA281" s="638"/>
      <c r="AB281" s="638"/>
      <c r="AC281" s="639"/>
      <c r="AD281" s="638"/>
      <c r="AE281" s="638"/>
      <c r="AF281" s="638"/>
      <c r="AG281" s="638"/>
      <c r="AH281" s="637"/>
      <c r="AI281" s="638"/>
      <c r="AJ281" s="638"/>
      <c r="AK281" s="638"/>
      <c r="AL281" s="638"/>
      <c r="AM281" s="638"/>
      <c r="AN281" s="638"/>
      <c r="AO281" s="639"/>
      <c r="AP281" s="638"/>
      <c r="AQ281" s="638"/>
      <c r="AR281" s="638"/>
      <c r="AS281" s="639"/>
    </row>
    <row r="282" spans="1:45" s="635" customFormat="1" x14ac:dyDescent="0.55000000000000004">
      <c r="A282" s="636"/>
      <c r="B282" s="637"/>
      <c r="C282" s="638"/>
      <c r="D282" s="638"/>
      <c r="E282" s="638"/>
      <c r="F282" s="638"/>
      <c r="G282" s="638"/>
      <c r="H282" s="638"/>
      <c r="I282" s="639"/>
      <c r="J282" s="637"/>
      <c r="K282" s="638"/>
      <c r="L282" s="638"/>
      <c r="M282" s="638"/>
      <c r="N282" s="638"/>
      <c r="O282" s="639"/>
      <c r="P282" s="637"/>
      <c r="Q282" s="638"/>
      <c r="R282" s="638"/>
      <c r="S282" s="638"/>
      <c r="T282" s="638"/>
      <c r="U282" s="639"/>
      <c r="V282" s="637"/>
      <c r="W282" s="638"/>
      <c r="X282" s="638"/>
      <c r="Y282" s="638"/>
      <c r="Z282" s="638"/>
      <c r="AA282" s="638"/>
      <c r="AB282" s="638"/>
      <c r="AC282" s="639"/>
      <c r="AD282" s="638"/>
      <c r="AE282" s="638"/>
      <c r="AF282" s="638"/>
      <c r="AG282" s="638"/>
      <c r="AH282" s="637"/>
      <c r="AI282" s="638"/>
      <c r="AJ282" s="638"/>
      <c r="AK282" s="638"/>
      <c r="AL282" s="638"/>
      <c r="AM282" s="638"/>
      <c r="AN282" s="638"/>
      <c r="AO282" s="639"/>
      <c r="AP282" s="638"/>
      <c r="AQ282" s="638"/>
      <c r="AR282" s="638"/>
      <c r="AS282" s="639"/>
    </row>
    <row r="283" spans="1:45" s="635" customFormat="1" x14ac:dyDescent="0.55000000000000004">
      <c r="A283" s="636"/>
      <c r="B283" s="637"/>
      <c r="C283" s="638"/>
      <c r="D283" s="638"/>
      <c r="E283" s="638"/>
      <c r="F283" s="638"/>
      <c r="G283" s="638"/>
      <c r="H283" s="638"/>
      <c r="I283" s="639"/>
      <c r="J283" s="637"/>
      <c r="K283" s="638"/>
      <c r="L283" s="638"/>
      <c r="M283" s="638"/>
      <c r="N283" s="638"/>
      <c r="O283" s="639"/>
      <c r="P283" s="637"/>
      <c r="Q283" s="638"/>
      <c r="R283" s="638"/>
      <c r="S283" s="638"/>
      <c r="T283" s="638"/>
      <c r="U283" s="639"/>
      <c r="V283" s="637"/>
      <c r="W283" s="638"/>
      <c r="X283" s="638"/>
      <c r="Y283" s="638"/>
      <c r="Z283" s="638"/>
      <c r="AA283" s="638"/>
      <c r="AB283" s="638"/>
      <c r="AC283" s="639"/>
      <c r="AD283" s="638"/>
      <c r="AE283" s="638"/>
      <c r="AF283" s="638"/>
      <c r="AG283" s="638"/>
      <c r="AH283" s="637"/>
      <c r="AI283" s="638"/>
      <c r="AJ283" s="638"/>
      <c r="AK283" s="638"/>
      <c r="AL283" s="638"/>
      <c r="AM283" s="638"/>
      <c r="AN283" s="638"/>
      <c r="AO283" s="639"/>
      <c r="AP283" s="638"/>
      <c r="AQ283" s="638"/>
      <c r="AR283" s="638"/>
      <c r="AS283" s="639"/>
    </row>
    <row r="284" spans="1:45" s="635" customFormat="1" x14ac:dyDescent="0.55000000000000004">
      <c r="A284" s="636"/>
      <c r="B284" s="637"/>
      <c r="C284" s="638"/>
      <c r="D284" s="638"/>
      <c r="E284" s="638"/>
      <c r="F284" s="638"/>
      <c r="G284" s="638"/>
      <c r="H284" s="638"/>
      <c r="I284" s="639"/>
      <c r="J284" s="637"/>
      <c r="K284" s="638"/>
      <c r="L284" s="638"/>
      <c r="M284" s="638"/>
      <c r="N284" s="638"/>
      <c r="O284" s="639"/>
      <c r="P284" s="637"/>
      <c r="Q284" s="638"/>
      <c r="R284" s="638"/>
      <c r="S284" s="638"/>
      <c r="T284" s="638"/>
      <c r="U284" s="639"/>
      <c r="V284" s="637"/>
      <c r="W284" s="638"/>
      <c r="X284" s="638"/>
      <c r="Y284" s="638"/>
      <c r="Z284" s="638"/>
      <c r="AA284" s="638"/>
      <c r="AB284" s="638"/>
      <c r="AC284" s="639"/>
      <c r="AD284" s="638"/>
      <c r="AE284" s="638"/>
      <c r="AF284" s="638"/>
      <c r="AG284" s="638"/>
      <c r="AH284" s="637"/>
      <c r="AI284" s="638"/>
      <c r="AJ284" s="638"/>
      <c r="AK284" s="638"/>
      <c r="AL284" s="638"/>
      <c r="AM284" s="638"/>
      <c r="AN284" s="638"/>
      <c r="AO284" s="639"/>
      <c r="AP284" s="638"/>
      <c r="AQ284" s="638"/>
      <c r="AR284" s="638"/>
      <c r="AS284" s="639"/>
    </row>
    <row r="285" spans="1:45" s="635" customFormat="1" x14ac:dyDescent="0.55000000000000004">
      <c r="A285" s="636"/>
      <c r="B285" s="637"/>
      <c r="C285" s="638"/>
      <c r="D285" s="638"/>
      <c r="E285" s="638"/>
      <c r="F285" s="638"/>
      <c r="G285" s="638"/>
      <c r="H285" s="638"/>
      <c r="I285" s="639"/>
      <c r="J285" s="637"/>
      <c r="K285" s="638"/>
      <c r="L285" s="638"/>
      <c r="M285" s="638"/>
      <c r="N285" s="638"/>
      <c r="O285" s="639"/>
      <c r="P285" s="637"/>
      <c r="Q285" s="638"/>
      <c r="R285" s="638"/>
      <c r="S285" s="638"/>
      <c r="T285" s="638"/>
      <c r="U285" s="639"/>
      <c r="V285" s="637"/>
      <c r="W285" s="638"/>
      <c r="X285" s="638"/>
      <c r="Y285" s="638"/>
      <c r="Z285" s="638"/>
      <c r="AA285" s="638"/>
      <c r="AB285" s="638"/>
      <c r="AC285" s="639"/>
      <c r="AD285" s="638"/>
      <c r="AE285" s="638"/>
      <c r="AF285" s="638"/>
      <c r="AG285" s="638"/>
      <c r="AH285" s="637"/>
      <c r="AI285" s="638"/>
      <c r="AJ285" s="638"/>
      <c r="AK285" s="638"/>
      <c r="AL285" s="638"/>
      <c r="AM285" s="638"/>
      <c r="AN285" s="638"/>
      <c r="AO285" s="639"/>
      <c r="AP285" s="638"/>
      <c r="AQ285" s="638"/>
      <c r="AR285" s="638"/>
      <c r="AS285" s="639"/>
    </row>
    <row r="286" spans="1:45" s="635" customFormat="1" x14ac:dyDescent="0.55000000000000004">
      <c r="A286" s="636"/>
      <c r="B286" s="637"/>
      <c r="C286" s="638"/>
      <c r="D286" s="638"/>
      <c r="E286" s="638"/>
      <c r="F286" s="638"/>
      <c r="G286" s="638"/>
      <c r="H286" s="638"/>
      <c r="I286" s="639"/>
      <c r="J286" s="637"/>
      <c r="K286" s="638"/>
      <c r="L286" s="638"/>
      <c r="M286" s="638"/>
      <c r="N286" s="638"/>
      <c r="O286" s="639"/>
      <c r="P286" s="637"/>
      <c r="Q286" s="638"/>
      <c r="R286" s="638"/>
      <c r="S286" s="638"/>
      <c r="T286" s="638"/>
      <c r="U286" s="639"/>
      <c r="V286" s="637"/>
      <c r="W286" s="638"/>
      <c r="X286" s="638"/>
      <c r="Y286" s="638"/>
      <c r="Z286" s="638"/>
      <c r="AA286" s="638"/>
      <c r="AB286" s="638"/>
      <c r="AC286" s="639"/>
      <c r="AD286" s="638"/>
      <c r="AE286" s="638"/>
      <c r="AF286" s="638"/>
      <c r="AG286" s="638"/>
      <c r="AH286" s="637"/>
      <c r="AI286" s="638"/>
      <c r="AJ286" s="638"/>
      <c r="AK286" s="638"/>
      <c r="AL286" s="638"/>
      <c r="AM286" s="638"/>
      <c r="AN286" s="638"/>
      <c r="AO286" s="639"/>
      <c r="AP286" s="638"/>
      <c r="AQ286" s="638"/>
      <c r="AR286" s="638"/>
      <c r="AS286" s="639"/>
    </row>
    <row r="287" spans="1:45" s="635" customFormat="1" x14ac:dyDescent="0.55000000000000004">
      <c r="A287" s="636"/>
      <c r="B287" s="637"/>
      <c r="C287" s="638"/>
      <c r="D287" s="638"/>
      <c r="E287" s="638"/>
      <c r="F287" s="638"/>
      <c r="G287" s="638"/>
      <c r="H287" s="638"/>
      <c r="I287" s="639"/>
      <c r="J287" s="637"/>
      <c r="K287" s="638"/>
      <c r="L287" s="638"/>
      <c r="M287" s="638"/>
      <c r="N287" s="638"/>
      <c r="O287" s="639"/>
      <c r="P287" s="637"/>
      <c r="Q287" s="638"/>
      <c r="R287" s="638"/>
      <c r="S287" s="638"/>
      <c r="T287" s="638"/>
      <c r="U287" s="639"/>
      <c r="V287" s="637"/>
      <c r="W287" s="638"/>
      <c r="X287" s="638"/>
      <c r="Y287" s="638"/>
      <c r="Z287" s="638"/>
      <c r="AA287" s="638"/>
      <c r="AB287" s="638"/>
      <c r="AC287" s="639"/>
      <c r="AD287" s="638"/>
      <c r="AE287" s="638"/>
      <c r="AF287" s="638"/>
      <c r="AG287" s="638"/>
      <c r="AH287" s="637"/>
      <c r="AI287" s="638"/>
      <c r="AJ287" s="638"/>
      <c r="AK287" s="638"/>
      <c r="AL287" s="638"/>
      <c r="AM287" s="638"/>
      <c r="AN287" s="638"/>
      <c r="AO287" s="639"/>
      <c r="AP287" s="638"/>
      <c r="AQ287" s="638"/>
      <c r="AR287" s="638"/>
      <c r="AS287" s="639"/>
    </row>
    <row r="288" spans="1:45" s="635" customFormat="1" x14ac:dyDescent="0.55000000000000004">
      <c r="A288" s="636"/>
      <c r="B288" s="637"/>
      <c r="C288" s="638"/>
      <c r="D288" s="638"/>
      <c r="E288" s="638"/>
      <c r="F288" s="638"/>
      <c r="G288" s="638"/>
      <c r="H288" s="638"/>
      <c r="I288" s="639"/>
      <c r="J288" s="637"/>
      <c r="K288" s="638"/>
      <c r="L288" s="638"/>
      <c r="M288" s="638"/>
      <c r="N288" s="638"/>
      <c r="O288" s="639"/>
      <c r="P288" s="637"/>
      <c r="Q288" s="638"/>
      <c r="R288" s="638"/>
      <c r="S288" s="638"/>
      <c r="T288" s="638"/>
      <c r="U288" s="639"/>
      <c r="V288" s="637"/>
      <c r="W288" s="638"/>
      <c r="X288" s="638"/>
      <c r="Y288" s="638"/>
      <c r="Z288" s="638"/>
      <c r="AA288" s="638"/>
      <c r="AB288" s="638"/>
      <c r="AC288" s="639"/>
      <c r="AD288" s="638"/>
      <c r="AE288" s="638"/>
      <c r="AF288" s="638"/>
      <c r="AG288" s="638"/>
      <c r="AH288" s="637"/>
      <c r="AI288" s="638"/>
      <c r="AJ288" s="638"/>
      <c r="AK288" s="638"/>
      <c r="AL288" s="638"/>
      <c r="AM288" s="638"/>
      <c r="AN288" s="638"/>
      <c r="AO288" s="639"/>
      <c r="AP288" s="638"/>
      <c r="AQ288" s="638"/>
      <c r="AR288" s="638"/>
      <c r="AS288" s="639"/>
    </row>
    <row r="289" spans="1:45" s="635" customFormat="1" x14ac:dyDescent="0.55000000000000004">
      <c r="A289" s="636"/>
      <c r="B289" s="637"/>
      <c r="C289" s="638"/>
      <c r="D289" s="638"/>
      <c r="E289" s="638"/>
      <c r="F289" s="638"/>
      <c r="G289" s="638"/>
      <c r="H289" s="638"/>
      <c r="I289" s="639"/>
      <c r="J289" s="637"/>
      <c r="K289" s="638"/>
      <c r="L289" s="638"/>
      <c r="M289" s="638"/>
      <c r="N289" s="638"/>
      <c r="O289" s="639"/>
      <c r="P289" s="637"/>
      <c r="Q289" s="638"/>
      <c r="R289" s="638"/>
      <c r="S289" s="638"/>
      <c r="T289" s="638"/>
      <c r="U289" s="639"/>
      <c r="V289" s="637"/>
      <c r="W289" s="638"/>
      <c r="X289" s="638"/>
      <c r="Y289" s="638"/>
      <c r="Z289" s="638"/>
      <c r="AA289" s="638"/>
      <c r="AB289" s="638"/>
      <c r="AC289" s="639"/>
      <c r="AD289" s="638"/>
      <c r="AE289" s="638"/>
      <c r="AF289" s="638"/>
      <c r="AG289" s="638"/>
      <c r="AH289" s="637"/>
      <c r="AI289" s="638"/>
      <c r="AJ289" s="638"/>
      <c r="AK289" s="638"/>
      <c r="AL289" s="638"/>
      <c r="AM289" s="638"/>
      <c r="AN289" s="638"/>
      <c r="AO289" s="639"/>
      <c r="AP289" s="638"/>
      <c r="AQ289" s="638"/>
      <c r="AR289" s="638"/>
      <c r="AS289" s="639"/>
    </row>
    <row r="290" spans="1:45" s="635" customFormat="1" x14ac:dyDescent="0.55000000000000004">
      <c r="A290" s="636"/>
      <c r="B290" s="637"/>
      <c r="C290" s="638"/>
      <c r="D290" s="638"/>
      <c r="E290" s="638"/>
      <c r="F290" s="638"/>
      <c r="G290" s="638"/>
      <c r="H290" s="638"/>
      <c r="I290" s="639"/>
      <c r="J290" s="637"/>
      <c r="K290" s="638"/>
      <c r="L290" s="638"/>
      <c r="M290" s="638"/>
      <c r="N290" s="638"/>
      <c r="O290" s="639"/>
      <c r="P290" s="637"/>
      <c r="Q290" s="638"/>
      <c r="R290" s="638"/>
      <c r="S290" s="638"/>
      <c r="T290" s="638"/>
      <c r="U290" s="639"/>
      <c r="V290" s="637"/>
      <c r="W290" s="638"/>
      <c r="X290" s="638"/>
      <c r="Y290" s="638"/>
      <c r="Z290" s="638"/>
      <c r="AA290" s="638"/>
      <c r="AB290" s="638"/>
      <c r="AC290" s="639"/>
      <c r="AD290" s="638"/>
      <c r="AE290" s="638"/>
      <c r="AF290" s="638"/>
      <c r="AG290" s="638"/>
      <c r="AH290" s="637"/>
      <c r="AI290" s="638"/>
      <c r="AJ290" s="638"/>
      <c r="AK290" s="638"/>
      <c r="AL290" s="638"/>
      <c r="AM290" s="638"/>
      <c r="AN290" s="638"/>
      <c r="AO290" s="639"/>
      <c r="AP290" s="638"/>
      <c r="AQ290" s="638"/>
      <c r="AR290" s="638"/>
      <c r="AS290" s="639"/>
    </row>
    <row r="291" spans="1:45" s="635" customFormat="1" x14ac:dyDescent="0.55000000000000004">
      <c r="A291" s="636"/>
      <c r="B291" s="637"/>
      <c r="C291" s="638"/>
      <c r="D291" s="638"/>
      <c r="E291" s="638"/>
      <c r="F291" s="638"/>
      <c r="G291" s="638"/>
      <c r="H291" s="638"/>
      <c r="I291" s="639"/>
      <c r="J291" s="637"/>
      <c r="K291" s="638"/>
      <c r="L291" s="638"/>
      <c r="M291" s="638"/>
      <c r="N291" s="638"/>
      <c r="O291" s="639"/>
      <c r="P291" s="637"/>
      <c r="Q291" s="638"/>
      <c r="R291" s="638"/>
      <c r="S291" s="638"/>
      <c r="T291" s="638"/>
      <c r="U291" s="639"/>
      <c r="V291" s="637"/>
      <c r="W291" s="638"/>
      <c r="X291" s="638"/>
      <c r="Y291" s="638"/>
      <c r="Z291" s="638"/>
      <c r="AA291" s="638"/>
      <c r="AB291" s="638"/>
      <c r="AC291" s="639"/>
      <c r="AD291" s="638"/>
      <c r="AE291" s="638"/>
      <c r="AF291" s="638"/>
      <c r="AG291" s="638"/>
      <c r="AH291" s="637"/>
      <c r="AI291" s="638"/>
      <c r="AJ291" s="638"/>
      <c r="AK291" s="638"/>
      <c r="AL291" s="638"/>
      <c r="AM291" s="638"/>
      <c r="AN291" s="638"/>
      <c r="AO291" s="639"/>
      <c r="AP291" s="638"/>
      <c r="AQ291" s="638"/>
      <c r="AR291" s="638"/>
      <c r="AS291" s="639"/>
    </row>
    <row r="292" spans="1:45" s="635" customFormat="1" x14ac:dyDescent="0.55000000000000004">
      <c r="A292" s="636"/>
      <c r="B292" s="637"/>
      <c r="C292" s="638"/>
      <c r="D292" s="638"/>
      <c r="E292" s="638"/>
      <c r="F292" s="638"/>
      <c r="G292" s="638"/>
      <c r="H292" s="638"/>
      <c r="I292" s="639"/>
      <c r="J292" s="637"/>
      <c r="K292" s="638"/>
      <c r="L292" s="638"/>
      <c r="M292" s="638"/>
      <c r="N292" s="638"/>
      <c r="O292" s="639"/>
      <c r="P292" s="637"/>
      <c r="Q292" s="638"/>
      <c r="R292" s="638"/>
      <c r="S292" s="638"/>
      <c r="T292" s="638"/>
      <c r="U292" s="639"/>
      <c r="V292" s="637"/>
      <c r="W292" s="638"/>
      <c r="X292" s="638"/>
      <c r="Y292" s="638"/>
      <c r="Z292" s="638"/>
      <c r="AA292" s="638"/>
      <c r="AB292" s="638"/>
      <c r="AC292" s="639"/>
      <c r="AD292" s="638"/>
      <c r="AE292" s="638"/>
      <c r="AF292" s="638"/>
      <c r="AG292" s="638"/>
      <c r="AH292" s="637"/>
      <c r="AI292" s="638"/>
      <c r="AJ292" s="638"/>
      <c r="AK292" s="638"/>
      <c r="AL292" s="638"/>
      <c r="AM292" s="638"/>
      <c r="AN292" s="638"/>
      <c r="AO292" s="639"/>
      <c r="AP292" s="638"/>
      <c r="AQ292" s="638"/>
      <c r="AR292" s="638"/>
      <c r="AS292" s="639"/>
    </row>
    <row r="293" spans="1:45" s="635" customFormat="1" x14ac:dyDescent="0.55000000000000004">
      <c r="A293" s="636"/>
      <c r="B293" s="637"/>
      <c r="C293" s="638"/>
      <c r="D293" s="638"/>
      <c r="E293" s="638"/>
      <c r="F293" s="638"/>
      <c r="G293" s="638"/>
      <c r="H293" s="638"/>
      <c r="I293" s="639"/>
      <c r="J293" s="637"/>
      <c r="K293" s="638"/>
      <c r="L293" s="638"/>
      <c r="M293" s="638"/>
      <c r="N293" s="638"/>
      <c r="O293" s="639"/>
      <c r="P293" s="637"/>
      <c r="Q293" s="638"/>
      <c r="R293" s="638"/>
      <c r="S293" s="638"/>
      <c r="T293" s="638"/>
      <c r="U293" s="639"/>
      <c r="V293" s="637"/>
      <c r="W293" s="638"/>
      <c r="X293" s="638"/>
      <c r="Y293" s="638"/>
      <c r="Z293" s="638"/>
      <c r="AA293" s="638"/>
      <c r="AB293" s="638"/>
      <c r="AC293" s="639"/>
      <c r="AD293" s="638"/>
      <c r="AE293" s="638"/>
      <c r="AF293" s="638"/>
      <c r="AG293" s="638"/>
      <c r="AH293" s="637"/>
      <c r="AI293" s="638"/>
      <c r="AJ293" s="638"/>
      <c r="AK293" s="638"/>
      <c r="AL293" s="638"/>
      <c r="AM293" s="638"/>
      <c r="AN293" s="638"/>
      <c r="AO293" s="639"/>
      <c r="AP293" s="638"/>
      <c r="AQ293" s="638"/>
      <c r="AR293" s="638"/>
      <c r="AS293" s="639"/>
    </row>
    <row r="294" spans="1:45" s="635" customFormat="1" x14ac:dyDescent="0.55000000000000004">
      <c r="A294" s="636"/>
      <c r="B294" s="637"/>
      <c r="C294" s="638"/>
      <c r="D294" s="638"/>
      <c r="E294" s="638"/>
      <c r="F294" s="638"/>
      <c r="G294" s="638"/>
      <c r="H294" s="638"/>
      <c r="I294" s="639"/>
      <c r="J294" s="637"/>
      <c r="K294" s="638"/>
      <c r="L294" s="638"/>
      <c r="M294" s="638"/>
      <c r="N294" s="638"/>
      <c r="O294" s="639"/>
      <c r="P294" s="637"/>
      <c r="Q294" s="638"/>
      <c r="R294" s="638"/>
      <c r="S294" s="638"/>
      <c r="T294" s="638"/>
      <c r="U294" s="639"/>
      <c r="V294" s="637"/>
      <c r="W294" s="638"/>
      <c r="X294" s="638"/>
      <c r="Y294" s="638"/>
      <c r="Z294" s="638"/>
      <c r="AA294" s="638"/>
      <c r="AB294" s="638"/>
      <c r="AC294" s="639"/>
      <c r="AD294" s="638"/>
      <c r="AE294" s="638"/>
      <c r="AF294" s="638"/>
      <c r="AG294" s="638"/>
      <c r="AH294" s="637"/>
      <c r="AI294" s="638"/>
      <c r="AJ294" s="638"/>
      <c r="AK294" s="638"/>
      <c r="AL294" s="638"/>
      <c r="AM294" s="638"/>
      <c r="AN294" s="638"/>
      <c r="AO294" s="639"/>
      <c r="AP294" s="638"/>
      <c r="AQ294" s="638"/>
      <c r="AR294" s="638"/>
      <c r="AS294" s="639"/>
    </row>
    <row r="295" spans="1:45" s="635" customFormat="1" x14ac:dyDescent="0.55000000000000004">
      <c r="A295" s="636"/>
      <c r="B295" s="637"/>
      <c r="C295" s="638"/>
      <c r="D295" s="638"/>
      <c r="E295" s="638"/>
      <c r="F295" s="638"/>
      <c r="G295" s="638"/>
      <c r="H295" s="638"/>
      <c r="I295" s="639"/>
      <c r="J295" s="637"/>
      <c r="K295" s="638"/>
      <c r="L295" s="638"/>
      <c r="M295" s="638"/>
      <c r="N295" s="638"/>
      <c r="O295" s="639"/>
      <c r="P295" s="637"/>
      <c r="Q295" s="638"/>
      <c r="R295" s="638"/>
      <c r="S295" s="638"/>
      <c r="T295" s="638"/>
      <c r="U295" s="639"/>
      <c r="V295" s="637"/>
      <c r="W295" s="638"/>
      <c r="X295" s="638"/>
      <c r="Y295" s="638"/>
      <c r="Z295" s="638"/>
      <c r="AA295" s="638"/>
      <c r="AB295" s="638"/>
      <c r="AC295" s="639"/>
      <c r="AD295" s="638"/>
      <c r="AE295" s="638"/>
      <c r="AF295" s="638"/>
      <c r="AG295" s="638"/>
      <c r="AH295" s="637"/>
      <c r="AI295" s="638"/>
      <c r="AJ295" s="638"/>
      <c r="AK295" s="638"/>
      <c r="AL295" s="638"/>
      <c r="AM295" s="638"/>
      <c r="AN295" s="638"/>
      <c r="AO295" s="639"/>
      <c r="AP295" s="638"/>
      <c r="AQ295" s="638"/>
      <c r="AR295" s="638"/>
      <c r="AS295" s="639"/>
    </row>
    <row r="296" spans="1:45" s="635" customFormat="1" x14ac:dyDescent="0.55000000000000004">
      <c r="A296" s="636"/>
      <c r="B296" s="637"/>
      <c r="C296" s="638"/>
      <c r="D296" s="638"/>
      <c r="E296" s="638"/>
      <c r="F296" s="638"/>
      <c r="G296" s="638"/>
      <c r="H296" s="638"/>
      <c r="I296" s="639"/>
      <c r="J296" s="637"/>
      <c r="K296" s="638"/>
      <c r="L296" s="638"/>
      <c r="M296" s="638"/>
      <c r="N296" s="638"/>
      <c r="O296" s="639"/>
      <c r="P296" s="637"/>
      <c r="Q296" s="638"/>
      <c r="R296" s="638"/>
      <c r="S296" s="638"/>
      <c r="T296" s="638"/>
      <c r="U296" s="639"/>
      <c r="V296" s="637"/>
      <c r="W296" s="638"/>
      <c r="X296" s="638"/>
      <c r="Y296" s="638"/>
      <c r="Z296" s="638"/>
      <c r="AA296" s="638"/>
      <c r="AB296" s="638"/>
      <c r="AC296" s="639"/>
      <c r="AD296" s="638"/>
      <c r="AE296" s="638"/>
      <c r="AF296" s="638"/>
      <c r="AG296" s="638"/>
      <c r="AH296" s="637"/>
      <c r="AI296" s="638"/>
      <c r="AJ296" s="638"/>
      <c r="AK296" s="638"/>
      <c r="AL296" s="638"/>
      <c r="AM296" s="638"/>
      <c r="AN296" s="638"/>
      <c r="AO296" s="639"/>
      <c r="AP296" s="638"/>
      <c r="AQ296" s="638"/>
      <c r="AR296" s="638"/>
      <c r="AS296" s="639"/>
    </row>
    <row r="297" spans="1:45" s="635" customFormat="1" x14ac:dyDescent="0.55000000000000004">
      <c r="A297" s="636"/>
      <c r="B297" s="637"/>
      <c r="C297" s="638"/>
      <c r="D297" s="638"/>
      <c r="E297" s="638"/>
      <c r="F297" s="638"/>
      <c r="G297" s="638"/>
      <c r="H297" s="638"/>
      <c r="I297" s="639"/>
      <c r="J297" s="637"/>
      <c r="K297" s="638"/>
      <c r="L297" s="638"/>
      <c r="M297" s="638"/>
      <c r="N297" s="638"/>
      <c r="O297" s="639"/>
      <c r="P297" s="637"/>
      <c r="Q297" s="638"/>
      <c r="R297" s="638"/>
      <c r="S297" s="638"/>
      <c r="T297" s="638"/>
      <c r="U297" s="639"/>
      <c r="V297" s="637"/>
      <c r="W297" s="638"/>
      <c r="X297" s="638"/>
      <c r="Y297" s="638"/>
      <c r="Z297" s="638"/>
      <c r="AA297" s="638"/>
      <c r="AB297" s="638"/>
      <c r="AC297" s="639"/>
      <c r="AD297" s="638"/>
      <c r="AE297" s="638"/>
      <c r="AF297" s="638"/>
      <c r="AG297" s="638"/>
      <c r="AH297" s="637"/>
      <c r="AI297" s="638"/>
      <c r="AJ297" s="638"/>
      <c r="AK297" s="638"/>
      <c r="AL297" s="638"/>
      <c r="AM297" s="638"/>
      <c r="AN297" s="638"/>
      <c r="AO297" s="639"/>
      <c r="AP297" s="638"/>
      <c r="AQ297" s="638"/>
      <c r="AR297" s="638"/>
      <c r="AS297" s="639"/>
    </row>
    <row r="298" spans="1:45" s="635" customFormat="1" x14ac:dyDescent="0.55000000000000004">
      <c r="A298" s="636"/>
      <c r="B298" s="637"/>
      <c r="C298" s="638"/>
      <c r="D298" s="638"/>
      <c r="E298" s="638"/>
      <c r="F298" s="638"/>
      <c r="G298" s="638"/>
      <c r="H298" s="638"/>
      <c r="I298" s="639"/>
      <c r="J298" s="637"/>
      <c r="K298" s="638"/>
      <c r="L298" s="638"/>
      <c r="M298" s="638"/>
      <c r="N298" s="638"/>
      <c r="O298" s="639"/>
      <c r="P298" s="637"/>
      <c r="Q298" s="638"/>
      <c r="R298" s="638"/>
      <c r="S298" s="638"/>
      <c r="T298" s="638"/>
      <c r="U298" s="639"/>
      <c r="V298" s="637"/>
      <c r="W298" s="638"/>
      <c r="X298" s="638"/>
      <c r="Y298" s="638"/>
      <c r="Z298" s="638"/>
      <c r="AA298" s="638"/>
      <c r="AB298" s="638"/>
      <c r="AC298" s="639"/>
      <c r="AD298" s="638"/>
      <c r="AE298" s="638"/>
      <c r="AF298" s="638"/>
      <c r="AG298" s="638"/>
      <c r="AH298" s="637"/>
      <c r="AI298" s="638"/>
      <c r="AJ298" s="638"/>
      <c r="AK298" s="638"/>
      <c r="AL298" s="638"/>
      <c r="AM298" s="638"/>
      <c r="AN298" s="638"/>
      <c r="AO298" s="639"/>
      <c r="AP298" s="638"/>
      <c r="AQ298" s="638"/>
      <c r="AR298" s="638"/>
      <c r="AS298" s="639"/>
    </row>
    <row r="299" spans="1:45" s="635" customFormat="1" x14ac:dyDescent="0.55000000000000004">
      <c r="A299" s="636"/>
      <c r="B299" s="637"/>
      <c r="C299" s="638"/>
      <c r="D299" s="638"/>
      <c r="E299" s="638"/>
      <c r="F299" s="638"/>
      <c r="G299" s="638"/>
      <c r="H299" s="638"/>
      <c r="I299" s="639"/>
      <c r="J299" s="637"/>
      <c r="K299" s="638"/>
      <c r="L299" s="638"/>
      <c r="M299" s="638"/>
      <c r="N299" s="638"/>
      <c r="O299" s="639"/>
      <c r="P299" s="637"/>
      <c r="Q299" s="638"/>
      <c r="R299" s="638"/>
      <c r="S299" s="638"/>
      <c r="T299" s="638"/>
      <c r="U299" s="639"/>
      <c r="V299" s="637"/>
      <c r="W299" s="638"/>
      <c r="X299" s="638"/>
      <c r="Y299" s="638"/>
      <c r="Z299" s="638"/>
      <c r="AA299" s="638"/>
      <c r="AB299" s="638"/>
      <c r="AC299" s="639"/>
      <c r="AD299" s="638"/>
      <c r="AE299" s="638"/>
      <c r="AF299" s="638"/>
      <c r="AG299" s="638"/>
      <c r="AH299" s="637"/>
      <c r="AI299" s="638"/>
      <c r="AJ299" s="638"/>
      <c r="AK299" s="638"/>
      <c r="AL299" s="638"/>
      <c r="AM299" s="638"/>
      <c r="AN299" s="638"/>
      <c r="AO299" s="639"/>
      <c r="AP299" s="638"/>
      <c r="AQ299" s="638"/>
      <c r="AR299" s="638"/>
      <c r="AS299" s="639"/>
    </row>
    <row r="300" spans="1:45" s="635" customFormat="1" x14ac:dyDescent="0.55000000000000004">
      <c r="A300" s="636"/>
      <c r="B300" s="637"/>
      <c r="C300" s="638"/>
      <c r="D300" s="638"/>
      <c r="E300" s="638"/>
      <c r="F300" s="638"/>
      <c r="G300" s="638"/>
      <c r="H300" s="638"/>
      <c r="I300" s="639"/>
      <c r="J300" s="637"/>
      <c r="K300" s="638"/>
      <c r="L300" s="638"/>
      <c r="M300" s="638"/>
      <c r="N300" s="638"/>
      <c r="O300" s="639"/>
      <c r="P300" s="637"/>
      <c r="Q300" s="638"/>
      <c r="R300" s="638"/>
      <c r="S300" s="638"/>
      <c r="T300" s="638"/>
      <c r="U300" s="639"/>
      <c r="V300" s="637"/>
      <c r="W300" s="638"/>
      <c r="X300" s="638"/>
      <c r="Y300" s="638"/>
      <c r="Z300" s="638"/>
      <c r="AA300" s="638"/>
      <c r="AB300" s="638"/>
      <c r="AC300" s="639"/>
      <c r="AD300" s="638"/>
      <c r="AE300" s="638"/>
      <c r="AF300" s="638"/>
      <c r="AG300" s="638"/>
      <c r="AH300" s="637"/>
      <c r="AI300" s="638"/>
      <c r="AJ300" s="638"/>
      <c r="AK300" s="638"/>
      <c r="AL300" s="638"/>
      <c r="AM300" s="638"/>
      <c r="AN300" s="638"/>
      <c r="AO300" s="639"/>
      <c r="AP300" s="638"/>
      <c r="AQ300" s="638"/>
      <c r="AR300" s="638"/>
      <c r="AS300" s="639"/>
    </row>
    <row r="301" spans="1:45" s="635" customFormat="1" x14ac:dyDescent="0.55000000000000004">
      <c r="A301" s="636"/>
      <c r="B301" s="637"/>
      <c r="C301" s="638"/>
      <c r="D301" s="638"/>
      <c r="E301" s="638"/>
      <c r="F301" s="638"/>
      <c r="G301" s="638"/>
      <c r="H301" s="638"/>
      <c r="I301" s="639"/>
      <c r="J301" s="637"/>
      <c r="K301" s="638"/>
      <c r="L301" s="638"/>
      <c r="M301" s="638"/>
      <c r="N301" s="638"/>
      <c r="O301" s="639"/>
      <c r="P301" s="637"/>
      <c r="Q301" s="638"/>
      <c r="R301" s="638"/>
      <c r="S301" s="638"/>
      <c r="T301" s="638"/>
      <c r="U301" s="639"/>
      <c r="V301" s="637"/>
      <c r="W301" s="638"/>
      <c r="X301" s="638"/>
      <c r="Y301" s="638"/>
      <c r="Z301" s="638"/>
      <c r="AA301" s="638"/>
      <c r="AB301" s="638"/>
      <c r="AC301" s="639"/>
      <c r="AD301" s="638"/>
      <c r="AE301" s="638"/>
      <c r="AF301" s="638"/>
      <c r="AG301" s="638"/>
      <c r="AH301" s="637"/>
      <c r="AI301" s="638"/>
      <c r="AJ301" s="638"/>
      <c r="AK301" s="638"/>
      <c r="AL301" s="638"/>
      <c r="AM301" s="638"/>
      <c r="AN301" s="638"/>
      <c r="AO301" s="639"/>
      <c r="AP301" s="638"/>
      <c r="AQ301" s="638"/>
      <c r="AR301" s="638"/>
      <c r="AS301" s="639"/>
    </row>
    <row r="302" spans="1:45" s="635" customFormat="1" x14ac:dyDescent="0.55000000000000004">
      <c r="A302" s="636"/>
      <c r="B302" s="637"/>
      <c r="C302" s="638"/>
      <c r="D302" s="638"/>
      <c r="E302" s="638"/>
      <c r="F302" s="638"/>
      <c r="G302" s="638"/>
      <c r="H302" s="638"/>
      <c r="I302" s="639"/>
      <c r="J302" s="637"/>
      <c r="K302" s="638"/>
      <c r="L302" s="638"/>
      <c r="M302" s="638"/>
      <c r="N302" s="638"/>
      <c r="O302" s="639"/>
      <c r="P302" s="637"/>
      <c r="Q302" s="638"/>
      <c r="R302" s="638"/>
      <c r="S302" s="638"/>
      <c r="T302" s="638"/>
      <c r="U302" s="639"/>
      <c r="V302" s="637"/>
      <c r="W302" s="638"/>
      <c r="X302" s="638"/>
      <c r="Y302" s="638"/>
      <c r="Z302" s="638"/>
      <c r="AA302" s="638"/>
      <c r="AB302" s="638"/>
      <c r="AC302" s="639"/>
      <c r="AD302" s="638"/>
      <c r="AE302" s="638"/>
      <c r="AF302" s="638"/>
      <c r="AG302" s="638"/>
      <c r="AH302" s="637"/>
      <c r="AI302" s="638"/>
      <c r="AJ302" s="638"/>
      <c r="AK302" s="638"/>
      <c r="AL302" s="638"/>
      <c r="AM302" s="638"/>
      <c r="AN302" s="638"/>
      <c r="AO302" s="639"/>
      <c r="AP302" s="638"/>
      <c r="AQ302" s="638"/>
      <c r="AR302" s="638"/>
      <c r="AS302" s="639"/>
    </row>
    <row r="303" spans="1:45" s="635" customFormat="1" x14ac:dyDescent="0.55000000000000004">
      <c r="A303" s="636"/>
      <c r="B303" s="637"/>
      <c r="C303" s="638"/>
      <c r="D303" s="638"/>
      <c r="E303" s="638"/>
      <c r="F303" s="638"/>
      <c r="G303" s="638"/>
      <c r="H303" s="638"/>
      <c r="I303" s="639"/>
      <c r="J303" s="637"/>
      <c r="K303" s="638"/>
      <c r="L303" s="638"/>
      <c r="M303" s="638"/>
      <c r="N303" s="638"/>
      <c r="O303" s="639"/>
      <c r="P303" s="637"/>
      <c r="Q303" s="638"/>
      <c r="R303" s="638"/>
      <c r="S303" s="638"/>
      <c r="T303" s="638"/>
      <c r="U303" s="639"/>
      <c r="V303" s="637"/>
      <c r="W303" s="638"/>
      <c r="X303" s="638"/>
      <c r="Y303" s="638"/>
      <c r="Z303" s="638"/>
      <c r="AA303" s="638"/>
      <c r="AB303" s="638"/>
      <c r="AC303" s="639"/>
      <c r="AD303" s="638"/>
      <c r="AE303" s="638"/>
      <c r="AF303" s="638"/>
      <c r="AG303" s="638"/>
      <c r="AH303" s="637"/>
      <c r="AI303" s="638"/>
      <c r="AJ303" s="638"/>
      <c r="AK303" s="638"/>
      <c r="AL303" s="638"/>
      <c r="AM303" s="638"/>
      <c r="AN303" s="638"/>
      <c r="AO303" s="639"/>
      <c r="AP303" s="638"/>
      <c r="AQ303" s="638"/>
      <c r="AR303" s="638"/>
      <c r="AS303" s="639"/>
    </row>
    <row r="304" spans="1:45" s="635" customFormat="1" x14ac:dyDescent="0.55000000000000004">
      <c r="A304" s="636"/>
      <c r="B304" s="637"/>
      <c r="C304" s="638"/>
      <c r="D304" s="638"/>
      <c r="E304" s="638"/>
      <c r="F304" s="638"/>
      <c r="G304" s="638"/>
      <c r="H304" s="638"/>
      <c r="I304" s="639"/>
      <c r="J304" s="637"/>
      <c r="K304" s="638"/>
      <c r="L304" s="638"/>
      <c r="M304" s="638"/>
      <c r="N304" s="638"/>
      <c r="O304" s="639"/>
      <c r="P304" s="637"/>
      <c r="Q304" s="638"/>
      <c r="R304" s="638"/>
      <c r="S304" s="638"/>
      <c r="T304" s="638"/>
      <c r="U304" s="639"/>
      <c r="V304" s="637"/>
      <c r="W304" s="638"/>
      <c r="X304" s="638"/>
      <c r="Y304" s="638"/>
      <c r="Z304" s="638"/>
      <c r="AA304" s="638"/>
      <c r="AB304" s="638"/>
      <c r="AC304" s="639"/>
      <c r="AD304" s="638"/>
      <c r="AE304" s="638"/>
      <c r="AF304" s="638"/>
      <c r="AG304" s="638"/>
      <c r="AH304" s="637"/>
      <c r="AI304" s="638"/>
      <c r="AJ304" s="638"/>
      <c r="AK304" s="638"/>
      <c r="AL304" s="638"/>
      <c r="AM304" s="638"/>
      <c r="AN304" s="638"/>
      <c r="AO304" s="639"/>
      <c r="AP304" s="638"/>
      <c r="AQ304" s="638"/>
      <c r="AR304" s="638"/>
      <c r="AS304" s="639"/>
    </row>
    <row r="305" spans="1:45" s="635" customFormat="1" x14ac:dyDescent="0.55000000000000004">
      <c r="A305" s="636"/>
      <c r="B305" s="637"/>
      <c r="C305" s="638"/>
      <c r="D305" s="638"/>
      <c r="E305" s="638"/>
      <c r="F305" s="638"/>
      <c r="G305" s="638"/>
      <c r="H305" s="638"/>
      <c r="I305" s="639"/>
      <c r="J305" s="637"/>
      <c r="K305" s="638"/>
      <c r="L305" s="638"/>
      <c r="M305" s="638"/>
      <c r="N305" s="638"/>
      <c r="O305" s="639"/>
      <c r="P305" s="637"/>
      <c r="Q305" s="638"/>
      <c r="R305" s="638"/>
      <c r="S305" s="638"/>
      <c r="T305" s="638"/>
      <c r="U305" s="639"/>
      <c r="V305" s="637"/>
      <c r="W305" s="638"/>
      <c r="X305" s="638"/>
      <c r="Y305" s="638"/>
      <c r="Z305" s="638"/>
      <c r="AA305" s="638"/>
      <c r="AB305" s="638"/>
      <c r="AC305" s="639"/>
      <c r="AD305" s="638"/>
      <c r="AE305" s="638"/>
      <c r="AF305" s="638"/>
      <c r="AG305" s="638"/>
      <c r="AH305" s="637"/>
      <c r="AI305" s="638"/>
      <c r="AJ305" s="638"/>
      <c r="AK305" s="638"/>
      <c r="AL305" s="638"/>
      <c r="AM305" s="638"/>
      <c r="AN305" s="638"/>
      <c r="AO305" s="639"/>
      <c r="AP305" s="638"/>
      <c r="AQ305" s="638"/>
      <c r="AR305" s="638"/>
      <c r="AS305" s="639"/>
    </row>
    <row r="306" spans="1:45" s="635" customFormat="1" x14ac:dyDescent="0.55000000000000004">
      <c r="A306" s="636"/>
      <c r="B306" s="637"/>
      <c r="C306" s="638"/>
      <c r="D306" s="638"/>
      <c r="E306" s="638"/>
      <c r="F306" s="638"/>
      <c r="G306" s="638"/>
      <c r="H306" s="638"/>
      <c r="I306" s="639"/>
      <c r="J306" s="637"/>
      <c r="K306" s="638"/>
      <c r="L306" s="638"/>
      <c r="M306" s="638"/>
      <c r="N306" s="638"/>
      <c r="O306" s="639"/>
      <c r="P306" s="637"/>
      <c r="Q306" s="638"/>
      <c r="R306" s="638"/>
      <c r="S306" s="638"/>
      <c r="T306" s="638"/>
      <c r="U306" s="639"/>
      <c r="V306" s="637"/>
      <c r="W306" s="638"/>
      <c r="X306" s="638"/>
      <c r="Y306" s="638"/>
      <c r="Z306" s="638"/>
      <c r="AA306" s="638"/>
      <c r="AB306" s="638"/>
      <c r="AC306" s="639"/>
      <c r="AD306" s="638"/>
      <c r="AE306" s="638"/>
      <c r="AF306" s="638"/>
      <c r="AG306" s="638"/>
      <c r="AH306" s="637"/>
      <c r="AI306" s="638"/>
      <c r="AJ306" s="638"/>
      <c r="AK306" s="638"/>
      <c r="AL306" s="638"/>
      <c r="AM306" s="638"/>
      <c r="AN306" s="638"/>
      <c r="AO306" s="639"/>
      <c r="AP306" s="638"/>
      <c r="AQ306" s="638"/>
      <c r="AR306" s="638"/>
      <c r="AS306" s="639"/>
    </row>
    <row r="307" spans="1:45" s="635" customFormat="1" x14ac:dyDescent="0.55000000000000004">
      <c r="A307" s="636"/>
      <c r="B307" s="637"/>
      <c r="C307" s="638"/>
      <c r="D307" s="638"/>
      <c r="E307" s="638"/>
      <c r="F307" s="638"/>
      <c r="G307" s="638"/>
      <c r="H307" s="638"/>
      <c r="I307" s="639"/>
      <c r="J307" s="637"/>
      <c r="K307" s="638"/>
      <c r="L307" s="638"/>
      <c r="M307" s="638"/>
      <c r="N307" s="638"/>
      <c r="O307" s="639"/>
      <c r="P307" s="637"/>
      <c r="Q307" s="638"/>
      <c r="R307" s="638"/>
      <c r="S307" s="638"/>
      <c r="T307" s="638"/>
      <c r="U307" s="639"/>
      <c r="V307" s="637"/>
      <c r="W307" s="638"/>
      <c r="X307" s="638"/>
      <c r="Y307" s="638"/>
      <c r="Z307" s="638"/>
      <c r="AA307" s="638"/>
      <c r="AB307" s="638"/>
      <c r="AC307" s="639"/>
      <c r="AD307" s="638"/>
      <c r="AE307" s="638"/>
      <c r="AF307" s="638"/>
      <c r="AG307" s="638"/>
      <c r="AH307" s="637"/>
      <c r="AI307" s="638"/>
      <c r="AJ307" s="638"/>
      <c r="AK307" s="638"/>
      <c r="AL307" s="638"/>
      <c r="AM307" s="638"/>
      <c r="AN307" s="638"/>
      <c r="AO307" s="639"/>
      <c r="AP307" s="638"/>
      <c r="AQ307" s="638"/>
      <c r="AR307" s="638"/>
      <c r="AS307" s="639"/>
    </row>
    <row r="308" spans="1:45" s="635" customFormat="1" x14ac:dyDescent="0.55000000000000004">
      <c r="A308" s="636"/>
      <c r="B308" s="637"/>
      <c r="C308" s="638"/>
      <c r="D308" s="638"/>
      <c r="E308" s="638"/>
      <c r="F308" s="638"/>
      <c r="G308" s="638"/>
      <c r="H308" s="638"/>
      <c r="I308" s="639"/>
      <c r="J308" s="637"/>
      <c r="K308" s="638"/>
      <c r="L308" s="638"/>
      <c r="M308" s="638"/>
      <c r="N308" s="638"/>
      <c r="O308" s="639"/>
      <c r="P308" s="637"/>
      <c r="Q308" s="638"/>
      <c r="R308" s="638"/>
      <c r="S308" s="638"/>
      <c r="T308" s="638"/>
      <c r="U308" s="639"/>
      <c r="V308" s="637"/>
      <c r="W308" s="638"/>
      <c r="X308" s="638"/>
      <c r="Y308" s="638"/>
      <c r="Z308" s="638"/>
      <c r="AA308" s="638"/>
      <c r="AB308" s="638"/>
      <c r="AC308" s="639"/>
      <c r="AD308" s="638"/>
      <c r="AE308" s="638"/>
      <c r="AF308" s="638"/>
      <c r="AG308" s="638"/>
      <c r="AH308" s="637"/>
      <c r="AI308" s="638"/>
      <c r="AJ308" s="638"/>
      <c r="AK308" s="638"/>
      <c r="AL308" s="638"/>
      <c r="AM308" s="638"/>
      <c r="AN308" s="638"/>
      <c r="AO308" s="639"/>
      <c r="AP308" s="638"/>
      <c r="AQ308" s="638"/>
      <c r="AR308" s="638"/>
      <c r="AS308" s="639"/>
    </row>
    <row r="309" spans="1:45" s="635" customFormat="1" x14ac:dyDescent="0.55000000000000004">
      <c r="A309" s="636"/>
      <c r="B309" s="637"/>
      <c r="C309" s="638"/>
      <c r="D309" s="638"/>
      <c r="E309" s="638"/>
      <c r="F309" s="638"/>
      <c r="G309" s="638"/>
      <c r="H309" s="638"/>
      <c r="I309" s="639"/>
      <c r="J309" s="637"/>
      <c r="K309" s="638"/>
      <c r="L309" s="638"/>
      <c r="M309" s="638"/>
      <c r="N309" s="638"/>
      <c r="O309" s="639"/>
      <c r="P309" s="637"/>
      <c r="Q309" s="638"/>
      <c r="R309" s="638"/>
      <c r="S309" s="638"/>
      <c r="T309" s="638"/>
      <c r="U309" s="639"/>
      <c r="V309" s="637"/>
      <c r="W309" s="638"/>
      <c r="X309" s="638"/>
      <c r="Y309" s="638"/>
      <c r="Z309" s="638"/>
      <c r="AA309" s="638"/>
      <c r="AB309" s="638"/>
      <c r="AC309" s="639"/>
      <c r="AD309" s="638"/>
      <c r="AE309" s="638"/>
      <c r="AF309" s="638"/>
      <c r="AG309" s="638"/>
      <c r="AH309" s="637"/>
      <c r="AI309" s="638"/>
      <c r="AJ309" s="638"/>
      <c r="AK309" s="638"/>
      <c r="AL309" s="638"/>
      <c r="AM309" s="638"/>
      <c r="AN309" s="638"/>
      <c r="AO309" s="639"/>
      <c r="AP309" s="638"/>
      <c r="AQ309" s="638"/>
      <c r="AR309" s="638"/>
      <c r="AS309" s="639"/>
    </row>
    <row r="310" spans="1:45" s="635" customFormat="1" x14ac:dyDescent="0.55000000000000004">
      <c r="A310" s="636"/>
      <c r="B310" s="637"/>
      <c r="C310" s="638"/>
      <c r="D310" s="638"/>
      <c r="E310" s="638"/>
      <c r="F310" s="638"/>
      <c r="G310" s="638"/>
      <c r="H310" s="638"/>
      <c r="I310" s="639"/>
      <c r="J310" s="637"/>
      <c r="K310" s="638"/>
      <c r="L310" s="638"/>
      <c r="M310" s="638"/>
      <c r="N310" s="638"/>
      <c r="O310" s="639"/>
      <c r="P310" s="637"/>
      <c r="Q310" s="638"/>
      <c r="R310" s="638"/>
      <c r="S310" s="638"/>
      <c r="T310" s="638"/>
      <c r="U310" s="639"/>
      <c r="V310" s="637"/>
      <c r="W310" s="638"/>
      <c r="X310" s="638"/>
      <c r="Y310" s="638"/>
      <c r="Z310" s="638"/>
      <c r="AA310" s="638"/>
      <c r="AB310" s="638"/>
      <c r="AC310" s="639"/>
      <c r="AD310" s="638"/>
      <c r="AE310" s="638"/>
      <c r="AF310" s="638"/>
      <c r="AG310" s="638"/>
      <c r="AH310" s="637"/>
      <c r="AI310" s="638"/>
      <c r="AJ310" s="638"/>
      <c r="AK310" s="638"/>
      <c r="AL310" s="638"/>
      <c r="AM310" s="638"/>
      <c r="AN310" s="638"/>
      <c r="AO310" s="639"/>
      <c r="AP310" s="638"/>
      <c r="AQ310" s="638"/>
      <c r="AR310" s="638"/>
      <c r="AS310" s="639"/>
    </row>
    <row r="311" spans="1:45" s="635" customFormat="1" x14ac:dyDescent="0.55000000000000004">
      <c r="A311" s="636"/>
      <c r="B311" s="637"/>
      <c r="C311" s="638"/>
      <c r="D311" s="638"/>
      <c r="E311" s="638"/>
      <c r="F311" s="638"/>
      <c r="G311" s="638"/>
      <c r="H311" s="638"/>
      <c r="I311" s="639"/>
      <c r="J311" s="637"/>
      <c r="K311" s="638"/>
      <c r="L311" s="638"/>
      <c r="M311" s="638"/>
      <c r="N311" s="638"/>
      <c r="O311" s="639"/>
      <c r="P311" s="637"/>
      <c r="Q311" s="638"/>
      <c r="R311" s="638"/>
      <c r="S311" s="638"/>
      <c r="T311" s="638"/>
      <c r="U311" s="639"/>
      <c r="V311" s="637"/>
      <c r="W311" s="638"/>
      <c r="X311" s="638"/>
      <c r="Y311" s="638"/>
      <c r="Z311" s="638"/>
      <c r="AA311" s="638"/>
      <c r="AB311" s="638"/>
      <c r="AC311" s="639"/>
      <c r="AD311" s="638"/>
      <c r="AE311" s="638"/>
      <c r="AF311" s="638"/>
      <c r="AG311" s="638"/>
      <c r="AH311" s="637"/>
      <c r="AI311" s="638"/>
      <c r="AJ311" s="638"/>
      <c r="AK311" s="638"/>
      <c r="AL311" s="638"/>
      <c r="AM311" s="638"/>
      <c r="AN311" s="638"/>
      <c r="AO311" s="639"/>
      <c r="AP311" s="638"/>
      <c r="AQ311" s="638"/>
      <c r="AR311" s="638"/>
      <c r="AS311" s="639"/>
    </row>
    <row r="312" spans="1:45" s="635" customFormat="1" x14ac:dyDescent="0.55000000000000004">
      <c r="A312" s="636"/>
      <c r="B312" s="637"/>
      <c r="C312" s="638"/>
      <c r="D312" s="638"/>
      <c r="E312" s="638"/>
      <c r="F312" s="638"/>
      <c r="G312" s="638"/>
      <c r="H312" s="638"/>
      <c r="I312" s="639"/>
      <c r="J312" s="637"/>
      <c r="K312" s="638"/>
      <c r="L312" s="638"/>
      <c r="M312" s="638"/>
      <c r="N312" s="638"/>
      <c r="O312" s="639"/>
      <c r="P312" s="637"/>
      <c r="Q312" s="638"/>
      <c r="R312" s="638"/>
      <c r="S312" s="638"/>
      <c r="T312" s="638"/>
      <c r="U312" s="639"/>
      <c r="V312" s="637"/>
      <c r="W312" s="638"/>
      <c r="X312" s="638"/>
      <c r="Y312" s="638"/>
      <c r="Z312" s="638"/>
      <c r="AA312" s="638"/>
      <c r="AB312" s="638"/>
      <c r="AC312" s="639"/>
      <c r="AD312" s="638"/>
      <c r="AE312" s="638"/>
      <c r="AF312" s="638"/>
      <c r="AG312" s="638"/>
      <c r="AH312" s="637"/>
      <c r="AI312" s="638"/>
      <c r="AJ312" s="638"/>
      <c r="AK312" s="638"/>
      <c r="AL312" s="638"/>
      <c r="AM312" s="638"/>
      <c r="AN312" s="638"/>
      <c r="AO312" s="639"/>
      <c r="AP312" s="638"/>
      <c r="AQ312" s="638"/>
      <c r="AR312" s="638"/>
      <c r="AS312" s="639"/>
    </row>
    <row r="313" spans="1:45" s="635" customFormat="1" x14ac:dyDescent="0.55000000000000004">
      <c r="A313" s="636"/>
      <c r="B313" s="637"/>
      <c r="C313" s="638"/>
      <c r="D313" s="638"/>
      <c r="E313" s="638"/>
      <c r="F313" s="638"/>
      <c r="G313" s="638"/>
      <c r="H313" s="638"/>
      <c r="I313" s="639"/>
      <c r="J313" s="637"/>
      <c r="K313" s="638"/>
      <c r="L313" s="638"/>
      <c r="M313" s="638"/>
      <c r="N313" s="638"/>
      <c r="O313" s="639"/>
      <c r="P313" s="637"/>
      <c r="Q313" s="638"/>
      <c r="R313" s="638"/>
      <c r="S313" s="638"/>
      <c r="T313" s="638"/>
      <c r="U313" s="639"/>
      <c r="V313" s="637"/>
      <c r="W313" s="638"/>
      <c r="X313" s="638"/>
      <c r="Y313" s="638"/>
      <c r="Z313" s="638"/>
      <c r="AA313" s="638"/>
      <c r="AB313" s="638"/>
      <c r="AC313" s="639"/>
      <c r="AD313" s="638"/>
      <c r="AE313" s="638"/>
      <c r="AF313" s="638"/>
      <c r="AG313" s="638"/>
      <c r="AH313" s="637"/>
      <c r="AI313" s="638"/>
      <c r="AJ313" s="638"/>
      <c r="AK313" s="638"/>
      <c r="AL313" s="638"/>
      <c r="AM313" s="638"/>
      <c r="AN313" s="638"/>
      <c r="AO313" s="639"/>
      <c r="AP313" s="638"/>
      <c r="AQ313" s="638"/>
      <c r="AR313" s="638"/>
      <c r="AS313" s="639"/>
    </row>
    <row r="314" spans="1:45" s="635" customFormat="1" x14ac:dyDescent="0.55000000000000004">
      <c r="A314" s="636"/>
      <c r="B314" s="637"/>
      <c r="C314" s="638"/>
      <c r="D314" s="638"/>
      <c r="E314" s="638"/>
      <c r="F314" s="638"/>
      <c r="G314" s="638"/>
      <c r="H314" s="638"/>
      <c r="I314" s="639"/>
      <c r="J314" s="637"/>
      <c r="K314" s="638"/>
      <c r="L314" s="638"/>
      <c r="M314" s="638"/>
      <c r="N314" s="638"/>
      <c r="O314" s="639"/>
      <c r="P314" s="637"/>
      <c r="Q314" s="638"/>
      <c r="R314" s="638"/>
      <c r="S314" s="638"/>
      <c r="T314" s="638"/>
      <c r="U314" s="639"/>
      <c r="V314" s="637"/>
      <c r="W314" s="638"/>
      <c r="X314" s="638"/>
      <c r="Y314" s="638"/>
      <c r="Z314" s="638"/>
      <c r="AA314" s="638"/>
      <c r="AB314" s="638"/>
      <c r="AC314" s="639"/>
      <c r="AD314" s="638"/>
      <c r="AE314" s="638"/>
      <c r="AF314" s="638"/>
      <c r="AG314" s="638"/>
      <c r="AH314" s="637"/>
      <c r="AI314" s="638"/>
      <c r="AJ314" s="638"/>
      <c r="AK314" s="638"/>
      <c r="AL314" s="638"/>
      <c r="AM314" s="638"/>
      <c r="AN314" s="638"/>
      <c r="AO314" s="639"/>
      <c r="AP314" s="638"/>
      <c r="AQ314" s="638"/>
      <c r="AR314" s="638"/>
      <c r="AS314" s="639"/>
    </row>
    <row r="315" spans="1:45" s="635" customFormat="1" x14ac:dyDescent="0.55000000000000004">
      <c r="A315" s="636"/>
      <c r="B315" s="637"/>
      <c r="C315" s="638"/>
      <c r="D315" s="638"/>
      <c r="E315" s="638"/>
      <c r="F315" s="638"/>
      <c r="G315" s="638"/>
      <c r="H315" s="638"/>
      <c r="I315" s="639"/>
      <c r="J315" s="637"/>
      <c r="K315" s="638"/>
      <c r="L315" s="638"/>
      <c r="M315" s="638"/>
      <c r="N315" s="638"/>
      <c r="O315" s="639"/>
      <c r="P315" s="637"/>
      <c r="Q315" s="638"/>
      <c r="R315" s="638"/>
      <c r="S315" s="638"/>
      <c r="T315" s="638"/>
      <c r="U315" s="639"/>
      <c r="V315" s="637"/>
      <c r="W315" s="638"/>
      <c r="X315" s="638"/>
      <c r="Y315" s="638"/>
      <c r="Z315" s="638"/>
      <c r="AA315" s="638"/>
      <c r="AB315" s="638"/>
      <c r="AC315" s="639"/>
      <c r="AD315" s="638"/>
      <c r="AE315" s="638"/>
      <c r="AF315" s="638"/>
      <c r="AG315" s="638"/>
      <c r="AH315" s="637"/>
      <c r="AI315" s="638"/>
      <c r="AJ315" s="638"/>
      <c r="AK315" s="638"/>
      <c r="AL315" s="638"/>
      <c r="AM315" s="638"/>
      <c r="AN315" s="638"/>
      <c r="AO315" s="639"/>
      <c r="AP315" s="638"/>
      <c r="AQ315" s="638"/>
      <c r="AR315" s="638"/>
      <c r="AS315" s="639"/>
    </row>
    <row r="316" spans="1:45" s="635" customFormat="1" x14ac:dyDescent="0.55000000000000004">
      <c r="A316" s="636"/>
      <c r="B316" s="637"/>
      <c r="C316" s="638"/>
      <c r="D316" s="638"/>
      <c r="E316" s="638"/>
      <c r="F316" s="638"/>
      <c r="G316" s="638"/>
      <c r="H316" s="638"/>
      <c r="I316" s="639"/>
      <c r="J316" s="637"/>
      <c r="K316" s="638"/>
      <c r="L316" s="638"/>
      <c r="M316" s="638"/>
      <c r="N316" s="638"/>
      <c r="O316" s="639"/>
      <c r="P316" s="637"/>
      <c r="Q316" s="638"/>
      <c r="R316" s="638"/>
      <c r="S316" s="638"/>
      <c r="T316" s="638"/>
      <c r="U316" s="639"/>
      <c r="V316" s="637"/>
      <c r="W316" s="638"/>
      <c r="X316" s="638"/>
      <c r="Y316" s="638"/>
      <c r="Z316" s="638"/>
      <c r="AA316" s="638"/>
      <c r="AB316" s="638"/>
      <c r="AC316" s="639"/>
      <c r="AD316" s="638"/>
      <c r="AE316" s="638"/>
      <c r="AF316" s="638"/>
      <c r="AG316" s="638"/>
      <c r="AH316" s="637"/>
      <c r="AI316" s="638"/>
      <c r="AJ316" s="638"/>
      <c r="AK316" s="638"/>
      <c r="AL316" s="638"/>
      <c r="AM316" s="638"/>
      <c r="AN316" s="638"/>
      <c r="AO316" s="639"/>
      <c r="AP316" s="638"/>
      <c r="AQ316" s="638"/>
      <c r="AR316" s="638"/>
      <c r="AS316" s="639"/>
    </row>
    <row r="317" spans="1:45" s="635" customFormat="1" x14ac:dyDescent="0.55000000000000004">
      <c r="A317" s="636"/>
      <c r="B317" s="637"/>
      <c r="C317" s="638"/>
      <c r="D317" s="638"/>
      <c r="E317" s="638"/>
      <c r="F317" s="638"/>
      <c r="G317" s="638"/>
      <c r="H317" s="638"/>
      <c r="I317" s="639"/>
      <c r="J317" s="637"/>
      <c r="K317" s="638"/>
      <c r="L317" s="638"/>
      <c r="M317" s="638"/>
      <c r="N317" s="638"/>
      <c r="O317" s="639"/>
      <c r="P317" s="637"/>
      <c r="Q317" s="638"/>
      <c r="R317" s="638"/>
      <c r="S317" s="638"/>
      <c r="T317" s="638"/>
      <c r="U317" s="639"/>
      <c r="V317" s="637"/>
      <c r="W317" s="638"/>
      <c r="X317" s="638"/>
      <c r="Y317" s="638"/>
      <c r="Z317" s="638"/>
      <c r="AA317" s="638"/>
      <c r="AB317" s="638"/>
      <c r="AC317" s="639"/>
      <c r="AD317" s="638"/>
      <c r="AE317" s="638"/>
      <c r="AF317" s="638"/>
      <c r="AG317" s="638"/>
      <c r="AH317" s="637"/>
      <c r="AI317" s="638"/>
      <c r="AJ317" s="638"/>
      <c r="AK317" s="638"/>
      <c r="AL317" s="638"/>
      <c r="AM317" s="638"/>
      <c r="AN317" s="638"/>
      <c r="AO317" s="639"/>
      <c r="AP317" s="638"/>
      <c r="AQ317" s="638"/>
      <c r="AR317" s="638"/>
      <c r="AS317" s="639"/>
    </row>
    <row r="318" spans="1:45" s="635" customFormat="1" x14ac:dyDescent="0.55000000000000004">
      <c r="A318" s="636"/>
      <c r="B318" s="637"/>
      <c r="C318" s="638"/>
      <c r="D318" s="638"/>
      <c r="E318" s="638"/>
      <c r="F318" s="638"/>
      <c r="G318" s="638"/>
      <c r="H318" s="638"/>
      <c r="I318" s="639"/>
      <c r="J318" s="637"/>
      <c r="K318" s="638"/>
      <c r="L318" s="638"/>
      <c r="M318" s="638"/>
      <c r="N318" s="638"/>
      <c r="O318" s="639"/>
      <c r="P318" s="637"/>
      <c r="Q318" s="638"/>
      <c r="R318" s="638"/>
      <c r="S318" s="638"/>
      <c r="T318" s="638"/>
      <c r="U318" s="639"/>
      <c r="V318" s="637"/>
      <c r="W318" s="638"/>
      <c r="X318" s="638"/>
      <c r="Y318" s="638"/>
      <c r="Z318" s="638"/>
      <c r="AA318" s="638"/>
      <c r="AB318" s="638"/>
      <c r="AC318" s="639"/>
      <c r="AD318" s="638"/>
      <c r="AE318" s="638"/>
      <c r="AF318" s="638"/>
      <c r="AG318" s="638"/>
      <c r="AH318" s="637"/>
      <c r="AI318" s="638"/>
      <c r="AJ318" s="638"/>
      <c r="AK318" s="638"/>
      <c r="AL318" s="638"/>
      <c r="AM318" s="638"/>
      <c r="AN318" s="638"/>
      <c r="AO318" s="639"/>
      <c r="AP318" s="638"/>
      <c r="AQ318" s="638"/>
      <c r="AR318" s="638"/>
      <c r="AS318" s="639"/>
    </row>
    <row r="319" spans="1:45" s="635" customFormat="1" x14ac:dyDescent="0.55000000000000004">
      <c r="A319" s="636"/>
      <c r="B319" s="637"/>
      <c r="C319" s="638"/>
      <c r="D319" s="638"/>
      <c r="E319" s="638"/>
      <c r="F319" s="638"/>
      <c r="G319" s="638"/>
      <c r="H319" s="638"/>
      <c r="I319" s="639"/>
      <c r="J319" s="637"/>
      <c r="K319" s="638"/>
      <c r="L319" s="638"/>
      <c r="M319" s="638"/>
      <c r="N319" s="638"/>
      <c r="O319" s="639"/>
      <c r="P319" s="637"/>
      <c r="Q319" s="638"/>
      <c r="R319" s="638"/>
      <c r="S319" s="638"/>
      <c r="T319" s="638"/>
      <c r="U319" s="639"/>
      <c r="V319" s="637"/>
      <c r="W319" s="638"/>
      <c r="X319" s="638"/>
      <c r="Y319" s="638"/>
      <c r="Z319" s="638"/>
      <c r="AA319" s="638"/>
      <c r="AB319" s="638"/>
      <c r="AC319" s="639"/>
      <c r="AD319" s="638"/>
      <c r="AE319" s="638"/>
      <c r="AF319" s="638"/>
      <c r="AG319" s="638"/>
      <c r="AH319" s="637"/>
      <c r="AI319" s="638"/>
      <c r="AJ319" s="638"/>
      <c r="AK319" s="638"/>
      <c r="AL319" s="638"/>
      <c r="AM319" s="638"/>
      <c r="AN319" s="638"/>
      <c r="AO319" s="639"/>
      <c r="AP319" s="638"/>
      <c r="AQ319" s="638"/>
      <c r="AR319" s="638"/>
      <c r="AS319" s="639"/>
    </row>
    <row r="320" spans="1:45" s="635" customFormat="1" x14ac:dyDescent="0.55000000000000004">
      <c r="A320" s="636"/>
      <c r="B320" s="637"/>
      <c r="C320" s="638"/>
      <c r="D320" s="638"/>
      <c r="E320" s="638"/>
      <c r="F320" s="638"/>
      <c r="G320" s="638"/>
      <c r="H320" s="638"/>
      <c r="I320" s="639"/>
      <c r="J320" s="637"/>
      <c r="K320" s="638"/>
      <c r="L320" s="638"/>
      <c r="M320" s="638"/>
      <c r="N320" s="638"/>
      <c r="O320" s="639"/>
      <c r="P320" s="637"/>
      <c r="Q320" s="638"/>
      <c r="R320" s="638"/>
      <c r="S320" s="638"/>
      <c r="T320" s="638"/>
      <c r="U320" s="639"/>
      <c r="V320" s="637"/>
      <c r="W320" s="638"/>
      <c r="X320" s="638"/>
      <c r="Y320" s="638"/>
      <c r="Z320" s="638"/>
      <c r="AA320" s="638"/>
      <c r="AB320" s="638"/>
      <c r="AC320" s="639"/>
      <c r="AD320" s="638"/>
      <c r="AE320" s="638"/>
      <c r="AF320" s="638"/>
      <c r="AG320" s="638"/>
      <c r="AH320" s="637"/>
      <c r="AI320" s="638"/>
      <c r="AJ320" s="638"/>
      <c r="AK320" s="638"/>
      <c r="AL320" s="638"/>
      <c r="AM320" s="638"/>
      <c r="AN320" s="638"/>
      <c r="AO320" s="639"/>
      <c r="AP320" s="638"/>
      <c r="AQ320" s="638"/>
      <c r="AR320" s="638"/>
      <c r="AS320" s="639"/>
    </row>
    <row r="321" spans="1:45" s="635" customFormat="1" x14ac:dyDescent="0.55000000000000004">
      <c r="A321" s="636"/>
      <c r="B321" s="637"/>
      <c r="C321" s="638"/>
      <c r="D321" s="638"/>
      <c r="E321" s="638"/>
      <c r="F321" s="638"/>
      <c r="G321" s="638"/>
      <c r="H321" s="638"/>
      <c r="I321" s="639"/>
      <c r="J321" s="637"/>
      <c r="K321" s="638"/>
      <c r="L321" s="638"/>
      <c r="M321" s="638"/>
      <c r="N321" s="638"/>
      <c r="O321" s="639"/>
      <c r="P321" s="637"/>
      <c r="Q321" s="638"/>
      <c r="R321" s="638"/>
      <c r="S321" s="638"/>
      <c r="T321" s="638"/>
      <c r="U321" s="639"/>
      <c r="V321" s="637"/>
      <c r="W321" s="638"/>
      <c r="X321" s="638"/>
      <c r="Y321" s="638"/>
      <c r="Z321" s="638"/>
      <c r="AA321" s="638"/>
      <c r="AB321" s="638"/>
      <c r="AC321" s="639"/>
      <c r="AD321" s="638"/>
      <c r="AE321" s="638"/>
      <c r="AF321" s="638"/>
      <c r="AG321" s="638"/>
      <c r="AH321" s="637"/>
      <c r="AI321" s="638"/>
      <c r="AJ321" s="638"/>
      <c r="AK321" s="638"/>
      <c r="AL321" s="638"/>
      <c r="AM321" s="638"/>
      <c r="AN321" s="638"/>
      <c r="AO321" s="639"/>
      <c r="AP321" s="638"/>
      <c r="AQ321" s="638"/>
      <c r="AR321" s="638"/>
      <c r="AS321" s="639"/>
    </row>
    <row r="322" spans="1:45" s="635" customFormat="1" x14ac:dyDescent="0.55000000000000004">
      <c r="A322" s="636"/>
      <c r="B322" s="637"/>
      <c r="C322" s="638"/>
      <c r="D322" s="638"/>
      <c r="E322" s="638"/>
      <c r="F322" s="638"/>
      <c r="G322" s="638"/>
      <c r="H322" s="638"/>
      <c r="I322" s="639"/>
      <c r="J322" s="637"/>
      <c r="K322" s="638"/>
      <c r="L322" s="638"/>
      <c r="M322" s="638"/>
      <c r="N322" s="638"/>
      <c r="O322" s="639"/>
      <c r="P322" s="637"/>
      <c r="Q322" s="638"/>
      <c r="R322" s="638"/>
      <c r="S322" s="638"/>
      <c r="T322" s="638"/>
      <c r="U322" s="639"/>
      <c r="V322" s="637"/>
      <c r="W322" s="638"/>
      <c r="X322" s="638"/>
      <c r="Y322" s="638"/>
      <c r="Z322" s="638"/>
      <c r="AA322" s="638"/>
      <c r="AB322" s="638"/>
      <c r="AC322" s="639"/>
      <c r="AD322" s="638"/>
      <c r="AE322" s="638"/>
      <c r="AF322" s="638"/>
      <c r="AG322" s="638"/>
      <c r="AH322" s="637"/>
      <c r="AI322" s="638"/>
      <c r="AJ322" s="638"/>
      <c r="AK322" s="638"/>
      <c r="AL322" s="638"/>
      <c r="AM322" s="638"/>
      <c r="AN322" s="638"/>
      <c r="AO322" s="639"/>
      <c r="AP322" s="638"/>
      <c r="AQ322" s="638"/>
      <c r="AR322" s="638"/>
      <c r="AS322" s="639"/>
    </row>
    <row r="323" spans="1:45" s="635" customFormat="1" x14ac:dyDescent="0.55000000000000004">
      <c r="A323" s="636"/>
      <c r="B323" s="637"/>
      <c r="C323" s="638"/>
      <c r="D323" s="638"/>
      <c r="E323" s="638"/>
      <c r="F323" s="638"/>
      <c r="G323" s="638"/>
      <c r="H323" s="638"/>
      <c r="I323" s="639"/>
      <c r="J323" s="637"/>
      <c r="K323" s="638"/>
      <c r="L323" s="638"/>
      <c r="M323" s="638"/>
      <c r="N323" s="638"/>
      <c r="O323" s="639"/>
      <c r="P323" s="637"/>
      <c r="Q323" s="638"/>
      <c r="R323" s="638"/>
      <c r="S323" s="638"/>
      <c r="T323" s="638"/>
      <c r="U323" s="639"/>
      <c r="V323" s="637"/>
      <c r="W323" s="638"/>
      <c r="X323" s="638"/>
      <c r="Y323" s="638"/>
      <c r="Z323" s="638"/>
      <c r="AA323" s="638"/>
      <c r="AB323" s="638"/>
      <c r="AC323" s="639"/>
      <c r="AD323" s="638"/>
      <c r="AE323" s="638"/>
      <c r="AF323" s="638"/>
      <c r="AG323" s="638"/>
      <c r="AH323" s="637"/>
      <c r="AI323" s="638"/>
      <c r="AJ323" s="638"/>
      <c r="AK323" s="638"/>
      <c r="AL323" s="638"/>
      <c r="AM323" s="638"/>
      <c r="AN323" s="638"/>
      <c r="AO323" s="639"/>
      <c r="AP323" s="638"/>
      <c r="AQ323" s="638"/>
      <c r="AR323" s="638"/>
      <c r="AS323" s="639"/>
    </row>
    <row r="324" spans="1:45" s="635" customFormat="1" x14ac:dyDescent="0.55000000000000004">
      <c r="A324" s="636"/>
      <c r="B324" s="637"/>
      <c r="C324" s="638"/>
      <c r="D324" s="638"/>
      <c r="E324" s="638"/>
      <c r="F324" s="638"/>
      <c r="G324" s="638"/>
      <c r="H324" s="638"/>
      <c r="I324" s="639"/>
      <c r="J324" s="637"/>
      <c r="K324" s="638"/>
      <c r="L324" s="638"/>
      <c r="M324" s="638"/>
      <c r="N324" s="638"/>
      <c r="O324" s="639"/>
      <c r="P324" s="637"/>
      <c r="Q324" s="638"/>
      <c r="R324" s="638"/>
      <c r="S324" s="638"/>
      <c r="T324" s="638"/>
      <c r="U324" s="639"/>
      <c r="V324" s="637"/>
      <c r="W324" s="638"/>
      <c r="X324" s="638"/>
      <c r="Y324" s="638"/>
      <c r="Z324" s="638"/>
      <c r="AA324" s="638"/>
      <c r="AB324" s="638"/>
      <c r="AC324" s="639"/>
      <c r="AD324" s="638"/>
      <c r="AE324" s="638"/>
      <c r="AF324" s="638"/>
      <c r="AG324" s="638"/>
      <c r="AH324" s="637"/>
      <c r="AI324" s="638"/>
      <c r="AJ324" s="638"/>
      <c r="AK324" s="638"/>
      <c r="AL324" s="638"/>
      <c r="AM324" s="638"/>
      <c r="AN324" s="638"/>
      <c r="AO324" s="639"/>
      <c r="AP324" s="638"/>
      <c r="AQ324" s="638"/>
      <c r="AR324" s="638"/>
      <c r="AS324" s="639"/>
    </row>
    <row r="325" spans="1:45" s="635" customFormat="1" x14ac:dyDescent="0.55000000000000004">
      <c r="A325" s="636"/>
      <c r="B325" s="637"/>
      <c r="C325" s="638"/>
      <c r="D325" s="638"/>
      <c r="E325" s="638"/>
      <c r="F325" s="638"/>
      <c r="G325" s="638"/>
      <c r="H325" s="638"/>
      <c r="I325" s="639"/>
      <c r="J325" s="637"/>
      <c r="K325" s="638"/>
      <c r="L325" s="638"/>
      <c r="M325" s="638"/>
      <c r="N325" s="638"/>
      <c r="O325" s="639"/>
      <c r="P325" s="637"/>
      <c r="Q325" s="638"/>
      <c r="R325" s="638"/>
      <c r="S325" s="638"/>
      <c r="T325" s="638"/>
      <c r="U325" s="639"/>
      <c r="V325" s="637"/>
      <c r="W325" s="638"/>
      <c r="X325" s="638"/>
      <c r="Y325" s="638"/>
      <c r="Z325" s="638"/>
      <c r="AA325" s="638"/>
      <c r="AB325" s="638"/>
      <c r="AC325" s="639"/>
      <c r="AD325" s="638"/>
      <c r="AE325" s="638"/>
      <c r="AF325" s="638"/>
      <c r="AG325" s="638"/>
      <c r="AH325" s="637"/>
      <c r="AI325" s="638"/>
      <c r="AJ325" s="638"/>
      <c r="AK325" s="638"/>
      <c r="AL325" s="638"/>
      <c r="AM325" s="638"/>
      <c r="AN325" s="638"/>
      <c r="AO325" s="639"/>
      <c r="AP325" s="638"/>
      <c r="AQ325" s="638"/>
      <c r="AR325" s="638"/>
      <c r="AS325" s="639"/>
    </row>
    <row r="326" spans="1:45" s="635" customFormat="1" x14ac:dyDescent="0.55000000000000004">
      <c r="A326" s="636"/>
      <c r="B326" s="637"/>
      <c r="C326" s="638"/>
      <c r="D326" s="638"/>
      <c r="E326" s="638"/>
      <c r="F326" s="638"/>
      <c r="G326" s="638"/>
      <c r="H326" s="638"/>
      <c r="I326" s="639"/>
      <c r="J326" s="637"/>
      <c r="K326" s="638"/>
      <c r="L326" s="638"/>
      <c r="M326" s="638"/>
      <c r="N326" s="638"/>
      <c r="O326" s="639"/>
      <c r="P326" s="637"/>
      <c r="Q326" s="638"/>
      <c r="R326" s="638"/>
      <c r="S326" s="638"/>
      <c r="T326" s="638"/>
      <c r="U326" s="639"/>
      <c r="V326" s="637"/>
      <c r="W326" s="638"/>
      <c r="X326" s="638"/>
      <c r="Y326" s="638"/>
      <c r="Z326" s="638"/>
      <c r="AA326" s="638"/>
      <c r="AB326" s="638"/>
      <c r="AC326" s="639"/>
      <c r="AD326" s="638"/>
      <c r="AE326" s="638"/>
      <c r="AF326" s="638"/>
      <c r="AG326" s="638"/>
      <c r="AH326" s="637"/>
      <c r="AI326" s="638"/>
      <c r="AJ326" s="638"/>
      <c r="AK326" s="638"/>
      <c r="AL326" s="638"/>
      <c r="AM326" s="638"/>
      <c r="AN326" s="638"/>
      <c r="AO326" s="639"/>
      <c r="AP326" s="638"/>
      <c r="AQ326" s="638"/>
      <c r="AR326" s="638"/>
      <c r="AS326" s="639"/>
    </row>
    <row r="327" spans="1:45" s="635" customFormat="1" x14ac:dyDescent="0.55000000000000004">
      <c r="A327" s="636"/>
      <c r="B327" s="637"/>
      <c r="C327" s="638"/>
      <c r="D327" s="638"/>
      <c r="E327" s="638"/>
      <c r="F327" s="638"/>
      <c r="G327" s="638"/>
      <c r="H327" s="638"/>
      <c r="I327" s="639"/>
      <c r="J327" s="637"/>
      <c r="K327" s="638"/>
      <c r="L327" s="638"/>
      <c r="M327" s="638"/>
      <c r="N327" s="638"/>
      <c r="O327" s="639"/>
      <c r="P327" s="637"/>
      <c r="Q327" s="638"/>
      <c r="R327" s="638"/>
      <c r="S327" s="638"/>
      <c r="T327" s="638"/>
      <c r="U327" s="639"/>
      <c r="V327" s="637"/>
      <c r="W327" s="638"/>
      <c r="X327" s="638"/>
      <c r="Y327" s="638"/>
      <c r="Z327" s="638"/>
      <c r="AA327" s="638"/>
      <c r="AB327" s="638"/>
      <c r="AC327" s="639"/>
      <c r="AD327" s="638"/>
      <c r="AE327" s="638"/>
      <c r="AF327" s="638"/>
      <c r="AG327" s="638"/>
      <c r="AH327" s="637"/>
      <c r="AI327" s="638"/>
      <c r="AJ327" s="638"/>
      <c r="AK327" s="638"/>
      <c r="AL327" s="638"/>
      <c r="AM327" s="638"/>
      <c r="AN327" s="638"/>
      <c r="AO327" s="639"/>
      <c r="AP327" s="638"/>
      <c r="AQ327" s="638"/>
      <c r="AR327" s="638"/>
      <c r="AS327" s="639"/>
    </row>
    <row r="328" spans="1:45" s="635" customFormat="1" x14ac:dyDescent="0.55000000000000004">
      <c r="A328" s="636"/>
      <c r="B328" s="637"/>
      <c r="C328" s="638"/>
      <c r="D328" s="638"/>
      <c r="E328" s="638"/>
      <c r="F328" s="638"/>
      <c r="G328" s="638"/>
      <c r="H328" s="638"/>
      <c r="I328" s="639"/>
      <c r="J328" s="637"/>
      <c r="K328" s="638"/>
      <c r="L328" s="638"/>
      <c r="M328" s="638"/>
      <c r="N328" s="638"/>
      <c r="O328" s="639"/>
      <c r="P328" s="637"/>
      <c r="Q328" s="638"/>
      <c r="R328" s="638"/>
      <c r="S328" s="638"/>
      <c r="T328" s="638"/>
      <c r="U328" s="639"/>
      <c r="V328" s="637"/>
      <c r="W328" s="638"/>
      <c r="X328" s="638"/>
      <c r="Y328" s="638"/>
      <c r="Z328" s="638"/>
      <c r="AA328" s="638"/>
      <c r="AB328" s="638"/>
      <c r="AC328" s="639"/>
      <c r="AD328" s="638"/>
      <c r="AE328" s="638"/>
      <c r="AF328" s="638"/>
      <c r="AG328" s="638"/>
      <c r="AH328" s="637"/>
      <c r="AI328" s="638"/>
      <c r="AJ328" s="638"/>
      <c r="AK328" s="638"/>
      <c r="AL328" s="638"/>
      <c r="AM328" s="638"/>
      <c r="AN328" s="638"/>
      <c r="AO328" s="639"/>
      <c r="AP328" s="638"/>
      <c r="AQ328" s="638"/>
      <c r="AR328" s="638"/>
      <c r="AS328" s="639"/>
    </row>
    <row r="329" spans="1:45" s="635" customFormat="1" x14ac:dyDescent="0.55000000000000004">
      <c r="A329" s="636"/>
      <c r="B329" s="637"/>
      <c r="C329" s="638"/>
      <c r="D329" s="638"/>
      <c r="E329" s="638"/>
      <c r="F329" s="638"/>
      <c r="G329" s="638"/>
      <c r="H329" s="638"/>
      <c r="I329" s="639"/>
      <c r="J329" s="637"/>
      <c r="K329" s="638"/>
      <c r="L329" s="638"/>
      <c r="M329" s="638"/>
      <c r="N329" s="638"/>
      <c r="O329" s="639"/>
      <c r="P329" s="637"/>
      <c r="Q329" s="638"/>
      <c r="R329" s="638"/>
      <c r="S329" s="638"/>
      <c r="T329" s="638"/>
      <c r="U329" s="639"/>
      <c r="V329" s="637"/>
      <c r="W329" s="638"/>
      <c r="X329" s="638"/>
      <c r="Y329" s="638"/>
      <c r="Z329" s="638"/>
      <c r="AA329" s="638"/>
      <c r="AB329" s="638"/>
      <c r="AC329" s="639"/>
      <c r="AD329" s="638"/>
      <c r="AE329" s="638"/>
      <c r="AF329" s="638"/>
      <c r="AG329" s="638"/>
      <c r="AH329" s="637"/>
      <c r="AI329" s="638"/>
      <c r="AJ329" s="638"/>
      <c r="AK329" s="638"/>
      <c r="AL329" s="638"/>
      <c r="AM329" s="638"/>
      <c r="AN329" s="638"/>
      <c r="AO329" s="639"/>
      <c r="AP329" s="638"/>
      <c r="AQ329" s="638"/>
      <c r="AR329" s="638"/>
      <c r="AS329" s="639"/>
    </row>
    <row r="330" spans="1:45" s="635" customFormat="1" x14ac:dyDescent="0.55000000000000004">
      <c r="A330" s="636"/>
      <c r="B330" s="637"/>
      <c r="C330" s="638"/>
      <c r="D330" s="638"/>
      <c r="E330" s="638"/>
      <c r="F330" s="638"/>
      <c r="G330" s="638"/>
      <c r="H330" s="638"/>
      <c r="I330" s="639"/>
      <c r="J330" s="637"/>
      <c r="K330" s="638"/>
      <c r="L330" s="638"/>
      <c r="M330" s="638"/>
      <c r="N330" s="638"/>
      <c r="O330" s="639"/>
      <c r="P330" s="637"/>
      <c r="Q330" s="638"/>
      <c r="R330" s="638"/>
      <c r="S330" s="638"/>
      <c r="T330" s="638"/>
      <c r="U330" s="639"/>
      <c r="V330" s="637"/>
      <c r="W330" s="638"/>
      <c r="X330" s="638"/>
      <c r="Y330" s="638"/>
      <c r="Z330" s="638"/>
      <c r="AA330" s="638"/>
      <c r="AB330" s="638"/>
      <c r="AC330" s="639"/>
      <c r="AD330" s="638"/>
      <c r="AE330" s="638"/>
      <c r="AF330" s="638"/>
      <c r="AG330" s="638"/>
      <c r="AH330" s="637"/>
      <c r="AI330" s="638"/>
      <c r="AJ330" s="638"/>
      <c r="AK330" s="638"/>
      <c r="AL330" s="638"/>
      <c r="AM330" s="638"/>
      <c r="AN330" s="638"/>
      <c r="AO330" s="639"/>
      <c r="AP330" s="638"/>
      <c r="AQ330" s="638"/>
      <c r="AR330" s="638"/>
      <c r="AS330" s="639"/>
    </row>
    <row r="331" spans="1:45" s="635" customFormat="1" x14ac:dyDescent="0.55000000000000004">
      <c r="A331" s="636"/>
      <c r="B331" s="637"/>
      <c r="C331" s="638"/>
      <c r="D331" s="638"/>
      <c r="E331" s="638"/>
      <c r="F331" s="638"/>
      <c r="G331" s="638"/>
      <c r="H331" s="638"/>
      <c r="I331" s="639"/>
      <c r="J331" s="637"/>
      <c r="K331" s="638"/>
      <c r="L331" s="638"/>
      <c r="M331" s="638"/>
      <c r="N331" s="638"/>
      <c r="O331" s="639"/>
      <c r="P331" s="637"/>
      <c r="Q331" s="638"/>
      <c r="R331" s="638"/>
      <c r="S331" s="638"/>
      <c r="T331" s="638"/>
      <c r="U331" s="639"/>
      <c r="V331" s="637"/>
      <c r="W331" s="638"/>
      <c r="X331" s="638"/>
      <c r="Y331" s="638"/>
      <c r="Z331" s="638"/>
      <c r="AA331" s="638"/>
      <c r="AB331" s="638"/>
      <c r="AC331" s="639"/>
      <c r="AD331" s="638"/>
      <c r="AE331" s="638"/>
      <c r="AF331" s="638"/>
      <c r="AG331" s="638"/>
      <c r="AH331" s="637"/>
      <c r="AI331" s="638"/>
      <c r="AJ331" s="638"/>
      <c r="AK331" s="638"/>
      <c r="AL331" s="638"/>
      <c r="AM331" s="638"/>
      <c r="AN331" s="638"/>
      <c r="AO331" s="639"/>
      <c r="AP331" s="638"/>
      <c r="AQ331" s="638"/>
      <c r="AR331" s="638"/>
      <c r="AS331" s="639"/>
    </row>
    <row r="332" spans="1:45" s="635" customFormat="1" x14ac:dyDescent="0.55000000000000004">
      <c r="A332" s="636"/>
      <c r="B332" s="637"/>
      <c r="C332" s="638"/>
      <c r="D332" s="638"/>
      <c r="E332" s="638"/>
      <c r="F332" s="638"/>
      <c r="G332" s="638"/>
      <c r="H332" s="638"/>
      <c r="I332" s="639"/>
      <c r="J332" s="637"/>
      <c r="K332" s="638"/>
      <c r="L332" s="638"/>
      <c r="M332" s="638"/>
      <c r="N332" s="638"/>
      <c r="O332" s="639"/>
      <c r="P332" s="637"/>
      <c r="Q332" s="638"/>
      <c r="R332" s="638"/>
      <c r="S332" s="638"/>
      <c r="T332" s="638"/>
      <c r="U332" s="639"/>
      <c r="V332" s="637"/>
      <c r="W332" s="638"/>
      <c r="X332" s="638"/>
      <c r="Y332" s="638"/>
      <c r="Z332" s="638"/>
      <c r="AA332" s="638"/>
      <c r="AB332" s="638"/>
      <c r="AC332" s="639"/>
      <c r="AD332" s="638"/>
      <c r="AE332" s="638"/>
      <c r="AF332" s="638"/>
      <c r="AG332" s="638"/>
      <c r="AH332" s="637"/>
      <c r="AI332" s="638"/>
      <c r="AJ332" s="638"/>
      <c r="AK332" s="638"/>
      <c r="AL332" s="638"/>
      <c r="AM332" s="638"/>
      <c r="AN332" s="638"/>
      <c r="AO332" s="639"/>
      <c r="AP332" s="638"/>
      <c r="AQ332" s="638"/>
      <c r="AR332" s="638"/>
      <c r="AS332" s="639"/>
    </row>
    <row r="333" spans="1:45" s="635" customFormat="1" x14ac:dyDescent="0.55000000000000004">
      <c r="A333" s="636"/>
      <c r="B333" s="637"/>
      <c r="C333" s="638"/>
      <c r="D333" s="638"/>
      <c r="E333" s="638"/>
      <c r="F333" s="638"/>
      <c r="G333" s="638"/>
      <c r="H333" s="638"/>
      <c r="I333" s="639"/>
      <c r="J333" s="637"/>
      <c r="K333" s="638"/>
      <c r="L333" s="638"/>
      <c r="M333" s="638"/>
      <c r="N333" s="638"/>
      <c r="O333" s="639"/>
      <c r="P333" s="637"/>
      <c r="Q333" s="638"/>
      <c r="R333" s="638"/>
      <c r="S333" s="638"/>
      <c r="T333" s="638"/>
      <c r="U333" s="639"/>
      <c r="V333" s="637"/>
      <c r="W333" s="638"/>
      <c r="X333" s="638"/>
      <c r="Y333" s="638"/>
      <c r="Z333" s="638"/>
      <c r="AA333" s="638"/>
      <c r="AB333" s="638"/>
      <c r="AC333" s="639"/>
      <c r="AD333" s="638"/>
      <c r="AE333" s="638"/>
      <c r="AF333" s="638"/>
      <c r="AG333" s="638"/>
      <c r="AH333" s="637"/>
      <c r="AI333" s="638"/>
      <c r="AJ333" s="638"/>
      <c r="AK333" s="638"/>
      <c r="AL333" s="638"/>
      <c r="AM333" s="638"/>
      <c r="AN333" s="638"/>
      <c r="AO333" s="639"/>
      <c r="AP333" s="638"/>
      <c r="AQ333" s="638"/>
      <c r="AR333" s="638"/>
      <c r="AS333" s="639"/>
    </row>
    <row r="334" spans="1:45" s="635" customFormat="1" x14ac:dyDescent="0.55000000000000004">
      <c r="A334" s="636"/>
      <c r="B334" s="637"/>
      <c r="C334" s="638"/>
      <c r="D334" s="638"/>
      <c r="E334" s="638"/>
      <c r="F334" s="638"/>
      <c r="G334" s="638"/>
      <c r="H334" s="638"/>
      <c r="I334" s="639"/>
      <c r="J334" s="637"/>
      <c r="K334" s="638"/>
      <c r="L334" s="638"/>
      <c r="M334" s="638"/>
      <c r="N334" s="638"/>
      <c r="O334" s="639"/>
      <c r="P334" s="637"/>
      <c r="Q334" s="638"/>
      <c r="R334" s="638"/>
      <c r="S334" s="638"/>
      <c r="T334" s="638"/>
      <c r="U334" s="639"/>
      <c r="V334" s="637"/>
      <c r="W334" s="638"/>
      <c r="X334" s="638"/>
      <c r="Y334" s="638"/>
      <c r="Z334" s="638"/>
      <c r="AA334" s="638"/>
      <c r="AB334" s="638"/>
      <c r="AC334" s="639"/>
      <c r="AD334" s="638"/>
      <c r="AE334" s="638"/>
      <c r="AF334" s="638"/>
      <c r="AG334" s="638"/>
      <c r="AH334" s="637"/>
      <c r="AI334" s="638"/>
      <c r="AJ334" s="638"/>
      <c r="AK334" s="638"/>
      <c r="AL334" s="638"/>
      <c r="AM334" s="638"/>
      <c r="AN334" s="638"/>
      <c r="AO334" s="639"/>
      <c r="AP334" s="638"/>
      <c r="AQ334" s="638"/>
      <c r="AR334" s="638"/>
      <c r="AS334" s="639"/>
    </row>
    <row r="335" spans="1:45" s="635" customFormat="1" x14ac:dyDescent="0.55000000000000004">
      <c r="A335" s="636"/>
      <c r="B335" s="637"/>
      <c r="C335" s="638"/>
      <c r="D335" s="638"/>
      <c r="E335" s="638"/>
      <c r="F335" s="638"/>
      <c r="G335" s="638"/>
      <c r="H335" s="638"/>
      <c r="I335" s="639"/>
      <c r="J335" s="637"/>
      <c r="K335" s="638"/>
      <c r="L335" s="638"/>
      <c r="M335" s="638"/>
      <c r="N335" s="638"/>
      <c r="O335" s="639"/>
      <c r="P335" s="637"/>
      <c r="Q335" s="638"/>
      <c r="R335" s="638"/>
      <c r="S335" s="638"/>
      <c r="T335" s="638"/>
      <c r="U335" s="639"/>
      <c r="V335" s="637"/>
      <c r="W335" s="638"/>
      <c r="X335" s="638"/>
      <c r="Y335" s="638"/>
      <c r="Z335" s="638"/>
      <c r="AA335" s="638"/>
      <c r="AB335" s="638"/>
      <c r="AC335" s="639"/>
      <c r="AD335" s="638"/>
      <c r="AE335" s="638"/>
      <c r="AF335" s="638"/>
      <c r="AG335" s="638"/>
      <c r="AH335" s="637"/>
      <c r="AI335" s="638"/>
      <c r="AJ335" s="638"/>
      <c r="AK335" s="638"/>
      <c r="AL335" s="638"/>
      <c r="AM335" s="638"/>
      <c r="AN335" s="638"/>
      <c r="AO335" s="639"/>
      <c r="AP335" s="638"/>
      <c r="AQ335" s="638"/>
      <c r="AR335" s="638"/>
      <c r="AS335" s="639"/>
    </row>
    <row r="336" spans="1:45" s="635" customFormat="1" x14ac:dyDescent="0.55000000000000004">
      <c r="A336" s="636"/>
      <c r="B336" s="637"/>
      <c r="C336" s="638"/>
      <c r="D336" s="638"/>
      <c r="E336" s="638"/>
      <c r="F336" s="638"/>
      <c r="G336" s="638"/>
      <c r="H336" s="638"/>
      <c r="I336" s="639"/>
      <c r="J336" s="637"/>
      <c r="K336" s="638"/>
      <c r="L336" s="638"/>
      <c r="M336" s="638"/>
      <c r="N336" s="638"/>
      <c r="O336" s="639"/>
      <c r="P336" s="637"/>
      <c r="Q336" s="638"/>
      <c r="R336" s="638"/>
      <c r="S336" s="638"/>
      <c r="T336" s="638"/>
      <c r="U336" s="639"/>
      <c r="V336" s="637"/>
      <c r="W336" s="638"/>
      <c r="X336" s="638"/>
      <c r="Y336" s="638"/>
      <c r="Z336" s="638"/>
      <c r="AA336" s="638"/>
      <c r="AB336" s="638"/>
      <c r="AC336" s="639"/>
      <c r="AD336" s="638"/>
      <c r="AE336" s="638"/>
      <c r="AF336" s="638"/>
      <c r="AG336" s="638"/>
      <c r="AH336" s="637"/>
      <c r="AI336" s="638"/>
      <c r="AJ336" s="638"/>
      <c r="AK336" s="638"/>
      <c r="AL336" s="638"/>
      <c r="AM336" s="638"/>
      <c r="AN336" s="638"/>
      <c r="AO336" s="639"/>
      <c r="AP336" s="638"/>
      <c r="AQ336" s="638"/>
      <c r="AR336" s="638"/>
      <c r="AS336" s="639"/>
    </row>
    <row r="337" spans="1:45" s="635" customFormat="1" x14ac:dyDescent="0.55000000000000004">
      <c r="A337" s="636"/>
      <c r="B337" s="637"/>
      <c r="C337" s="638"/>
      <c r="D337" s="638"/>
      <c r="E337" s="638"/>
      <c r="F337" s="638"/>
      <c r="G337" s="638"/>
      <c r="H337" s="638"/>
      <c r="I337" s="639"/>
      <c r="J337" s="637"/>
      <c r="K337" s="638"/>
      <c r="L337" s="638"/>
      <c r="M337" s="638"/>
      <c r="N337" s="638"/>
      <c r="O337" s="639"/>
      <c r="P337" s="637"/>
      <c r="Q337" s="638"/>
      <c r="R337" s="638"/>
      <c r="S337" s="638"/>
      <c r="T337" s="638"/>
      <c r="U337" s="639"/>
      <c r="V337" s="637"/>
      <c r="W337" s="638"/>
      <c r="X337" s="638"/>
      <c r="Y337" s="638"/>
      <c r="Z337" s="638"/>
      <c r="AA337" s="638"/>
      <c r="AB337" s="638"/>
      <c r="AC337" s="639"/>
      <c r="AD337" s="638"/>
      <c r="AE337" s="638"/>
      <c r="AF337" s="638"/>
      <c r="AG337" s="638"/>
      <c r="AH337" s="637"/>
      <c r="AI337" s="638"/>
      <c r="AJ337" s="638"/>
      <c r="AK337" s="638"/>
      <c r="AL337" s="638"/>
      <c r="AM337" s="638"/>
      <c r="AN337" s="638"/>
      <c r="AO337" s="639"/>
      <c r="AP337" s="638"/>
      <c r="AQ337" s="638"/>
      <c r="AR337" s="638"/>
      <c r="AS337" s="639"/>
    </row>
    <row r="338" spans="1:45" s="635" customFormat="1" x14ac:dyDescent="0.55000000000000004">
      <c r="A338" s="636"/>
      <c r="B338" s="637"/>
      <c r="C338" s="638"/>
      <c r="D338" s="638"/>
      <c r="E338" s="638"/>
      <c r="F338" s="638"/>
      <c r="G338" s="638"/>
      <c r="H338" s="638"/>
      <c r="I338" s="639"/>
      <c r="J338" s="637"/>
      <c r="K338" s="638"/>
      <c r="L338" s="638"/>
      <c r="M338" s="638"/>
      <c r="N338" s="638"/>
      <c r="O338" s="639"/>
      <c r="P338" s="637"/>
      <c r="Q338" s="638"/>
      <c r="R338" s="638"/>
      <c r="S338" s="638"/>
      <c r="T338" s="638"/>
      <c r="U338" s="639"/>
      <c r="V338" s="637"/>
      <c r="W338" s="638"/>
      <c r="X338" s="638"/>
      <c r="Y338" s="638"/>
      <c r="Z338" s="638"/>
      <c r="AA338" s="638"/>
      <c r="AB338" s="638"/>
      <c r="AC338" s="639"/>
      <c r="AD338" s="638"/>
      <c r="AE338" s="638"/>
      <c r="AF338" s="638"/>
      <c r="AG338" s="638"/>
      <c r="AH338" s="637"/>
      <c r="AI338" s="638"/>
      <c r="AJ338" s="638"/>
      <c r="AK338" s="638"/>
      <c r="AL338" s="638"/>
      <c r="AM338" s="638"/>
      <c r="AN338" s="638"/>
      <c r="AO338" s="639"/>
      <c r="AP338" s="638"/>
      <c r="AQ338" s="638"/>
      <c r="AR338" s="638"/>
      <c r="AS338" s="639"/>
    </row>
    <row r="339" spans="1:45" s="635" customFormat="1" x14ac:dyDescent="0.55000000000000004">
      <c r="A339" s="636"/>
      <c r="B339" s="637"/>
      <c r="C339" s="638"/>
      <c r="D339" s="638"/>
      <c r="E339" s="638"/>
      <c r="F339" s="638"/>
      <c r="G339" s="638"/>
      <c r="H339" s="638"/>
      <c r="I339" s="639"/>
      <c r="J339" s="637"/>
      <c r="K339" s="638"/>
      <c r="L339" s="638"/>
      <c r="M339" s="638"/>
      <c r="N339" s="638"/>
      <c r="O339" s="639"/>
      <c r="P339" s="637"/>
      <c r="Q339" s="638"/>
      <c r="R339" s="638"/>
      <c r="S339" s="638"/>
      <c r="T339" s="638"/>
      <c r="U339" s="639"/>
      <c r="V339" s="637"/>
      <c r="W339" s="638"/>
      <c r="X339" s="638"/>
      <c r="Y339" s="638"/>
      <c r="Z339" s="638"/>
      <c r="AA339" s="638"/>
      <c r="AB339" s="638"/>
      <c r="AC339" s="639"/>
      <c r="AD339" s="638"/>
      <c r="AE339" s="638"/>
      <c r="AF339" s="638"/>
      <c r="AG339" s="638"/>
      <c r="AH339" s="637"/>
      <c r="AI339" s="638"/>
      <c r="AJ339" s="638"/>
      <c r="AK339" s="638"/>
      <c r="AL339" s="638"/>
      <c r="AM339" s="638"/>
      <c r="AN339" s="638"/>
      <c r="AO339" s="639"/>
      <c r="AP339" s="638"/>
      <c r="AQ339" s="638"/>
      <c r="AR339" s="638"/>
      <c r="AS339" s="639"/>
    </row>
    <row r="340" spans="1:45" s="635" customFormat="1" x14ac:dyDescent="0.55000000000000004">
      <c r="A340" s="636"/>
      <c r="B340" s="637"/>
      <c r="C340" s="638"/>
      <c r="D340" s="638"/>
      <c r="E340" s="638"/>
      <c r="F340" s="638"/>
      <c r="G340" s="638"/>
      <c r="H340" s="638"/>
      <c r="I340" s="639"/>
      <c r="J340" s="637"/>
      <c r="K340" s="638"/>
      <c r="L340" s="638"/>
      <c r="M340" s="638"/>
      <c r="N340" s="638"/>
      <c r="O340" s="639"/>
      <c r="P340" s="637"/>
      <c r="Q340" s="638"/>
      <c r="R340" s="638"/>
      <c r="S340" s="638"/>
      <c r="T340" s="638"/>
      <c r="U340" s="639"/>
      <c r="V340" s="637"/>
      <c r="W340" s="638"/>
      <c r="X340" s="638"/>
      <c r="Y340" s="638"/>
      <c r="Z340" s="638"/>
      <c r="AA340" s="638"/>
      <c r="AB340" s="638"/>
      <c r="AC340" s="639"/>
      <c r="AD340" s="638"/>
      <c r="AE340" s="638"/>
      <c r="AF340" s="638"/>
      <c r="AG340" s="638"/>
      <c r="AH340" s="637"/>
      <c r="AI340" s="638"/>
      <c r="AJ340" s="638"/>
      <c r="AK340" s="638"/>
      <c r="AL340" s="638"/>
      <c r="AM340" s="638"/>
      <c r="AN340" s="638"/>
      <c r="AO340" s="639"/>
      <c r="AP340" s="638"/>
      <c r="AQ340" s="638"/>
      <c r="AR340" s="638"/>
      <c r="AS340" s="639"/>
    </row>
    <row r="341" spans="1:45" s="635" customFormat="1" x14ac:dyDescent="0.55000000000000004">
      <c r="A341" s="636"/>
      <c r="B341" s="637"/>
      <c r="C341" s="638"/>
      <c r="D341" s="638"/>
      <c r="E341" s="638"/>
      <c r="F341" s="638"/>
      <c r="G341" s="638"/>
      <c r="H341" s="638"/>
      <c r="I341" s="639"/>
      <c r="J341" s="637"/>
      <c r="K341" s="638"/>
      <c r="L341" s="638"/>
      <c r="M341" s="638"/>
      <c r="N341" s="638"/>
      <c r="O341" s="639"/>
      <c r="P341" s="637"/>
      <c r="Q341" s="638"/>
      <c r="R341" s="638"/>
      <c r="S341" s="638"/>
      <c r="T341" s="638"/>
      <c r="U341" s="639"/>
      <c r="V341" s="637"/>
      <c r="W341" s="638"/>
      <c r="X341" s="638"/>
      <c r="Y341" s="638"/>
      <c r="Z341" s="638"/>
      <c r="AA341" s="638"/>
      <c r="AB341" s="638"/>
      <c r="AC341" s="639"/>
      <c r="AD341" s="638"/>
      <c r="AE341" s="638"/>
      <c r="AF341" s="638"/>
      <c r="AG341" s="638"/>
      <c r="AH341" s="637"/>
      <c r="AI341" s="638"/>
      <c r="AJ341" s="638"/>
      <c r="AK341" s="638"/>
      <c r="AL341" s="638"/>
      <c r="AM341" s="638"/>
      <c r="AN341" s="638"/>
      <c r="AO341" s="639"/>
      <c r="AP341" s="638"/>
      <c r="AQ341" s="638"/>
      <c r="AR341" s="638"/>
      <c r="AS341" s="639"/>
    </row>
    <row r="342" spans="1:45" s="635" customFormat="1" x14ac:dyDescent="0.55000000000000004">
      <c r="A342" s="636"/>
      <c r="B342" s="637"/>
      <c r="C342" s="638"/>
      <c r="D342" s="638"/>
      <c r="E342" s="638"/>
      <c r="F342" s="638"/>
      <c r="G342" s="638"/>
      <c r="H342" s="638"/>
      <c r="I342" s="639"/>
      <c r="J342" s="637"/>
      <c r="K342" s="638"/>
      <c r="L342" s="638"/>
      <c r="M342" s="638"/>
      <c r="N342" s="638"/>
      <c r="O342" s="639"/>
      <c r="P342" s="637"/>
      <c r="Q342" s="638"/>
      <c r="R342" s="638"/>
      <c r="S342" s="638"/>
      <c r="T342" s="638"/>
      <c r="U342" s="639"/>
      <c r="V342" s="637"/>
      <c r="W342" s="638"/>
      <c r="X342" s="638"/>
      <c r="Y342" s="638"/>
      <c r="Z342" s="638"/>
      <c r="AA342" s="638"/>
      <c r="AB342" s="638"/>
      <c r="AC342" s="639"/>
      <c r="AD342" s="638"/>
      <c r="AE342" s="638"/>
      <c r="AF342" s="638"/>
      <c r="AG342" s="638"/>
      <c r="AH342" s="637"/>
      <c r="AI342" s="638"/>
      <c r="AJ342" s="638"/>
      <c r="AK342" s="638"/>
      <c r="AL342" s="638"/>
      <c r="AM342" s="638"/>
      <c r="AN342" s="638"/>
      <c r="AO342" s="639"/>
      <c r="AP342" s="638"/>
      <c r="AQ342" s="638"/>
      <c r="AR342" s="638"/>
      <c r="AS342" s="639"/>
    </row>
    <row r="343" spans="1:45" s="635" customFormat="1" x14ac:dyDescent="0.55000000000000004">
      <c r="A343" s="636"/>
      <c r="B343" s="637"/>
      <c r="C343" s="638"/>
      <c r="D343" s="638"/>
      <c r="E343" s="638"/>
      <c r="F343" s="638"/>
      <c r="G343" s="638"/>
      <c r="H343" s="638"/>
      <c r="I343" s="639"/>
      <c r="J343" s="637"/>
      <c r="K343" s="638"/>
      <c r="L343" s="638"/>
      <c r="M343" s="638"/>
      <c r="N343" s="638"/>
      <c r="O343" s="639"/>
      <c r="P343" s="637"/>
      <c r="Q343" s="638"/>
      <c r="R343" s="638"/>
      <c r="S343" s="638"/>
      <c r="T343" s="638"/>
      <c r="U343" s="639"/>
      <c r="V343" s="637"/>
      <c r="W343" s="638"/>
      <c r="X343" s="638"/>
      <c r="Y343" s="638"/>
      <c r="Z343" s="638"/>
      <c r="AA343" s="638"/>
      <c r="AB343" s="638"/>
      <c r="AC343" s="639"/>
      <c r="AD343" s="638"/>
      <c r="AE343" s="638"/>
      <c r="AF343" s="638"/>
      <c r="AG343" s="638"/>
      <c r="AH343" s="637"/>
      <c r="AI343" s="638"/>
      <c r="AJ343" s="638"/>
      <c r="AK343" s="638"/>
      <c r="AL343" s="638"/>
      <c r="AM343" s="638"/>
      <c r="AN343" s="638"/>
      <c r="AO343" s="639"/>
      <c r="AP343" s="638"/>
      <c r="AQ343" s="638"/>
      <c r="AR343" s="638"/>
      <c r="AS343" s="639"/>
    </row>
    <row r="344" spans="1:45" s="635" customFormat="1" x14ac:dyDescent="0.55000000000000004">
      <c r="A344" s="636"/>
      <c r="B344" s="637"/>
      <c r="C344" s="638"/>
      <c r="D344" s="638"/>
      <c r="E344" s="638"/>
      <c r="F344" s="638"/>
      <c r="G344" s="638"/>
      <c r="H344" s="638"/>
      <c r="I344" s="639"/>
      <c r="J344" s="637"/>
      <c r="K344" s="638"/>
      <c r="L344" s="638"/>
      <c r="M344" s="638"/>
      <c r="N344" s="638"/>
      <c r="O344" s="639"/>
      <c r="P344" s="637"/>
      <c r="Q344" s="638"/>
      <c r="R344" s="638"/>
      <c r="S344" s="638"/>
      <c r="T344" s="638"/>
      <c r="U344" s="639"/>
      <c r="V344" s="637"/>
      <c r="W344" s="638"/>
      <c r="X344" s="638"/>
      <c r="Y344" s="638"/>
      <c r="Z344" s="638"/>
      <c r="AA344" s="638"/>
      <c r="AB344" s="638"/>
      <c r="AC344" s="639"/>
      <c r="AD344" s="638"/>
      <c r="AE344" s="638"/>
      <c r="AF344" s="638"/>
      <c r="AG344" s="638"/>
      <c r="AH344" s="637"/>
      <c r="AI344" s="638"/>
      <c r="AJ344" s="638"/>
      <c r="AK344" s="638"/>
      <c r="AL344" s="638"/>
      <c r="AM344" s="638"/>
      <c r="AN344" s="638"/>
      <c r="AO344" s="639"/>
      <c r="AP344" s="638"/>
      <c r="AQ344" s="638"/>
      <c r="AR344" s="638"/>
      <c r="AS344" s="639"/>
    </row>
    <row r="345" spans="1:45" s="635" customFormat="1" x14ac:dyDescent="0.55000000000000004">
      <c r="A345" s="636"/>
      <c r="B345" s="637"/>
      <c r="C345" s="638"/>
      <c r="D345" s="638"/>
      <c r="E345" s="638"/>
      <c r="F345" s="638"/>
      <c r="G345" s="638"/>
      <c r="H345" s="638"/>
      <c r="I345" s="639"/>
      <c r="J345" s="637"/>
      <c r="K345" s="638"/>
      <c r="L345" s="638"/>
      <c r="M345" s="638"/>
      <c r="N345" s="638"/>
      <c r="O345" s="639"/>
      <c r="P345" s="637"/>
      <c r="Q345" s="638"/>
      <c r="R345" s="638"/>
      <c r="S345" s="638"/>
      <c r="T345" s="638"/>
      <c r="U345" s="639"/>
      <c r="V345" s="637"/>
      <c r="W345" s="638"/>
      <c r="X345" s="638"/>
      <c r="Y345" s="638"/>
      <c r="Z345" s="638"/>
      <c r="AA345" s="638"/>
      <c r="AB345" s="638"/>
      <c r="AC345" s="639"/>
      <c r="AD345" s="638"/>
      <c r="AE345" s="638"/>
      <c r="AF345" s="638"/>
      <c r="AG345" s="638"/>
      <c r="AH345" s="637"/>
      <c r="AI345" s="638"/>
      <c r="AJ345" s="638"/>
      <c r="AK345" s="638"/>
      <c r="AL345" s="638"/>
      <c r="AM345" s="638"/>
      <c r="AN345" s="638"/>
      <c r="AO345" s="639"/>
      <c r="AP345" s="638"/>
      <c r="AQ345" s="638"/>
      <c r="AR345" s="638"/>
      <c r="AS345" s="639"/>
    </row>
    <row r="346" spans="1:45" s="635" customFormat="1" x14ac:dyDescent="0.55000000000000004">
      <c r="A346" s="636"/>
      <c r="B346" s="637"/>
      <c r="C346" s="638"/>
      <c r="D346" s="638"/>
      <c r="E346" s="638"/>
      <c r="F346" s="638"/>
      <c r="G346" s="638"/>
      <c r="H346" s="638"/>
      <c r="I346" s="639"/>
      <c r="J346" s="637"/>
      <c r="K346" s="638"/>
      <c r="L346" s="638"/>
      <c r="M346" s="638"/>
      <c r="N346" s="638"/>
      <c r="O346" s="639"/>
      <c r="P346" s="637"/>
      <c r="Q346" s="638"/>
      <c r="R346" s="638"/>
      <c r="S346" s="638"/>
      <c r="T346" s="638"/>
      <c r="U346" s="639"/>
      <c r="V346" s="637"/>
      <c r="W346" s="638"/>
      <c r="X346" s="638"/>
      <c r="Y346" s="638"/>
      <c r="Z346" s="638"/>
      <c r="AA346" s="638"/>
      <c r="AB346" s="638"/>
      <c r="AC346" s="639"/>
      <c r="AD346" s="638"/>
      <c r="AE346" s="638"/>
      <c r="AF346" s="638"/>
      <c r="AG346" s="638"/>
      <c r="AH346" s="637"/>
      <c r="AI346" s="638"/>
      <c r="AJ346" s="638"/>
      <c r="AK346" s="638"/>
      <c r="AL346" s="638"/>
      <c r="AM346" s="638"/>
      <c r="AN346" s="638"/>
      <c r="AO346" s="639"/>
      <c r="AP346" s="638"/>
      <c r="AQ346" s="638"/>
      <c r="AR346" s="638"/>
      <c r="AS346" s="639"/>
    </row>
    <row r="347" spans="1:45" s="635" customFormat="1" x14ac:dyDescent="0.55000000000000004">
      <c r="A347" s="636"/>
      <c r="B347" s="637"/>
      <c r="C347" s="638"/>
      <c r="D347" s="638"/>
      <c r="E347" s="638"/>
      <c r="F347" s="638"/>
      <c r="G347" s="638"/>
      <c r="H347" s="638"/>
      <c r="I347" s="639"/>
      <c r="J347" s="637"/>
      <c r="K347" s="638"/>
      <c r="L347" s="638"/>
      <c r="M347" s="638"/>
      <c r="N347" s="638"/>
      <c r="O347" s="639"/>
      <c r="P347" s="637"/>
      <c r="Q347" s="638"/>
      <c r="R347" s="638"/>
      <c r="S347" s="638"/>
      <c r="T347" s="638"/>
      <c r="U347" s="639"/>
      <c r="V347" s="637"/>
      <c r="W347" s="638"/>
      <c r="X347" s="638"/>
      <c r="Y347" s="638"/>
      <c r="Z347" s="638"/>
      <c r="AA347" s="638"/>
      <c r="AB347" s="638"/>
      <c r="AC347" s="639"/>
      <c r="AD347" s="638"/>
      <c r="AE347" s="638"/>
      <c r="AF347" s="638"/>
      <c r="AG347" s="638"/>
      <c r="AH347" s="637"/>
      <c r="AI347" s="638"/>
      <c r="AJ347" s="638"/>
      <c r="AK347" s="638"/>
      <c r="AL347" s="638"/>
      <c r="AM347" s="638"/>
      <c r="AN347" s="638"/>
      <c r="AO347" s="639"/>
      <c r="AP347" s="638"/>
      <c r="AQ347" s="638"/>
      <c r="AR347" s="638"/>
      <c r="AS347" s="639"/>
    </row>
    <row r="348" spans="1:45" s="635" customFormat="1" x14ac:dyDescent="0.55000000000000004">
      <c r="A348" s="636"/>
      <c r="B348" s="637"/>
      <c r="C348" s="638"/>
      <c r="D348" s="638"/>
      <c r="E348" s="638"/>
      <c r="F348" s="638"/>
      <c r="G348" s="638"/>
      <c r="H348" s="638"/>
      <c r="I348" s="639"/>
      <c r="J348" s="637"/>
      <c r="K348" s="638"/>
      <c r="L348" s="638"/>
      <c r="M348" s="638"/>
      <c r="N348" s="638"/>
      <c r="O348" s="639"/>
      <c r="P348" s="637"/>
      <c r="Q348" s="638"/>
      <c r="R348" s="638"/>
      <c r="S348" s="638"/>
      <c r="T348" s="638"/>
      <c r="U348" s="639"/>
      <c r="V348" s="637"/>
      <c r="W348" s="638"/>
      <c r="X348" s="638"/>
      <c r="Y348" s="638"/>
      <c r="Z348" s="638"/>
      <c r="AA348" s="638"/>
      <c r="AB348" s="638"/>
      <c r="AC348" s="639"/>
      <c r="AD348" s="638"/>
      <c r="AE348" s="638"/>
      <c r="AF348" s="638"/>
      <c r="AG348" s="638"/>
      <c r="AH348" s="637"/>
      <c r="AI348" s="638"/>
      <c r="AJ348" s="638"/>
      <c r="AK348" s="638"/>
      <c r="AL348" s="638"/>
      <c r="AM348" s="638"/>
      <c r="AN348" s="638"/>
      <c r="AO348" s="639"/>
      <c r="AP348" s="638"/>
      <c r="AQ348" s="638"/>
      <c r="AR348" s="638"/>
      <c r="AS348" s="639"/>
    </row>
    <row r="349" spans="1:45" s="635" customFormat="1" x14ac:dyDescent="0.55000000000000004">
      <c r="A349" s="636"/>
      <c r="B349" s="637"/>
      <c r="C349" s="638"/>
      <c r="D349" s="638"/>
      <c r="E349" s="638"/>
      <c r="F349" s="638"/>
      <c r="G349" s="638"/>
      <c r="H349" s="638"/>
      <c r="I349" s="639"/>
      <c r="J349" s="637"/>
      <c r="K349" s="638"/>
      <c r="L349" s="638"/>
      <c r="M349" s="638"/>
      <c r="N349" s="638"/>
      <c r="O349" s="639"/>
      <c r="P349" s="637"/>
      <c r="Q349" s="638"/>
      <c r="R349" s="638"/>
      <c r="S349" s="638"/>
      <c r="T349" s="638"/>
      <c r="U349" s="639"/>
      <c r="V349" s="637"/>
      <c r="W349" s="638"/>
      <c r="X349" s="638"/>
      <c r="Y349" s="638"/>
      <c r="Z349" s="638"/>
      <c r="AA349" s="638"/>
      <c r="AB349" s="638"/>
      <c r="AC349" s="639"/>
      <c r="AD349" s="638"/>
      <c r="AE349" s="638"/>
      <c r="AF349" s="638"/>
      <c r="AG349" s="638"/>
      <c r="AH349" s="637"/>
      <c r="AI349" s="638"/>
      <c r="AJ349" s="638"/>
      <c r="AK349" s="638"/>
      <c r="AL349" s="638"/>
      <c r="AM349" s="638"/>
      <c r="AN349" s="638"/>
      <c r="AO349" s="639"/>
      <c r="AP349" s="638"/>
      <c r="AQ349" s="638"/>
      <c r="AR349" s="638"/>
      <c r="AS349" s="639"/>
    </row>
    <row r="350" spans="1:45" s="635" customFormat="1" x14ac:dyDescent="0.55000000000000004">
      <c r="A350" s="636"/>
      <c r="B350" s="637"/>
      <c r="C350" s="638"/>
      <c r="D350" s="638"/>
      <c r="E350" s="638"/>
      <c r="F350" s="638"/>
      <c r="G350" s="638"/>
      <c r="H350" s="638"/>
      <c r="I350" s="639"/>
      <c r="J350" s="637"/>
      <c r="K350" s="638"/>
      <c r="L350" s="638"/>
      <c r="M350" s="638"/>
      <c r="N350" s="638"/>
      <c r="O350" s="639"/>
      <c r="P350" s="637"/>
      <c r="Q350" s="638"/>
      <c r="R350" s="638"/>
      <c r="S350" s="638"/>
      <c r="T350" s="638"/>
      <c r="U350" s="639"/>
      <c r="V350" s="637"/>
      <c r="W350" s="638"/>
      <c r="X350" s="638"/>
      <c r="Y350" s="638"/>
      <c r="Z350" s="638"/>
      <c r="AA350" s="638"/>
      <c r="AB350" s="638"/>
      <c r="AC350" s="639"/>
      <c r="AD350" s="638"/>
      <c r="AE350" s="638"/>
      <c r="AF350" s="638"/>
      <c r="AG350" s="638"/>
      <c r="AH350" s="637"/>
      <c r="AI350" s="638"/>
      <c r="AJ350" s="638"/>
      <c r="AK350" s="638"/>
      <c r="AL350" s="638"/>
      <c r="AM350" s="638"/>
      <c r="AN350" s="638"/>
      <c r="AO350" s="639"/>
      <c r="AP350" s="638"/>
      <c r="AQ350" s="638"/>
      <c r="AR350" s="638"/>
      <c r="AS350" s="639"/>
    </row>
    <row r="351" spans="1:45" s="635" customFormat="1" x14ac:dyDescent="0.55000000000000004">
      <c r="A351" s="636"/>
      <c r="B351" s="637"/>
      <c r="C351" s="638"/>
      <c r="D351" s="638"/>
      <c r="E351" s="638"/>
      <c r="F351" s="638"/>
      <c r="G351" s="638"/>
      <c r="H351" s="638"/>
      <c r="I351" s="639"/>
      <c r="J351" s="637"/>
      <c r="K351" s="638"/>
      <c r="L351" s="638"/>
      <c r="M351" s="638"/>
      <c r="N351" s="638"/>
      <c r="O351" s="639"/>
      <c r="P351" s="637"/>
      <c r="Q351" s="638"/>
      <c r="R351" s="638"/>
      <c r="S351" s="638"/>
      <c r="T351" s="638"/>
      <c r="U351" s="639"/>
      <c r="V351" s="637"/>
      <c r="W351" s="638"/>
      <c r="X351" s="638"/>
      <c r="Y351" s="638"/>
      <c r="Z351" s="638"/>
      <c r="AA351" s="638"/>
      <c r="AB351" s="638"/>
      <c r="AC351" s="639"/>
      <c r="AD351" s="638"/>
      <c r="AE351" s="638"/>
      <c r="AF351" s="638"/>
      <c r="AG351" s="638"/>
      <c r="AH351" s="637"/>
      <c r="AI351" s="638"/>
      <c r="AJ351" s="638"/>
      <c r="AK351" s="638"/>
      <c r="AL351" s="638"/>
      <c r="AM351" s="638"/>
      <c r="AN351" s="638"/>
      <c r="AO351" s="639"/>
      <c r="AP351" s="638"/>
      <c r="AQ351" s="638"/>
      <c r="AR351" s="638"/>
      <c r="AS351" s="639"/>
    </row>
    <row r="352" spans="1:45" s="635" customFormat="1" x14ac:dyDescent="0.55000000000000004">
      <c r="A352" s="636"/>
      <c r="B352" s="637"/>
      <c r="C352" s="638"/>
      <c r="D352" s="638"/>
      <c r="E352" s="638"/>
      <c r="F352" s="638"/>
      <c r="G352" s="638"/>
      <c r="H352" s="638"/>
      <c r="I352" s="639"/>
      <c r="J352" s="637"/>
      <c r="K352" s="638"/>
      <c r="L352" s="638"/>
      <c r="M352" s="638"/>
      <c r="N352" s="638"/>
      <c r="O352" s="639"/>
      <c r="P352" s="637"/>
      <c r="Q352" s="638"/>
      <c r="R352" s="638"/>
      <c r="S352" s="638"/>
      <c r="T352" s="638"/>
      <c r="U352" s="639"/>
      <c r="V352" s="637"/>
      <c r="W352" s="638"/>
      <c r="X352" s="638"/>
      <c r="Y352" s="638"/>
      <c r="Z352" s="638"/>
      <c r="AA352" s="638"/>
      <c r="AB352" s="638"/>
      <c r="AC352" s="639"/>
      <c r="AD352" s="638"/>
      <c r="AE352" s="638"/>
      <c r="AF352" s="638"/>
      <c r="AG352" s="638"/>
      <c r="AH352" s="637"/>
      <c r="AI352" s="638"/>
      <c r="AJ352" s="638"/>
      <c r="AK352" s="638"/>
      <c r="AL352" s="638"/>
      <c r="AM352" s="638"/>
      <c r="AN352" s="638"/>
      <c r="AO352" s="639"/>
      <c r="AP352" s="638"/>
      <c r="AQ352" s="638"/>
      <c r="AR352" s="638"/>
      <c r="AS352" s="639"/>
    </row>
    <row r="353" spans="1:45" s="635" customFormat="1" x14ac:dyDescent="0.55000000000000004">
      <c r="A353" s="636"/>
      <c r="B353" s="637"/>
      <c r="C353" s="638"/>
      <c r="D353" s="638"/>
      <c r="E353" s="638"/>
      <c r="F353" s="638"/>
      <c r="G353" s="638"/>
      <c r="H353" s="638"/>
      <c r="I353" s="639"/>
      <c r="J353" s="637"/>
      <c r="K353" s="638"/>
      <c r="L353" s="638"/>
      <c r="M353" s="638"/>
      <c r="N353" s="638"/>
      <c r="O353" s="639"/>
      <c r="P353" s="637"/>
      <c r="Q353" s="638"/>
      <c r="R353" s="638"/>
      <c r="S353" s="638"/>
      <c r="T353" s="638"/>
      <c r="U353" s="639"/>
      <c r="V353" s="637"/>
      <c r="W353" s="638"/>
      <c r="X353" s="638"/>
      <c r="Y353" s="638"/>
      <c r="Z353" s="638"/>
      <c r="AA353" s="638"/>
      <c r="AB353" s="638"/>
      <c r="AC353" s="639"/>
      <c r="AD353" s="638"/>
      <c r="AE353" s="638"/>
      <c r="AF353" s="638"/>
      <c r="AG353" s="638"/>
      <c r="AH353" s="637"/>
      <c r="AI353" s="638"/>
      <c r="AJ353" s="638"/>
      <c r="AK353" s="638"/>
      <c r="AL353" s="638"/>
      <c r="AM353" s="638"/>
      <c r="AN353" s="638"/>
      <c r="AO353" s="639"/>
      <c r="AP353" s="638"/>
      <c r="AQ353" s="638"/>
      <c r="AR353" s="638"/>
      <c r="AS353" s="639"/>
    </row>
    <row r="354" spans="1:45" s="635" customFormat="1" x14ac:dyDescent="0.55000000000000004">
      <c r="A354" s="636"/>
      <c r="B354" s="637"/>
      <c r="C354" s="638"/>
      <c r="D354" s="638"/>
      <c r="E354" s="638"/>
      <c r="F354" s="638"/>
      <c r="G354" s="638"/>
      <c r="H354" s="638"/>
      <c r="I354" s="639"/>
      <c r="J354" s="637"/>
      <c r="K354" s="638"/>
      <c r="L354" s="638"/>
      <c r="M354" s="638"/>
      <c r="N354" s="638"/>
      <c r="O354" s="639"/>
      <c r="P354" s="637"/>
      <c r="Q354" s="638"/>
      <c r="R354" s="638"/>
      <c r="S354" s="638"/>
      <c r="T354" s="638"/>
      <c r="U354" s="639"/>
      <c r="V354" s="637"/>
      <c r="W354" s="638"/>
      <c r="X354" s="638"/>
      <c r="Y354" s="638"/>
      <c r="Z354" s="638"/>
      <c r="AA354" s="638"/>
      <c r="AB354" s="638"/>
      <c r="AC354" s="639"/>
      <c r="AD354" s="638"/>
      <c r="AE354" s="638"/>
      <c r="AF354" s="638"/>
      <c r="AG354" s="638"/>
      <c r="AH354" s="637"/>
      <c r="AI354" s="638"/>
      <c r="AJ354" s="638"/>
      <c r="AK354" s="638"/>
      <c r="AL354" s="638"/>
      <c r="AM354" s="638"/>
      <c r="AN354" s="638"/>
      <c r="AO354" s="639"/>
      <c r="AP354" s="638"/>
      <c r="AQ354" s="638"/>
      <c r="AR354" s="638"/>
      <c r="AS354" s="639"/>
    </row>
    <row r="355" spans="1:45" s="635" customFormat="1" x14ac:dyDescent="0.55000000000000004">
      <c r="A355" s="636"/>
      <c r="B355" s="637"/>
      <c r="C355" s="638"/>
      <c r="D355" s="638"/>
      <c r="E355" s="638"/>
      <c r="F355" s="638"/>
      <c r="G355" s="638"/>
      <c r="H355" s="638"/>
      <c r="I355" s="639"/>
      <c r="J355" s="637"/>
      <c r="K355" s="638"/>
      <c r="L355" s="638"/>
      <c r="M355" s="638"/>
      <c r="N355" s="638"/>
      <c r="O355" s="639"/>
      <c r="P355" s="637"/>
      <c r="Q355" s="638"/>
      <c r="R355" s="638"/>
      <c r="S355" s="638"/>
      <c r="T355" s="638"/>
      <c r="U355" s="639"/>
      <c r="V355" s="637"/>
      <c r="W355" s="638"/>
      <c r="X355" s="638"/>
      <c r="Y355" s="638"/>
      <c r="Z355" s="638"/>
      <c r="AA355" s="638"/>
      <c r="AB355" s="638"/>
      <c r="AC355" s="639"/>
      <c r="AD355" s="638"/>
      <c r="AE355" s="638"/>
      <c r="AF355" s="638"/>
      <c r="AG355" s="638"/>
      <c r="AH355" s="637"/>
      <c r="AI355" s="638"/>
      <c r="AJ355" s="638"/>
      <c r="AK355" s="638"/>
      <c r="AL355" s="638"/>
      <c r="AM355" s="638"/>
      <c r="AN355" s="638"/>
      <c r="AO355" s="639"/>
      <c r="AP355" s="638"/>
      <c r="AQ355" s="638"/>
      <c r="AR355" s="638"/>
      <c r="AS355" s="639"/>
    </row>
    <row r="356" spans="1:45" s="635" customFormat="1" x14ac:dyDescent="0.55000000000000004">
      <c r="A356" s="636"/>
      <c r="B356" s="637"/>
      <c r="C356" s="638"/>
      <c r="D356" s="638"/>
      <c r="E356" s="638"/>
      <c r="F356" s="638"/>
      <c r="G356" s="638"/>
      <c r="H356" s="638"/>
      <c r="I356" s="639"/>
      <c r="J356" s="637"/>
      <c r="K356" s="638"/>
      <c r="L356" s="638"/>
      <c r="M356" s="638"/>
      <c r="N356" s="638"/>
      <c r="O356" s="639"/>
      <c r="P356" s="637"/>
      <c r="Q356" s="638"/>
      <c r="R356" s="638"/>
      <c r="S356" s="638"/>
      <c r="T356" s="638"/>
      <c r="U356" s="639"/>
      <c r="V356" s="637"/>
      <c r="W356" s="638"/>
      <c r="X356" s="638"/>
      <c r="Y356" s="638"/>
      <c r="Z356" s="638"/>
      <c r="AA356" s="638"/>
      <c r="AB356" s="638"/>
      <c r="AC356" s="639"/>
      <c r="AD356" s="638"/>
      <c r="AE356" s="638"/>
      <c r="AF356" s="638"/>
      <c r="AG356" s="638"/>
      <c r="AH356" s="637"/>
      <c r="AI356" s="638"/>
      <c r="AJ356" s="638"/>
      <c r="AK356" s="638"/>
      <c r="AL356" s="638"/>
      <c r="AM356" s="638"/>
      <c r="AN356" s="638"/>
      <c r="AO356" s="639"/>
      <c r="AP356" s="638"/>
      <c r="AQ356" s="638"/>
      <c r="AR356" s="638"/>
      <c r="AS356" s="639"/>
    </row>
    <row r="357" spans="1:45" s="635" customFormat="1" x14ac:dyDescent="0.55000000000000004">
      <c r="A357" s="636"/>
      <c r="B357" s="637"/>
      <c r="C357" s="638"/>
      <c r="D357" s="638"/>
      <c r="E357" s="638"/>
      <c r="F357" s="638"/>
      <c r="G357" s="638"/>
      <c r="H357" s="638"/>
      <c r="I357" s="639"/>
      <c r="J357" s="637"/>
      <c r="K357" s="638"/>
      <c r="L357" s="638"/>
      <c r="M357" s="638"/>
      <c r="N357" s="638"/>
      <c r="O357" s="639"/>
      <c r="P357" s="637"/>
      <c r="Q357" s="638"/>
      <c r="R357" s="638"/>
      <c r="S357" s="638"/>
      <c r="T357" s="638"/>
      <c r="U357" s="639"/>
      <c r="V357" s="637"/>
      <c r="W357" s="638"/>
      <c r="X357" s="638"/>
      <c r="Y357" s="638"/>
      <c r="Z357" s="638"/>
      <c r="AA357" s="638"/>
      <c r="AB357" s="638"/>
      <c r="AC357" s="639"/>
      <c r="AD357" s="638"/>
      <c r="AE357" s="638"/>
      <c r="AF357" s="638"/>
      <c r="AG357" s="638"/>
      <c r="AH357" s="637"/>
      <c r="AI357" s="638"/>
      <c r="AJ357" s="638"/>
      <c r="AK357" s="638"/>
      <c r="AL357" s="638"/>
      <c r="AM357" s="638"/>
      <c r="AN357" s="638"/>
      <c r="AO357" s="639"/>
      <c r="AP357" s="638"/>
      <c r="AQ357" s="638"/>
      <c r="AR357" s="638"/>
      <c r="AS357" s="639"/>
    </row>
    <row r="358" spans="1:45" s="635" customFormat="1" x14ac:dyDescent="0.55000000000000004">
      <c r="A358" s="636"/>
      <c r="B358" s="637"/>
      <c r="C358" s="638"/>
      <c r="D358" s="638"/>
      <c r="E358" s="638"/>
      <c r="F358" s="638"/>
      <c r="G358" s="638"/>
      <c r="H358" s="638"/>
      <c r="I358" s="639"/>
      <c r="J358" s="637"/>
      <c r="K358" s="638"/>
      <c r="L358" s="638"/>
      <c r="M358" s="638"/>
      <c r="N358" s="638"/>
      <c r="O358" s="639"/>
      <c r="P358" s="637"/>
      <c r="Q358" s="638"/>
      <c r="R358" s="638"/>
      <c r="S358" s="638"/>
      <c r="T358" s="638"/>
      <c r="U358" s="639"/>
      <c r="V358" s="637"/>
      <c r="W358" s="638"/>
      <c r="X358" s="638"/>
      <c r="Y358" s="638"/>
      <c r="Z358" s="638"/>
      <c r="AA358" s="638"/>
      <c r="AB358" s="638"/>
      <c r="AC358" s="639"/>
      <c r="AD358" s="638"/>
      <c r="AE358" s="638"/>
      <c r="AF358" s="638"/>
      <c r="AG358" s="638"/>
      <c r="AH358" s="637"/>
      <c r="AI358" s="638"/>
      <c r="AJ358" s="638"/>
      <c r="AK358" s="638"/>
      <c r="AL358" s="638"/>
      <c r="AM358" s="638"/>
      <c r="AN358" s="638"/>
      <c r="AO358" s="639"/>
      <c r="AP358" s="638"/>
      <c r="AQ358" s="638"/>
      <c r="AR358" s="638"/>
      <c r="AS358" s="639"/>
    </row>
    <row r="359" spans="1:45" s="635" customFormat="1" x14ac:dyDescent="0.55000000000000004">
      <c r="A359" s="636"/>
      <c r="B359" s="637"/>
      <c r="C359" s="638"/>
      <c r="D359" s="638"/>
      <c r="E359" s="638"/>
      <c r="F359" s="638"/>
      <c r="G359" s="638"/>
      <c r="H359" s="638"/>
      <c r="I359" s="639"/>
      <c r="J359" s="637"/>
      <c r="K359" s="638"/>
      <c r="L359" s="638"/>
      <c r="M359" s="638"/>
      <c r="N359" s="638"/>
      <c r="O359" s="639"/>
      <c r="P359" s="637"/>
      <c r="Q359" s="638"/>
      <c r="R359" s="638"/>
      <c r="S359" s="638"/>
      <c r="T359" s="638"/>
      <c r="U359" s="639"/>
      <c r="V359" s="637"/>
      <c r="W359" s="638"/>
      <c r="X359" s="638"/>
      <c r="Y359" s="638"/>
      <c r="Z359" s="638"/>
      <c r="AA359" s="638"/>
      <c r="AB359" s="638"/>
      <c r="AC359" s="639"/>
      <c r="AD359" s="638"/>
      <c r="AE359" s="638"/>
      <c r="AF359" s="638"/>
      <c r="AG359" s="638"/>
      <c r="AH359" s="637"/>
      <c r="AI359" s="638"/>
      <c r="AJ359" s="638"/>
      <c r="AK359" s="638"/>
      <c r="AL359" s="638"/>
      <c r="AM359" s="638"/>
      <c r="AN359" s="638"/>
      <c r="AO359" s="639"/>
      <c r="AP359" s="638"/>
      <c r="AQ359" s="638"/>
      <c r="AR359" s="638"/>
      <c r="AS359" s="639"/>
    </row>
    <row r="360" spans="1:45" s="635" customFormat="1" x14ac:dyDescent="0.55000000000000004">
      <c r="A360" s="636"/>
      <c r="B360" s="637"/>
      <c r="C360" s="638"/>
      <c r="D360" s="638"/>
      <c r="E360" s="638"/>
      <c r="F360" s="638"/>
      <c r="G360" s="638"/>
      <c r="H360" s="638"/>
      <c r="I360" s="639"/>
      <c r="J360" s="637"/>
      <c r="K360" s="638"/>
      <c r="L360" s="638"/>
      <c r="M360" s="638"/>
      <c r="N360" s="638"/>
      <c r="O360" s="639"/>
      <c r="P360" s="637"/>
      <c r="Q360" s="638"/>
      <c r="R360" s="638"/>
      <c r="S360" s="638"/>
      <c r="T360" s="638"/>
      <c r="U360" s="639"/>
      <c r="V360" s="637"/>
      <c r="W360" s="638"/>
      <c r="X360" s="638"/>
      <c r="Y360" s="638"/>
      <c r="Z360" s="638"/>
      <c r="AA360" s="638"/>
      <c r="AB360" s="638"/>
      <c r="AC360" s="639"/>
      <c r="AD360" s="638"/>
      <c r="AE360" s="638"/>
      <c r="AF360" s="638"/>
      <c r="AG360" s="638"/>
      <c r="AH360" s="637"/>
      <c r="AI360" s="638"/>
      <c r="AJ360" s="638"/>
      <c r="AK360" s="638"/>
      <c r="AL360" s="638"/>
      <c r="AM360" s="638"/>
      <c r="AN360" s="638"/>
      <c r="AO360" s="639"/>
      <c r="AP360" s="638"/>
      <c r="AQ360" s="638"/>
      <c r="AR360" s="638"/>
      <c r="AS360" s="639"/>
    </row>
    <row r="361" spans="1:45" s="635" customFormat="1" x14ac:dyDescent="0.55000000000000004">
      <c r="A361" s="636"/>
      <c r="B361" s="637"/>
      <c r="C361" s="638"/>
      <c r="D361" s="638"/>
      <c r="E361" s="638"/>
      <c r="F361" s="638"/>
      <c r="G361" s="638"/>
      <c r="H361" s="638"/>
      <c r="I361" s="639"/>
      <c r="J361" s="637"/>
      <c r="K361" s="638"/>
      <c r="L361" s="638"/>
      <c r="M361" s="638"/>
      <c r="N361" s="638"/>
      <c r="O361" s="639"/>
      <c r="P361" s="637"/>
      <c r="Q361" s="638"/>
      <c r="R361" s="638"/>
      <c r="S361" s="638"/>
      <c r="T361" s="638"/>
      <c r="U361" s="639"/>
      <c r="V361" s="637"/>
      <c r="W361" s="638"/>
      <c r="X361" s="638"/>
      <c r="Y361" s="638"/>
      <c r="Z361" s="638"/>
      <c r="AA361" s="638"/>
      <c r="AB361" s="638"/>
      <c r="AC361" s="639"/>
      <c r="AD361" s="638"/>
      <c r="AE361" s="638"/>
      <c r="AF361" s="638"/>
      <c r="AG361" s="638"/>
      <c r="AH361" s="637"/>
      <c r="AI361" s="638"/>
      <c r="AJ361" s="638"/>
      <c r="AK361" s="638"/>
      <c r="AL361" s="638"/>
      <c r="AM361" s="638"/>
      <c r="AN361" s="638"/>
      <c r="AO361" s="639"/>
      <c r="AP361" s="638"/>
      <c r="AQ361" s="638"/>
      <c r="AR361" s="638"/>
      <c r="AS361" s="639"/>
    </row>
    <row r="362" spans="1:45" s="635" customFormat="1" x14ac:dyDescent="0.55000000000000004">
      <c r="A362" s="636"/>
      <c r="B362" s="637"/>
      <c r="C362" s="638"/>
      <c r="D362" s="638"/>
      <c r="E362" s="638"/>
      <c r="F362" s="638"/>
      <c r="G362" s="638"/>
      <c r="H362" s="638"/>
      <c r="I362" s="639"/>
      <c r="J362" s="637"/>
      <c r="K362" s="638"/>
      <c r="L362" s="638"/>
      <c r="M362" s="638"/>
      <c r="N362" s="638"/>
      <c r="O362" s="639"/>
      <c r="P362" s="637"/>
      <c r="Q362" s="638"/>
      <c r="R362" s="638"/>
      <c r="S362" s="638"/>
      <c r="T362" s="638"/>
      <c r="U362" s="639"/>
      <c r="V362" s="637"/>
      <c r="W362" s="638"/>
      <c r="X362" s="638"/>
      <c r="Y362" s="638"/>
      <c r="Z362" s="638"/>
      <c r="AA362" s="638"/>
      <c r="AB362" s="638"/>
      <c r="AC362" s="639"/>
      <c r="AD362" s="638"/>
      <c r="AE362" s="638"/>
      <c r="AF362" s="638"/>
      <c r="AG362" s="638"/>
      <c r="AH362" s="637"/>
      <c r="AI362" s="638"/>
      <c r="AJ362" s="638"/>
      <c r="AK362" s="638"/>
      <c r="AL362" s="638"/>
      <c r="AM362" s="638"/>
      <c r="AN362" s="638"/>
      <c r="AO362" s="639"/>
      <c r="AP362" s="638"/>
      <c r="AQ362" s="638"/>
      <c r="AR362" s="638"/>
      <c r="AS362" s="639"/>
    </row>
    <row r="363" spans="1:45" s="635" customFormat="1" x14ac:dyDescent="0.55000000000000004">
      <c r="A363" s="636"/>
      <c r="B363" s="637"/>
      <c r="C363" s="638"/>
      <c r="D363" s="638"/>
      <c r="E363" s="638"/>
      <c r="F363" s="638"/>
      <c r="G363" s="638"/>
      <c r="H363" s="638"/>
      <c r="I363" s="639"/>
      <c r="J363" s="637"/>
      <c r="K363" s="638"/>
      <c r="L363" s="638"/>
      <c r="M363" s="638"/>
      <c r="N363" s="638"/>
      <c r="O363" s="639"/>
      <c r="P363" s="637"/>
      <c r="Q363" s="638"/>
      <c r="R363" s="638"/>
      <c r="S363" s="638"/>
      <c r="T363" s="638"/>
      <c r="U363" s="639"/>
      <c r="V363" s="637"/>
      <c r="W363" s="638"/>
      <c r="X363" s="638"/>
      <c r="Y363" s="638"/>
      <c r="Z363" s="638"/>
      <c r="AA363" s="638"/>
      <c r="AB363" s="638"/>
      <c r="AC363" s="639"/>
      <c r="AD363" s="638"/>
      <c r="AE363" s="638"/>
      <c r="AF363" s="638"/>
      <c r="AG363" s="638"/>
      <c r="AH363" s="637"/>
      <c r="AI363" s="638"/>
      <c r="AJ363" s="638"/>
      <c r="AK363" s="638"/>
      <c r="AL363" s="638"/>
      <c r="AM363" s="638"/>
      <c r="AN363" s="638"/>
      <c r="AO363" s="639"/>
      <c r="AP363" s="638"/>
      <c r="AQ363" s="638"/>
      <c r="AR363" s="638"/>
      <c r="AS363" s="639"/>
    </row>
    <row r="364" spans="1:45" s="635" customFormat="1" x14ac:dyDescent="0.55000000000000004">
      <c r="A364" s="636"/>
      <c r="B364" s="637"/>
      <c r="C364" s="638"/>
      <c r="D364" s="638"/>
      <c r="E364" s="638"/>
      <c r="F364" s="638"/>
      <c r="G364" s="638"/>
      <c r="H364" s="638"/>
      <c r="I364" s="639"/>
      <c r="J364" s="637"/>
      <c r="K364" s="638"/>
      <c r="L364" s="638"/>
      <c r="M364" s="638"/>
      <c r="N364" s="638"/>
      <c r="O364" s="639"/>
      <c r="P364" s="637"/>
      <c r="Q364" s="638"/>
      <c r="R364" s="638"/>
      <c r="S364" s="638"/>
      <c r="T364" s="638"/>
      <c r="U364" s="639"/>
      <c r="V364" s="637"/>
      <c r="W364" s="638"/>
      <c r="X364" s="638"/>
      <c r="Y364" s="638"/>
      <c r="Z364" s="638"/>
      <c r="AA364" s="638"/>
      <c r="AB364" s="638"/>
      <c r="AC364" s="639"/>
      <c r="AD364" s="638"/>
      <c r="AE364" s="638"/>
      <c r="AF364" s="638"/>
      <c r="AG364" s="638"/>
      <c r="AH364" s="637"/>
      <c r="AI364" s="638"/>
      <c r="AJ364" s="638"/>
      <c r="AK364" s="638"/>
      <c r="AL364" s="638"/>
      <c r="AM364" s="638"/>
      <c r="AN364" s="638"/>
      <c r="AO364" s="639"/>
      <c r="AP364" s="638"/>
      <c r="AQ364" s="638"/>
      <c r="AR364" s="638"/>
      <c r="AS364" s="639"/>
    </row>
    <row r="365" spans="1:45" s="635" customFormat="1" x14ac:dyDescent="0.55000000000000004">
      <c r="A365" s="636"/>
      <c r="B365" s="637"/>
      <c r="C365" s="638"/>
      <c r="D365" s="638"/>
      <c r="E365" s="638"/>
      <c r="F365" s="638"/>
      <c r="G365" s="638"/>
      <c r="H365" s="638"/>
      <c r="I365" s="639"/>
      <c r="J365" s="637"/>
      <c r="K365" s="638"/>
      <c r="L365" s="638"/>
      <c r="M365" s="638"/>
      <c r="N365" s="638"/>
      <c r="O365" s="639"/>
      <c r="P365" s="637"/>
      <c r="Q365" s="638"/>
      <c r="R365" s="638"/>
      <c r="S365" s="638"/>
      <c r="T365" s="638"/>
      <c r="U365" s="639"/>
      <c r="V365" s="637"/>
      <c r="W365" s="638"/>
      <c r="X365" s="638"/>
      <c r="Y365" s="638"/>
      <c r="Z365" s="638"/>
      <c r="AA365" s="638"/>
      <c r="AB365" s="638"/>
      <c r="AC365" s="639"/>
      <c r="AD365" s="638"/>
      <c r="AE365" s="638"/>
      <c r="AF365" s="638"/>
      <c r="AG365" s="638"/>
      <c r="AH365" s="637"/>
      <c r="AI365" s="638"/>
      <c r="AJ365" s="638"/>
      <c r="AK365" s="638"/>
      <c r="AL365" s="638"/>
      <c r="AM365" s="638"/>
      <c r="AN365" s="638"/>
      <c r="AO365" s="639"/>
      <c r="AP365" s="638"/>
      <c r="AQ365" s="638"/>
      <c r="AR365" s="638"/>
      <c r="AS365" s="639"/>
    </row>
    <row r="366" spans="1:45" s="635" customFormat="1" x14ac:dyDescent="0.55000000000000004">
      <c r="A366" s="636"/>
      <c r="B366" s="637"/>
      <c r="C366" s="638"/>
      <c r="D366" s="638"/>
      <c r="E366" s="638"/>
      <c r="F366" s="638"/>
      <c r="G366" s="638"/>
      <c r="H366" s="638"/>
      <c r="I366" s="639"/>
      <c r="J366" s="637"/>
      <c r="K366" s="638"/>
      <c r="L366" s="638"/>
      <c r="M366" s="638"/>
      <c r="N366" s="638"/>
      <c r="O366" s="639"/>
      <c r="P366" s="637"/>
      <c r="Q366" s="638"/>
      <c r="R366" s="638"/>
      <c r="S366" s="638"/>
      <c r="T366" s="638"/>
      <c r="U366" s="639"/>
      <c r="V366" s="637"/>
      <c r="W366" s="638"/>
      <c r="X366" s="638"/>
      <c r="Y366" s="638"/>
      <c r="Z366" s="638"/>
      <c r="AA366" s="638"/>
      <c r="AB366" s="638"/>
      <c r="AC366" s="639"/>
      <c r="AD366" s="638"/>
      <c r="AE366" s="638"/>
      <c r="AF366" s="638"/>
      <c r="AG366" s="638"/>
      <c r="AH366" s="637"/>
      <c r="AI366" s="638"/>
      <c r="AJ366" s="638"/>
      <c r="AK366" s="638"/>
      <c r="AL366" s="638"/>
      <c r="AM366" s="638"/>
      <c r="AN366" s="638"/>
      <c r="AO366" s="639"/>
      <c r="AP366" s="638"/>
      <c r="AQ366" s="638"/>
      <c r="AR366" s="638"/>
      <c r="AS366" s="639"/>
    </row>
    <row r="367" spans="1:45" s="635" customFormat="1" x14ac:dyDescent="0.55000000000000004">
      <c r="A367" s="636"/>
      <c r="B367" s="637"/>
      <c r="C367" s="638"/>
      <c r="D367" s="638"/>
      <c r="E367" s="638"/>
      <c r="F367" s="638"/>
      <c r="G367" s="638"/>
      <c r="H367" s="638"/>
      <c r="I367" s="639"/>
      <c r="J367" s="637"/>
      <c r="K367" s="638"/>
      <c r="L367" s="638"/>
      <c r="M367" s="638"/>
      <c r="N367" s="638"/>
      <c r="O367" s="639"/>
      <c r="P367" s="637"/>
      <c r="Q367" s="638"/>
      <c r="R367" s="638"/>
      <c r="S367" s="638"/>
      <c r="T367" s="638"/>
      <c r="U367" s="639"/>
      <c r="V367" s="637"/>
      <c r="W367" s="638"/>
      <c r="X367" s="638"/>
      <c r="Y367" s="638"/>
      <c r="Z367" s="638"/>
      <c r="AA367" s="638"/>
      <c r="AB367" s="638"/>
      <c r="AC367" s="639"/>
      <c r="AD367" s="638"/>
      <c r="AE367" s="638"/>
      <c r="AF367" s="638"/>
      <c r="AG367" s="638"/>
      <c r="AH367" s="637"/>
      <c r="AI367" s="638"/>
      <c r="AJ367" s="638"/>
      <c r="AK367" s="638"/>
      <c r="AL367" s="638"/>
      <c r="AM367" s="638"/>
      <c r="AN367" s="638"/>
      <c r="AO367" s="639"/>
      <c r="AP367" s="638"/>
      <c r="AQ367" s="638"/>
      <c r="AR367" s="638"/>
      <c r="AS367" s="639"/>
    </row>
    <row r="368" spans="1:45" s="635" customFormat="1" x14ac:dyDescent="0.55000000000000004">
      <c r="A368" s="636"/>
      <c r="B368" s="637"/>
      <c r="C368" s="638"/>
      <c r="D368" s="638"/>
      <c r="E368" s="638"/>
      <c r="F368" s="638"/>
      <c r="G368" s="638"/>
      <c r="H368" s="638"/>
      <c r="I368" s="639"/>
      <c r="J368" s="637"/>
      <c r="K368" s="638"/>
      <c r="L368" s="638"/>
      <c r="M368" s="638"/>
      <c r="N368" s="638"/>
      <c r="O368" s="639"/>
      <c r="P368" s="637"/>
      <c r="Q368" s="638"/>
      <c r="R368" s="638"/>
      <c r="S368" s="638"/>
      <c r="T368" s="638"/>
      <c r="U368" s="639"/>
      <c r="V368" s="637"/>
      <c r="W368" s="638"/>
      <c r="X368" s="638"/>
      <c r="Y368" s="638"/>
      <c r="Z368" s="638"/>
      <c r="AA368" s="638"/>
      <c r="AB368" s="638"/>
      <c r="AC368" s="639"/>
      <c r="AD368" s="638"/>
      <c r="AE368" s="638"/>
      <c r="AF368" s="638"/>
      <c r="AG368" s="638"/>
      <c r="AH368" s="637"/>
      <c r="AI368" s="638"/>
      <c r="AJ368" s="638"/>
      <c r="AK368" s="638"/>
      <c r="AL368" s="638"/>
      <c r="AM368" s="638"/>
      <c r="AN368" s="638"/>
      <c r="AO368" s="639"/>
      <c r="AP368" s="638"/>
      <c r="AQ368" s="638"/>
      <c r="AR368" s="638"/>
      <c r="AS368" s="639"/>
    </row>
    <row r="369" spans="1:45" s="635" customFormat="1" x14ac:dyDescent="0.55000000000000004">
      <c r="A369" s="636"/>
      <c r="B369" s="637"/>
      <c r="C369" s="638"/>
      <c r="D369" s="638"/>
      <c r="E369" s="638"/>
      <c r="F369" s="638"/>
      <c r="G369" s="638"/>
      <c r="H369" s="638"/>
      <c r="I369" s="639"/>
      <c r="J369" s="637"/>
      <c r="K369" s="638"/>
      <c r="L369" s="638"/>
      <c r="M369" s="638"/>
      <c r="N369" s="638"/>
      <c r="O369" s="639"/>
      <c r="P369" s="637"/>
      <c r="Q369" s="638"/>
      <c r="R369" s="638"/>
      <c r="S369" s="638"/>
      <c r="T369" s="638"/>
      <c r="U369" s="639"/>
      <c r="V369" s="637"/>
      <c r="W369" s="638"/>
      <c r="X369" s="638"/>
      <c r="Y369" s="638"/>
      <c r="Z369" s="638"/>
      <c r="AA369" s="638"/>
      <c r="AB369" s="638"/>
      <c r="AC369" s="639"/>
      <c r="AD369" s="638"/>
      <c r="AE369" s="638"/>
      <c r="AF369" s="638"/>
      <c r="AG369" s="638"/>
      <c r="AH369" s="637"/>
      <c r="AI369" s="638"/>
      <c r="AJ369" s="638"/>
      <c r="AK369" s="638"/>
      <c r="AL369" s="638"/>
      <c r="AM369" s="638"/>
      <c r="AN369" s="638"/>
      <c r="AO369" s="639"/>
      <c r="AP369" s="638"/>
      <c r="AQ369" s="638"/>
      <c r="AR369" s="638"/>
      <c r="AS369" s="639"/>
    </row>
    <row r="370" spans="1:45" s="635" customFormat="1" x14ac:dyDescent="0.55000000000000004">
      <c r="A370" s="636"/>
      <c r="B370" s="637"/>
      <c r="C370" s="638"/>
      <c r="D370" s="638"/>
      <c r="E370" s="638"/>
      <c r="F370" s="638"/>
      <c r="G370" s="638"/>
      <c r="H370" s="638"/>
      <c r="I370" s="639"/>
      <c r="J370" s="637"/>
      <c r="K370" s="638"/>
      <c r="L370" s="638"/>
      <c r="M370" s="638"/>
      <c r="N370" s="638"/>
      <c r="O370" s="639"/>
      <c r="P370" s="637"/>
      <c r="Q370" s="638"/>
      <c r="R370" s="638"/>
      <c r="S370" s="638"/>
      <c r="T370" s="638"/>
      <c r="U370" s="639"/>
      <c r="V370" s="637"/>
      <c r="W370" s="638"/>
      <c r="X370" s="638"/>
      <c r="Y370" s="638"/>
      <c r="Z370" s="638"/>
      <c r="AA370" s="638"/>
      <c r="AB370" s="638"/>
      <c r="AC370" s="639"/>
      <c r="AD370" s="638"/>
      <c r="AE370" s="638"/>
      <c r="AF370" s="638"/>
      <c r="AG370" s="638"/>
      <c r="AH370" s="637"/>
      <c r="AI370" s="638"/>
      <c r="AJ370" s="638"/>
      <c r="AK370" s="638"/>
      <c r="AL370" s="638"/>
      <c r="AM370" s="638"/>
      <c r="AN370" s="638"/>
      <c r="AO370" s="639"/>
      <c r="AP370" s="638"/>
      <c r="AQ370" s="638"/>
      <c r="AR370" s="638"/>
      <c r="AS370" s="639"/>
    </row>
    <row r="371" spans="1:45" s="635" customFormat="1" x14ac:dyDescent="0.55000000000000004">
      <c r="A371" s="636"/>
      <c r="B371" s="637"/>
      <c r="C371" s="638"/>
      <c r="D371" s="638"/>
      <c r="E371" s="638"/>
      <c r="F371" s="638"/>
      <c r="G371" s="638"/>
      <c r="H371" s="638"/>
      <c r="I371" s="639"/>
      <c r="J371" s="637"/>
      <c r="K371" s="638"/>
      <c r="L371" s="638"/>
      <c r="M371" s="638"/>
      <c r="N371" s="638"/>
      <c r="O371" s="639"/>
      <c r="P371" s="637"/>
      <c r="Q371" s="638"/>
      <c r="R371" s="638"/>
      <c r="S371" s="638"/>
      <c r="T371" s="638"/>
      <c r="U371" s="639"/>
      <c r="V371" s="637"/>
      <c r="W371" s="638"/>
      <c r="X371" s="638"/>
      <c r="Y371" s="638"/>
      <c r="Z371" s="638"/>
      <c r="AA371" s="638"/>
      <c r="AB371" s="638"/>
      <c r="AC371" s="639"/>
      <c r="AD371" s="638"/>
      <c r="AE371" s="638"/>
      <c r="AF371" s="638"/>
      <c r="AG371" s="638"/>
      <c r="AH371" s="637"/>
      <c r="AI371" s="638"/>
      <c r="AJ371" s="638"/>
      <c r="AK371" s="638"/>
      <c r="AL371" s="638"/>
      <c r="AM371" s="638"/>
      <c r="AN371" s="638"/>
      <c r="AO371" s="639"/>
      <c r="AP371" s="638"/>
      <c r="AQ371" s="638"/>
      <c r="AR371" s="638"/>
      <c r="AS371" s="639"/>
    </row>
    <row r="372" spans="1:45" s="635" customFormat="1" x14ac:dyDescent="0.55000000000000004">
      <c r="A372" s="636"/>
      <c r="B372" s="637"/>
      <c r="C372" s="638"/>
      <c r="D372" s="638"/>
      <c r="E372" s="638"/>
      <c r="F372" s="638"/>
      <c r="G372" s="638"/>
      <c r="H372" s="638"/>
      <c r="I372" s="639"/>
      <c r="J372" s="637"/>
      <c r="K372" s="638"/>
      <c r="L372" s="638"/>
      <c r="M372" s="638"/>
      <c r="N372" s="638"/>
      <c r="O372" s="639"/>
      <c r="P372" s="637"/>
      <c r="Q372" s="638"/>
      <c r="R372" s="638"/>
      <c r="S372" s="638"/>
      <c r="T372" s="638"/>
      <c r="U372" s="639"/>
      <c r="V372" s="637"/>
      <c r="W372" s="638"/>
      <c r="X372" s="638"/>
      <c r="Y372" s="638"/>
      <c r="Z372" s="638"/>
      <c r="AA372" s="638"/>
      <c r="AB372" s="638"/>
      <c r="AC372" s="639"/>
      <c r="AD372" s="638"/>
      <c r="AE372" s="638"/>
      <c r="AF372" s="638"/>
      <c r="AG372" s="638"/>
      <c r="AH372" s="637"/>
      <c r="AI372" s="638"/>
      <c r="AJ372" s="638"/>
      <c r="AK372" s="638"/>
      <c r="AL372" s="638"/>
      <c r="AM372" s="638"/>
      <c r="AN372" s="638"/>
      <c r="AO372" s="639"/>
      <c r="AP372" s="638"/>
      <c r="AQ372" s="638"/>
      <c r="AR372" s="638"/>
      <c r="AS372" s="639"/>
    </row>
    <row r="373" spans="1:45" s="635" customFormat="1" x14ac:dyDescent="0.55000000000000004">
      <c r="A373" s="636"/>
      <c r="B373" s="637"/>
      <c r="C373" s="638"/>
      <c r="D373" s="638"/>
      <c r="E373" s="638"/>
      <c r="F373" s="638"/>
      <c r="G373" s="638"/>
      <c r="H373" s="638"/>
      <c r="I373" s="639"/>
      <c r="J373" s="637"/>
      <c r="K373" s="638"/>
      <c r="L373" s="638"/>
      <c r="M373" s="638"/>
      <c r="N373" s="638"/>
      <c r="O373" s="639"/>
      <c r="P373" s="637"/>
      <c r="Q373" s="638"/>
      <c r="R373" s="638"/>
      <c r="S373" s="638"/>
      <c r="T373" s="638"/>
      <c r="U373" s="639"/>
      <c r="V373" s="637"/>
      <c r="W373" s="638"/>
      <c r="X373" s="638"/>
      <c r="Y373" s="638"/>
      <c r="Z373" s="638"/>
      <c r="AA373" s="638"/>
      <c r="AB373" s="638"/>
      <c r="AC373" s="639"/>
      <c r="AD373" s="638"/>
      <c r="AE373" s="638"/>
      <c r="AF373" s="638"/>
      <c r="AG373" s="638"/>
      <c r="AH373" s="637"/>
      <c r="AI373" s="638"/>
      <c r="AJ373" s="638"/>
      <c r="AK373" s="638"/>
      <c r="AL373" s="638"/>
      <c r="AM373" s="638"/>
      <c r="AN373" s="638"/>
      <c r="AO373" s="639"/>
      <c r="AP373" s="638"/>
      <c r="AQ373" s="638"/>
      <c r="AR373" s="638"/>
      <c r="AS373" s="639"/>
    </row>
    <row r="374" spans="1:45" s="635" customFormat="1" x14ac:dyDescent="0.55000000000000004">
      <c r="A374" s="636"/>
      <c r="B374" s="637"/>
      <c r="C374" s="638"/>
      <c r="D374" s="638"/>
      <c r="E374" s="638"/>
      <c r="F374" s="638"/>
      <c r="G374" s="638"/>
      <c r="H374" s="638"/>
      <c r="I374" s="639"/>
      <c r="J374" s="637"/>
      <c r="K374" s="638"/>
      <c r="L374" s="638"/>
      <c r="M374" s="638"/>
      <c r="N374" s="638"/>
      <c r="O374" s="639"/>
      <c r="P374" s="637"/>
      <c r="Q374" s="638"/>
      <c r="R374" s="638"/>
      <c r="S374" s="638"/>
      <c r="T374" s="638"/>
      <c r="U374" s="639"/>
      <c r="V374" s="637"/>
      <c r="W374" s="638"/>
      <c r="X374" s="638"/>
      <c r="Y374" s="638"/>
      <c r="Z374" s="638"/>
      <c r="AA374" s="638"/>
      <c r="AB374" s="638"/>
      <c r="AC374" s="639"/>
      <c r="AD374" s="638"/>
      <c r="AE374" s="638"/>
      <c r="AF374" s="638"/>
      <c r="AG374" s="638"/>
      <c r="AH374" s="637"/>
      <c r="AI374" s="638"/>
      <c r="AJ374" s="638"/>
      <c r="AK374" s="638"/>
      <c r="AL374" s="638"/>
      <c r="AM374" s="638"/>
      <c r="AN374" s="638"/>
      <c r="AO374" s="639"/>
      <c r="AP374" s="638"/>
      <c r="AQ374" s="638"/>
      <c r="AR374" s="638"/>
      <c r="AS374" s="639"/>
    </row>
    <row r="375" spans="1:45" s="635" customFormat="1" x14ac:dyDescent="0.55000000000000004">
      <c r="A375" s="636"/>
      <c r="B375" s="637"/>
      <c r="C375" s="638"/>
      <c r="D375" s="638"/>
      <c r="E375" s="638"/>
      <c r="F375" s="638"/>
      <c r="G375" s="638"/>
      <c r="H375" s="638"/>
      <c r="I375" s="639"/>
      <c r="J375" s="637"/>
      <c r="K375" s="638"/>
      <c r="L375" s="638"/>
      <c r="M375" s="638"/>
      <c r="N375" s="638"/>
      <c r="O375" s="639"/>
      <c r="P375" s="637"/>
      <c r="Q375" s="638"/>
      <c r="R375" s="638"/>
      <c r="S375" s="638"/>
      <c r="T375" s="638"/>
      <c r="U375" s="639"/>
      <c r="V375" s="637"/>
      <c r="W375" s="638"/>
      <c r="X375" s="638"/>
      <c r="Y375" s="638"/>
      <c r="Z375" s="638"/>
      <c r="AA375" s="638"/>
      <c r="AB375" s="638"/>
      <c r="AC375" s="639"/>
      <c r="AD375" s="638"/>
      <c r="AE375" s="638"/>
      <c r="AF375" s="638"/>
      <c r="AG375" s="638"/>
      <c r="AH375" s="637"/>
      <c r="AI375" s="638"/>
      <c r="AJ375" s="638"/>
      <c r="AK375" s="638"/>
      <c r="AL375" s="638"/>
      <c r="AM375" s="638"/>
      <c r="AN375" s="638"/>
      <c r="AO375" s="639"/>
      <c r="AP375" s="638"/>
      <c r="AQ375" s="638"/>
      <c r="AR375" s="638"/>
      <c r="AS375" s="639"/>
    </row>
    <row r="376" spans="1:45" s="635" customFormat="1" x14ac:dyDescent="0.55000000000000004">
      <c r="A376" s="636"/>
      <c r="B376" s="637"/>
      <c r="C376" s="638"/>
      <c r="D376" s="638"/>
      <c r="E376" s="638"/>
      <c r="F376" s="638"/>
      <c r="G376" s="638"/>
      <c r="H376" s="638"/>
      <c r="I376" s="639"/>
      <c r="J376" s="637"/>
      <c r="K376" s="638"/>
      <c r="L376" s="638"/>
      <c r="M376" s="638"/>
      <c r="N376" s="638"/>
      <c r="O376" s="639"/>
      <c r="P376" s="637"/>
      <c r="Q376" s="638"/>
      <c r="R376" s="638"/>
      <c r="S376" s="638"/>
      <c r="T376" s="638"/>
      <c r="U376" s="639"/>
      <c r="V376" s="637"/>
      <c r="W376" s="638"/>
      <c r="X376" s="638"/>
      <c r="Y376" s="638"/>
      <c r="Z376" s="638"/>
      <c r="AA376" s="638"/>
      <c r="AB376" s="638"/>
      <c r="AC376" s="639"/>
      <c r="AD376" s="638"/>
      <c r="AE376" s="638"/>
      <c r="AF376" s="638"/>
      <c r="AG376" s="638"/>
      <c r="AH376" s="637"/>
      <c r="AI376" s="638"/>
      <c r="AJ376" s="638"/>
      <c r="AK376" s="638"/>
      <c r="AL376" s="638"/>
      <c r="AM376" s="638"/>
      <c r="AN376" s="638"/>
      <c r="AO376" s="639"/>
      <c r="AP376" s="638"/>
      <c r="AQ376" s="638"/>
      <c r="AR376" s="638"/>
      <c r="AS376" s="639"/>
    </row>
    <row r="377" spans="1:45" s="635" customFormat="1" x14ac:dyDescent="0.55000000000000004">
      <c r="A377" s="636"/>
      <c r="B377" s="637"/>
      <c r="C377" s="638"/>
      <c r="D377" s="638"/>
      <c r="E377" s="638"/>
      <c r="F377" s="638"/>
      <c r="G377" s="638"/>
      <c r="H377" s="638"/>
      <c r="I377" s="639"/>
      <c r="J377" s="637"/>
      <c r="K377" s="638"/>
      <c r="L377" s="638"/>
      <c r="M377" s="638"/>
      <c r="N377" s="638"/>
      <c r="O377" s="639"/>
      <c r="P377" s="637"/>
      <c r="Q377" s="638"/>
      <c r="R377" s="638"/>
      <c r="S377" s="638"/>
      <c r="T377" s="638"/>
      <c r="U377" s="639"/>
      <c r="V377" s="637"/>
      <c r="W377" s="638"/>
      <c r="X377" s="638"/>
      <c r="Y377" s="638"/>
      <c r="Z377" s="638"/>
      <c r="AA377" s="638"/>
      <c r="AB377" s="638"/>
      <c r="AC377" s="639"/>
      <c r="AD377" s="638"/>
      <c r="AE377" s="638"/>
      <c r="AF377" s="638"/>
      <c r="AG377" s="638"/>
      <c r="AH377" s="637"/>
      <c r="AI377" s="638"/>
      <c r="AJ377" s="638"/>
      <c r="AK377" s="638"/>
      <c r="AL377" s="638"/>
      <c r="AM377" s="638"/>
      <c r="AN377" s="638"/>
      <c r="AO377" s="639"/>
      <c r="AP377" s="638"/>
      <c r="AQ377" s="638"/>
      <c r="AR377" s="638"/>
      <c r="AS377" s="639"/>
    </row>
    <row r="378" spans="1:45" s="635" customFormat="1" x14ac:dyDescent="0.55000000000000004">
      <c r="A378" s="636"/>
      <c r="B378" s="637"/>
      <c r="C378" s="638"/>
      <c r="D378" s="638"/>
      <c r="E378" s="638"/>
      <c r="F378" s="638"/>
      <c r="G378" s="638"/>
      <c r="H378" s="638"/>
      <c r="I378" s="639"/>
      <c r="J378" s="637"/>
      <c r="K378" s="638"/>
      <c r="L378" s="638"/>
      <c r="M378" s="638"/>
      <c r="N378" s="638"/>
      <c r="O378" s="639"/>
      <c r="P378" s="637"/>
      <c r="Q378" s="638"/>
      <c r="R378" s="638"/>
      <c r="S378" s="638"/>
      <c r="T378" s="638"/>
      <c r="U378" s="639"/>
      <c r="V378" s="637"/>
      <c r="W378" s="638"/>
      <c r="X378" s="638"/>
      <c r="Y378" s="638"/>
      <c r="Z378" s="638"/>
      <c r="AA378" s="638"/>
      <c r="AB378" s="638"/>
      <c r="AC378" s="639"/>
      <c r="AD378" s="638"/>
      <c r="AE378" s="638"/>
      <c r="AF378" s="638"/>
      <c r="AG378" s="638"/>
      <c r="AH378" s="637"/>
      <c r="AI378" s="638"/>
      <c r="AJ378" s="638"/>
      <c r="AK378" s="638"/>
      <c r="AL378" s="638"/>
      <c r="AM378" s="638"/>
      <c r="AN378" s="638"/>
      <c r="AO378" s="639"/>
      <c r="AP378" s="638"/>
      <c r="AQ378" s="638"/>
      <c r="AR378" s="638"/>
      <c r="AS378" s="639"/>
    </row>
    <row r="379" spans="1:45" s="635" customFormat="1" x14ac:dyDescent="0.55000000000000004">
      <c r="A379" s="636"/>
      <c r="B379" s="637"/>
      <c r="C379" s="638"/>
      <c r="D379" s="638"/>
      <c r="E379" s="638"/>
      <c r="F379" s="638"/>
      <c r="G379" s="638"/>
      <c r="H379" s="638"/>
      <c r="I379" s="639"/>
      <c r="J379" s="637"/>
      <c r="K379" s="638"/>
      <c r="L379" s="638"/>
      <c r="M379" s="638"/>
      <c r="N379" s="638"/>
      <c r="O379" s="639"/>
      <c r="P379" s="637"/>
      <c r="Q379" s="638"/>
      <c r="R379" s="638"/>
      <c r="S379" s="638"/>
      <c r="T379" s="638"/>
      <c r="U379" s="639"/>
      <c r="V379" s="637"/>
      <c r="W379" s="638"/>
      <c r="X379" s="638"/>
      <c r="Y379" s="638"/>
      <c r="Z379" s="638"/>
      <c r="AA379" s="638"/>
      <c r="AB379" s="638"/>
      <c r="AC379" s="639"/>
      <c r="AD379" s="638"/>
      <c r="AE379" s="638"/>
      <c r="AF379" s="638"/>
      <c r="AG379" s="638"/>
      <c r="AH379" s="637"/>
      <c r="AI379" s="638"/>
      <c r="AJ379" s="638"/>
      <c r="AK379" s="638"/>
      <c r="AL379" s="638"/>
      <c r="AM379" s="638"/>
      <c r="AN379" s="638"/>
      <c r="AO379" s="639"/>
      <c r="AP379" s="638"/>
      <c r="AQ379" s="638"/>
      <c r="AR379" s="638"/>
      <c r="AS379" s="639"/>
    </row>
    <row r="380" spans="1:45" s="635" customFormat="1" x14ac:dyDescent="0.55000000000000004">
      <c r="A380" s="636"/>
      <c r="B380" s="637"/>
      <c r="C380" s="638"/>
      <c r="D380" s="638"/>
      <c r="E380" s="638"/>
      <c r="F380" s="638"/>
      <c r="G380" s="638"/>
      <c r="H380" s="638"/>
      <c r="I380" s="639"/>
      <c r="J380" s="637"/>
      <c r="K380" s="638"/>
      <c r="L380" s="638"/>
      <c r="M380" s="638"/>
      <c r="N380" s="638"/>
      <c r="O380" s="639"/>
      <c r="P380" s="637"/>
      <c r="Q380" s="638"/>
      <c r="R380" s="638"/>
      <c r="S380" s="638"/>
      <c r="T380" s="638"/>
      <c r="U380" s="639"/>
      <c r="V380" s="637"/>
      <c r="W380" s="638"/>
      <c r="X380" s="638"/>
      <c r="Y380" s="638"/>
      <c r="Z380" s="638"/>
      <c r="AA380" s="638"/>
      <c r="AB380" s="638"/>
      <c r="AC380" s="639"/>
      <c r="AD380" s="638"/>
      <c r="AE380" s="638"/>
      <c r="AF380" s="638"/>
      <c r="AG380" s="638"/>
      <c r="AH380" s="637"/>
      <c r="AI380" s="638"/>
      <c r="AJ380" s="638"/>
      <c r="AK380" s="638"/>
      <c r="AL380" s="638"/>
      <c r="AM380" s="638"/>
      <c r="AN380" s="638"/>
      <c r="AO380" s="639"/>
      <c r="AP380" s="638"/>
      <c r="AQ380" s="638"/>
      <c r="AR380" s="638"/>
      <c r="AS380" s="639"/>
    </row>
    <row r="381" spans="1:45" s="635" customFormat="1" x14ac:dyDescent="0.55000000000000004">
      <c r="A381" s="636"/>
      <c r="B381" s="637"/>
      <c r="C381" s="638"/>
      <c r="D381" s="638"/>
      <c r="E381" s="638"/>
      <c r="F381" s="638"/>
      <c r="G381" s="638"/>
      <c r="H381" s="638"/>
      <c r="I381" s="639"/>
      <c r="J381" s="637"/>
      <c r="K381" s="638"/>
      <c r="L381" s="638"/>
      <c r="M381" s="638"/>
      <c r="N381" s="638"/>
      <c r="O381" s="639"/>
      <c r="P381" s="637"/>
      <c r="Q381" s="638"/>
      <c r="R381" s="638"/>
      <c r="S381" s="638"/>
      <c r="T381" s="638"/>
      <c r="U381" s="639"/>
      <c r="V381" s="637"/>
      <c r="W381" s="638"/>
      <c r="X381" s="638"/>
      <c r="Y381" s="638"/>
      <c r="Z381" s="638"/>
      <c r="AA381" s="638"/>
      <c r="AB381" s="638"/>
      <c r="AC381" s="639"/>
      <c r="AD381" s="638"/>
      <c r="AE381" s="638"/>
      <c r="AF381" s="638"/>
      <c r="AG381" s="638"/>
      <c r="AH381" s="637"/>
      <c r="AI381" s="638"/>
      <c r="AJ381" s="638"/>
      <c r="AK381" s="638"/>
      <c r="AL381" s="638"/>
      <c r="AM381" s="638"/>
      <c r="AN381" s="638"/>
      <c r="AO381" s="639"/>
      <c r="AP381" s="638"/>
      <c r="AQ381" s="638"/>
      <c r="AR381" s="638"/>
      <c r="AS381" s="639"/>
    </row>
    <row r="382" spans="1:45" s="635" customFormat="1" x14ac:dyDescent="0.55000000000000004">
      <c r="A382" s="636"/>
      <c r="B382" s="637"/>
      <c r="C382" s="638"/>
      <c r="D382" s="638"/>
      <c r="E382" s="638"/>
      <c r="F382" s="638"/>
      <c r="G382" s="638"/>
      <c r="H382" s="638"/>
      <c r="I382" s="639"/>
      <c r="J382" s="637"/>
      <c r="K382" s="638"/>
      <c r="L382" s="638"/>
      <c r="M382" s="638"/>
      <c r="N382" s="638"/>
      <c r="O382" s="639"/>
      <c r="P382" s="637"/>
      <c r="Q382" s="638"/>
      <c r="R382" s="638"/>
      <c r="S382" s="638"/>
      <c r="T382" s="638"/>
      <c r="U382" s="639"/>
      <c r="V382" s="637"/>
      <c r="W382" s="638"/>
      <c r="X382" s="638"/>
      <c r="Y382" s="638"/>
      <c r="Z382" s="638"/>
      <c r="AA382" s="638"/>
      <c r="AB382" s="638"/>
      <c r="AC382" s="639"/>
      <c r="AD382" s="638"/>
      <c r="AE382" s="638"/>
      <c r="AF382" s="638"/>
      <c r="AG382" s="638"/>
      <c r="AH382" s="637"/>
      <c r="AI382" s="638"/>
      <c r="AJ382" s="638"/>
      <c r="AK382" s="638"/>
      <c r="AL382" s="638"/>
      <c r="AM382" s="638"/>
      <c r="AN382" s="638"/>
      <c r="AO382" s="639"/>
      <c r="AP382" s="638"/>
      <c r="AQ382" s="638"/>
      <c r="AR382" s="638"/>
      <c r="AS382" s="639"/>
    </row>
    <row r="383" spans="1:45" s="635" customFormat="1" x14ac:dyDescent="0.55000000000000004">
      <c r="A383" s="636"/>
      <c r="B383" s="637"/>
      <c r="C383" s="638"/>
      <c r="D383" s="638"/>
      <c r="E383" s="638"/>
      <c r="F383" s="638"/>
      <c r="G383" s="638"/>
      <c r="H383" s="638"/>
      <c r="I383" s="639"/>
      <c r="J383" s="637"/>
      <c r="K383" s="638"/>
      <c r="L383" s="638"/>
      <c r="M383" s="638"/>
      <c r="N383" s="638"/>
      <c r="O383" s="639"/>
      <c r="P383" s="637"/>
      <c r="Q383" s="638"/>
      <c r="R383" s="638"/>
      <c r="S383" s="638"/>
      <c r="T383" s="638"/>
      <c r="U383" s="639"/>
      <c r="V383" s="637"/>
      <c r="W383" s="638"/>
      <c r="X383" s="638"/>
      <c r="Y383" s="638"/>
      <c r="Z383" s="638"/>
      <c r="AA383" s="638"/>
      <c r="AB383" s="638"/>
      <c r="AC383" s="639"/>
      <c r="AD383" s="638"/>
      <c r="AE383" s="638"/>
      <c r="AF383" s="638"/>
      <c r="AG383" s="638"/>
      <c r="AH383" s="637"/>
      <c r="AI383" s="638"/>
      <c r="AJ383" s="638"/>
      <c r="AK383" s="638"/>
      <c r="AL383" s="638"/>
      <c r="AM383" s="638"/>
      <c r="AN383" s="638"/>
      <c r="AO383" s="639"/>
      <c r="AP383" s="638"/>
      <c r="AQ383" s="638"/>
      <c r="AR383" s="638"/>
      <c r="AS383" s="639"/>
    </row>
    <row r="384" spans="1:45" s="635" customFormat="1" x14ac:dyDescent="0.55000000000000004">
      <c r="A384" s="636"/>
      <c r="B384" s="637"/>
      <c r="C384" s="638"/>
      <c r="D384" s="638"/>
      <c r="E384" s="638"/>
      <c r="F384" s="638"/>
      <c r="G384" s="638"/>
      <c r="H384" s="638"/>
      <c r="I384" s="639"/>
      <c r="J384" s="637"/>
      <c r="K384" s="638"/>
      <c r="L384" s="638"/>
      <c r="M384" s="638"/>
      <c r="N384" s="638"/>
      <c r="O384" s="639"/>
      <c r="P384" s="637"/>
      <c r="Q384" s="638"/>
      <c r="R384" s="638"/>
      <c r="S384" s="638"/>
      <c r="T384" s="638"/>
      <c r="U384" s="639"/>
      <c r="V384" s="637"/>
      <c r="W384" s="638"/>
      <c r="X384" s="638"/>
      <c r="Y384" s="638"/>
      <c r="Z384" s="638"/>
      <c r="AA384" s="638"/>
      <c r="AB384" s="638"/>
      <c r="AC384" s="639"/>
      <c r="AD384" s="638"/>
      <c r="AE384" s="638"/>
      <c r="AF384" s="638"/>
      <c r="AG384" s="638"/>
      <c r="AH384" s="637"/>
      <c r="AI384" s="638"/>
      <c r="AJ384" s="638"/>
      <c r="AK384" s="638"/>
      <c r="AL384" s="638"/>
      <c r="AM384" s="638"/>
      <c r="AN384" s="638"/>
      <c r="AO384" s="639"/>
      <c r="AP384" s="638"/>
      <c r="AQ384" s="638"/>
      <c r="AR384" s="638"/>
      <c r="AS384" s="639"/>
    </row>
    <row r="385" spans="1:45" s="635" customFormat="1" x14ac:dyDescent="0.55000000000000004">
      <c r="A385" s="636"/>
      <c r="B385" s="637"/>
      <c r="C385" s="638"/>
      <c r="D385" s="638"/>
      <c r="E385" s="638"/>
      <c r="F385" s="638"/>
      <c r="G385" s="638"/>
      <c r="H385" s="638"/>
      <c r="I385" s="639"/>
      <c r="J385" s="637"/>
      <c r="K385" s="638"/>
      <c r="L385" s="638"/>
      <c r="M385" s="638"/>
      <c r="N385" s="638"/>
      <c r="O385" s="639"/>
      <c r="P385" s="637"/>
      <c r="Q385" s="638"/>
      <c r="R385" s="638"/>
      <c r="S385" s="638"/>
      <c r="T385" s="638"/>
      <c r="U385" s="639"/>
      <c r="V385" s="637"/>
      <c r="W385" s="638"/>
      <c r="X385" s="638"/>
      <c r="Y385" s="638"/>
      <c r="Z385" s="638"/>
      <c r="AA385" s="638"/>
      <c r="AB385" s="638"/>
      <c r="AC385" s="639"/>
      <c r="AD385" s="638"/>
      <c r="AE385" s="638"/>
      <c r="AF385" s="638"/>
      <c r="AG385" s="638"/>
      <c r="AH385" s="637"/>
      <c r="AI385" s="638"/>
      <c r="AJ385" s="638"/>
      <c r="AK385" s="638"/>
      <c r="AL385" s="638"/>
      <c r="AM385" s="638"/>
      <c r="AN385" s="638"/>
      <c r="AO385" s="639"/>
      <c r="AP385" s="638"/>
      <c r="AQ385" s="638"/>
      <c r="AR385" s="638"/>
      <c r="AS385" s="639"/>
    </row>
    <row r="386" spans="1:45" s="635" customFormat="1" x14ac:dyDescent="0.55000000000000004">
      <c r="A386" s="636"/>
      <c r="B386" s="637"/>
      <c r="C386" s="638"/>
      <c r="D386" s="638"/>
      <c r="E386" s="638"/>
      <c r="F386" s="638"/>
      <c r="G386" s="638"/>
      <c r="H386" s="638"/>
      <c r="I386" s="639"/>
      <c r="J386" s="637"/>
      <c r="K386" s="638"/>
      <c r="L386" s="638"/>
      <c r="M386" s="638"/>
      <c r="N386" s="638"/>
      <c r="O386" s="639"/>
      <c r="P386" s="637"/>
      <c r="Q386" s="638"/>
      <c r="R386" s="638"/>
      <c r="S386" s="638"/>
      <c r="T386" s="638"/>
      <c r="U386" s="639"/>
      <c r="V386" s="637"/>
      <c r="W386" s="638"/>
      <c r="X386" s="638"/>
      <c r="Y386" s="638"/>
      <c r="Z386" s="638"/>
      <c r="AA386" s="638"/>
      <c r="AB386" s="638"/>
      <c r="AC386" s="639"/>
      <c r="AD386" s="638"/>
      <c r="AE386" s="638"/>
      <c r="AF386" s="638"/>
      <c r="AG386" s="638"/>
      <c r="AH386" s="637"/>
      <c r="AI386" s="638"/>
      <c r="AJ386" s="638"/>
      <c r="AK386" s="638"/>
      <c r="AL386" s="638"/>
      <c r="AM386" s="638"/>
      <c r="AN386" s="638"/>
      <c r="AO386" s="639"/>
      <c r="AP386" s="638"/>
      <c r="AQ386" s="638"/>
      <c r="AR386" s="638"/>
      <c r="AS386" s="639"/>
    </row>
    <row r="387" spans="1:45" s="635" customFormat="1" x14ac:dyDescent="0.55000000000000004">
      <c r="A387" s="636"/>
      <c r="B387" s="637"/>
      <c r="C387" s="638"/>
      <c r="D387" s="638"/>
      <c r="E387" s="638"/>
      <c r="F387" s="638"/>
      <c r="G387" s="638"/>
      <c r="H387" s="638"/>
      <c r="I387" s="639"/>
      <c r="J387" s="637"/>
      <c r="K387" s="638"/>
      <c r="L387" s="638"/>
      <c r="M387" s="638"/>
      <c r="N387" s="638"/>
      <c r="O387" s="639"/>
      <c r="P387" s="637"/>
      <c r="Q387" s="638"/>
      <c r="R387" s="638"/>
      <c r="S387" s="638"/>
      <c r="T387" s="638"/>
      <c r="U387" s="639"/>
      <c r="V387" s="637"/>
      <c r="W387" s="638"/>
      <c r="X387" s="638"/>
      <c r="Y387" s="638"/>
      <c r="Z387" s="638"/>
      <c r="AA387" s="638"/>
      <c r="AB387" s="638"/>
      <c r="AC387" s="639"/>
      <c r="AD387" s="638"/>
      <c r="AE387" s="638"/>
      <c r="AF387" s="638"/>
      <c r="AG387" s="638"/>
      <c r="AH387" s="637"/>
      <c r="AI387" s="638"/>
      <c r="AJ387" s="638"/>
      <c r="AK387" s="638"/>
      <c r="AL387" s="638"/>
      <c r="AM387" s="638"/>
      <c r="AN387" s="638"/>
      <c r="AO387" s="639"/>
      <c r="AP387" s="638"/>
      <c r="AQ387" s="638"/>
      <c r="AR387" s="638"/>
      <c r="AS387" s="639"/>
    </row>
    <row r="388" spans="1:45" s="635" customFormat="1" x14ac:dyDescent="0.55000000000000004">
      <c r="A388" s="636"/>
      <c r="B388" s="637"/>
      <c r="C388" s="638"/>
      <c r="D388" s="638"/>
      <c r="E388" s="638"/>
      <c r="F388" s="638"/>
      <c r="G388" s="638"/>
      <c r="H388" s="638"/>
      <c r="I388" s="639"/>
      <c r="J388" s="637"/>
      <c r="K388" s="638"/>
      <c r="L388" s="638"/>
      <c r="M388" s="638"/>
      <c r="N388" s="638"/>
      <c r="O388" s="639"/>
      <c r="P388" s="637"/>
      <c r="Q388" s="638"/>
      <c r="R388" s="638"/>
      <c r="S388" s="638"/>
      <c r="T388" s="638"/>
      <c r="U388" s="639"/>
      <c r="V388" s="637"/>
      <c r="W388" s="638"/>
      <c r="X388" s="638"/>
      <c r="Y388" s="638"/>
      <c r="Z388" s="638"/>
      <c r="AA388" s="638"/>
      <c r="AB388" s="638"/>
      <c r="AC388" s="639"/>
      <c r="AD388" s="638"/>
      <c r="AE388" s="638"/>
      <c r="AF388" s="638"/>
      <c r="AG388" s="638"/>
      <c r="AH388" s="637"/>
      <c r="AI388" s="638"/>
      <c r="AJ388" s="638"/>
      <c r="AK388" s="638"/>
      <c r="AL388" s="638"/>
      <c r="AM388" s="638"/>
      <c r="AN388" s="638"/>
      <c r="AO388" s="639"/>
      <c r="AP388" s="638"/>
      <c r="AQ388" s="638"/>
      <c r="AR388" s="638"/>
      <c r="AS388" s="639"/>
    </row>
    <row r="389" spans="1:45" s="635" customFormat="1" x14ac:dyDescent="0.55000000000000004">
      <c r="A389" s="636"/>
      <c r="B389" s="637"/>
      <c r="C389" s="638"/>
      <c r="D389" s="638"/>
      <c r="E389" s="638"/>
      <c r="F389" s="638"/>
      <c r="G389" s="638"/>
      <c r="H389" s="638"/>
      <c r="I389" s="639"/>
      <c r="J389" s="637"/>
      <c r="K389" s="638"/>
      <c r="L389" s="638"/>
      <c r="M389" s="638"/>
      <c r="N389" s="638"/>
      <c r="O389" s="639"/>
      <c r="P389" s="637"/>
      <c r="Q389" s="638"/>
      <c r="R389" s="638"/>
      <c r="S389" s="638"/>
      <c r="T389" s="638"/>
      <c r="U389" s="639"/>
      <c r="V389" s="637"/>
      <c r="W389" s="638"/>
      <c r="X389" s="638"/>
      <c r="Y389" s="638"/>
      <c r="Z389" s="638"/>
      <c r="AA389" s="638"/>
      <c r="AB389" s="638"/>
      <c r="AC389" s="639"/>
      <c r="AD389" s="638"/>
      <c r="AE389" s="638"/>
      <c r="AF389" s="638"/>
      <c r="AG389" s="638"/>
      <c r="AH389" s="637"/>
      <c r="AI389" s="638"/>
      <c r="AJ389" s="638"/>
      <c r="AK389" s="638"/>
      <c r="AL389" s="638"/>
      <c r="AM389" s="638"/>
      <c r="AN389" s="638"/>
      <c r="AO389" s="639"/>
      <c r="AP389" s="638"/>
      <c r="AQ389" s="638"/>
      <c r="AR389" s="638"/>
      <c r="AS389" s="639"/>
    </row>
    <row r="390" spans="1:45" s="635" customFormat="1" x14ac:dyDescent="0.55000000000000004">
      <c r="A390" s="636"/>
      <c r="B390" s="637"/>
      <c r="C390" s="638"/>
      <c r="D390" s="638"/>
      <c r="E390" s="638"/>
      <c r="F390" s="638"/>
      <c r="G390" s="638"/>
      <c r="H390" s="638"/>
      <c r="I390" s="639"/>
      <c r="J390" s="637"/>
      <c r="K390" s="638"/>
      <c r="L390" s="638"/>
      <c r="M390" s="638"/>
      <c r="N390" s="638"/>
      <c r="O390" s="639"/>
      <c r="P390" s="637"/>
      <c r="Q390" s="638"/>
      <c r="R390" s="638"/>
      <c r="S390" s="638"/>
      <c r="T390" s="638"/>
      <c r="U390" s="639"/>
      <c r="V390" s="637"/>
      <c r="W390" s="638"/>
      <c r="X390" s="638"/>
      <c r="Y390" s="638"/>
      <c r="Z390" s="638"/>
      <c r="AA390" s="638"/>
      <c r="AB390" s="638"/>
      <c r="AC390" s="639"/>
      <c r="AD390" s="638"/>
      <c r="AE390" s="638"/>
      <c r="AF390" s="638"/>
      <c r="AG390" s="638"/>
      <c r="AH390" s="637"/>
      <c r="AI390" s="638"/>
      <c r="AJ390" s="638"/>
      <c r="AK390" s="638"/>
      <c r="AL390" s="638"/>
      <c r="AM390" s="638"/>
      <c r="AN390" s="638"/>
      <c r="AO390" s="639"/>
      <c r="AP390" s="638"/>
      <c r="AQ390" s="638"/>
      <c r="AR390" s="638"/>
      <c r="AS390" s="639"/>
    </row>
    <row r="391" spans="1:45" s="635" customFormat="1" x14ac:dyDescent="0.55000000000000004">
      <c r="A391" s="636"/>
      <c r="B391" s="637"/>
      <c r="C391" s="638"/>
      <c r="D391" s="638"/>
      <c r="E391" s="638"/>
      <c r="F391" s="638"/>
      <c r="G391" s="638"/>
      <c r="H391" s="638"/>
      <c r="I391" s="639"/>
      <c r="J391" s="637"/>
      <c r="K391" s="638"/>
      <c r="L391" s="638"/>
      <c r="M391" s="638"/>
      <c r="N391" s="638"/>
      <c r="O391" s="639"/>
      <c r="P391" s="637"/>
      <c r="Q391" s="638"/>
      <c r="R391" s="638"/>
      <c r="S391" s="638"/>
      <c r="T391" s="638"/>
      <c r="U391" s="639"/>
      <c r="V391" s="637"/>
      <c r="W391" s="638"/>
      <c r="X391" s="638"/>
      <c r="Y391" s="638"/>
      <c r="Z391" s="638"/>
      <c r="AA391" s="638"/>
      <c r="AB391" s="638"/>
      <c r="AC391" s="639"/>
      <c r="AD391" s="638"/>
      <c r="AE391" s="638"/>
      <c r="AF391" s="638"/>
      <c r="AG391" s="638"/>
      <c r="AH391" s="637"/>
      <c r="AI391" s="638"/>
      <c r="AJ391" s="638"/>
      <c r="AK391" s="638"/>
      <c r="AL391" s="638"/>
      <c r="AM391" s="638"/>
      <c r="AN391" s="638"/>
      <c r="AO391" s="639"/>
      <c r="AP391" s="638"/>
      <c r="AQ391" s="638"/>
      <c r="AR391" s="638"/>
      <c r="AS391" s="639"/>
    </row>
    <row r="392" spans="1:45" s="635" customFormat="1" x14ac:dyDescent="0.55000000000000004">
      <c r="A392" s="636"/>
      <c r="B392" s="637"/>
      <c r="C392" s="638"/>
      <c r="D392" s="638"/>
      <c r="E392" s="638"/>
      <c r="F392" s="638"/>
      <c r="G392" s="638"/>
      <c r="H392" s="638"/>
      <c r="I392" s="639"/>
      <c r="J392" s="637"/>
      <c r="K392" s="638"/>
      <c r="L392" s="638"/>
      <c r="M392" s="638"/>
      <c r="N392" s="638"/>
      <c r="O392" s="639"/>
      <c r="P392" s="637"/>
      <c r="Q392" s="638"/>
      <c r="R392" s="638"/>
      <c r="S392" s="638"/>
      <c r="T392" s="638"/>
      <c r="U392" s="639"/>
      <c r="V392" s="637"/>
      <c r="W392" s="638"/>
      <c r="X392" s="638"/>
      <c r="Y392" s="638"/>
      <c r="Z392" s="638"/>
      <c r="AA392" s="638"/>
      <c r="AB392" s="638"/>
      <c r="AC392" s="639"/>
      <c r="AD392" s="638"/>
      <c r="AE392" s="638"/>
      <c r="AF392" s="638"/>
      <c r="AG392" s="638"/>
      <c r="AH392" s="637"/>
      <c r="AI392" s="638"/>
      <c r="AJ392" s="638"/>
      <c r="AK392" s="638"/>
      <c r="AL392" s="638"/>
      <c r="AM392" s="638"/>
      <c r="AN392" s="638"/>
      <c r="AO392" s="639"/>
      <c r="AP392" s="638"/>
      <c r="AQ392" s="638"/>
      <c r="AR392" s="638"/>
      <c r="AS392" s="639"/>
    </row>
    <row r="393" spans="1:45" s="635" customFormat="1" x14ac:dyDescent="0.55000000000000004">
      <c r="A393" s="636"/>
      <c r="B393" s="637"/>
      <c r="C393" s="638"/>
      <c r="D393" s="638"/>
      <c r="E393" s="638"/>
      <c r="F393" s="638"/>
      <c r="G393" s="638"/>
      <c r="H393" s="638"/>
      <c r="I393" s="639"/>
      <c r="J393" s="637"/>
      <c r="K393" s="638"/>
      <c r="L393" s="638"/>
      <c r="M393" s="638"/>
      <c r="N393" s="638"/>
      <c r="O393" s="639"/>
      <c r="P393" s="637"/>
      <c r="Q393" s="638"/>
      <c r="R393" s="638"/>
      <c r="S393" s="638"/>
      <c r="T393" s="638"/>
      <c r="U393" s="639"/>
      <c r="V393" s="637"/>
      <c r="W393" s="638"/>
      <c r="X393" s="638"/>
      <c r="Y393" s="638"/>
      <c r="Z393" s="638"/>
      <c r="AA393" s="638"/>
      <c r="AB393" s="638"/>
      <c r="AC393" s="639"/>
      <c r="AD393" s="638"/>
      <c r="AE393" s="638"/>
      <c r="AF393" s="638"/>
      <c r="AG393" s="638"/>
      <c r="AH393" s="637"/>
      <c r="AI393" s="638"/>
      <c r="AJ393" s="638"/>
      <c r="AK393" s="638"/>
      <c r="AL393" s="638"/>
      <c r="AM393" s="638"/>
      <c r="AN393" s="638"/>
      <c r="AO393" s="639"/>
      <c r="AP393" s="638"/>
      <c r="AQ393" s="638"/>
      <c r="AR393" s="638"/>
      <c r="AS393" s="639"/>
    </row>
    <row r="394" spans="1:45" s="635" customFormat="1" x14ac:dyDescent="0.55000000000000004">
      <c r="A394" s="636"/>
      <c r="B394" s="637"/>
      <c r="C394" s="638"/>
      <c r="D394" s="638"/>
      <c r="E394" s="638"/>
      <c r="F394" s="638"/>
      <c r="G394" s="638"/>
      <c r="H394" s="638"/>
      <c r="I394" s="639"/>
      <c r="J394" s="637"/>
      <c r="K394" s="638"/>
      <c r="L394" s="638"/>
      <c r="M394" s="638"/>
      <c r="N394" s="638"/>
      <c r="O394" s="639"/>
      <c r="P394" s="637"/>
      <c r="Q394" s="638"/>
      <c r="R394" s="638"/>
      <c r="S394" s="638"/>
      <c r="T394" s="638"/>
      <c r="U394" s="639"/>
      <c r="V394" s="637"/>
      <c r="W394" s="638"/>
      <c r="X394" s="638"/>
      <c r="Y394" s="638"/>
      <c r="Z394" s="638"/>
      <c r="AA394" s="638"/>
      <c r="AB394" s="638"/>
      <c r="AC394" s="639"/>
      <c r="AD394" s="638"/>
      <c r="AE394" s="638"/>
      <c r="AF394" s="638"/>
      <c r="AG394" s="638"/>
      <c r="AH394" s="637"/>
      <c r="AI394" s="638"/>
      <c r="AJ394" s="638"/>
      <c r="AK394" s="638"/>
      <c r="AL394" s="638"/>
      <c r="AM394" s="638"/>
      <c r="AN394" s="638"/>
      <c r="AO394" s="639"/>
      <c r="AP394" s="638"/>
      <c r="AQ394" s="638"/>
      <c r="AR394" s="638"/>
      <c r="AS394" s="639"/>
    </row>
    <row r="395" spans="1:45" s="635" customFormat="1" x14ac:dyDescent="0.55000000000000004">
      <c r="A395" s="636"/>
      <c r="B395" s="637"/>
      <c r="C395" s="638"/>
      <c r="D395" s="638"/>
      <c r="E395" s="638"/>
      <c r="F395" s="638"/>
      <c r="G395" s="638"/>
      <c r="H395" s="638"/>
      <c r="I395" s="639"/>
      <c r="J395" s="637"/>
      <c r="K395" s="638"/>
      <c r="L395" s="638"/>
      <c r="M395" s="638"/>
      <c r="N395" s="638"/>
      <c r="O395" s="639"/>
      <c r="P395" s="637"/>
      <c r="Q395" s="638"/>
      <c r="R395" s="638"/>
      <c r="S395" s="638"/>
      <c r="T395" s="638"/>
      <c r="U395" s="639"/>
      <c r="V395" s="637"/>
      <c r="W395" s="638"/>
      <c r="X395" s="638"/>
      <c r="Y395" s="638"/>
      <c r="Z395" s="638"/>
      <c r="AA395" s="638"/>
      <c r="AB395" s="638"/>
      <c r="AC395" s="639"/>
      <c r="AD395" s="638"/>
      <c r="AE395" s="638"/>
      <c r="AF395" s="638"/>
      <c r="AG395" s="638"/>
      <c r="AH395" s="637"/>
      <c r="AI395" s="638"/>
      <c r="AJ395" s="638"/>
      <c r="AK395" s="638"/>
      <c r="AL395" s="638"/>
      <c r="AM395" s="638"/>
      <c r="AN395" s="638"/>
      <c r="AO395" s="639"/>
      <c r="AP395" s="638"/>
      <c r="AQ395" s="638"/>
      <c r="AR395" s="638"/>
      <c r="AS395" s="639"/>
    </row>
    <row r="396" spans="1:45" s="635" customFormat="1" x14ac:dyDescent="0.55000000000000004">
      <c r="A396" s="636"/>
      <c r="B396" s="637"/>
      <c r="C396" s="638"/>
      <c r="D396" s="638"/>
      <c r="E396" s="638"/>
      <c r="F396" s="638"/>
      <c r="G396" s="638"/>
      <c r="H396" s="638"/>
      <c r="I396" s="639"/>
      <c r="J396" s="637"/>
      <c r="K396" s="638"/>
      <c r="L396" s="638"/>
      <c r="M396" s="638"/>
      <c r="N396" s="638"/>
      <c r="O396" s="639"/>
      <c r="P396" s="637"/>
      <c r="Q396" s="638"/>
      <c r="R396" s="638"/>
      <c r="S396" s="638"/>
      <c r="T396" s="638"/>
      <c r="U396" s="639"/>
      <c r="V396" s="637"/>
      <c r="W396" s="638"/>
      <c r="X396" s="638"/>
      <c r="Y396" s="638"/>
      <c r="Z396" s="638"/>
      <c r="AA396" s="638"/>
      <c r="AB396" s="638"/>
      <c r="AC396" s="639"/>
      <c r="AD396" s="638"/>
      <c r="AE396" s="638"/>
      <c r="AF396" s="638"/>
      <c r="AG396" s="638"/>
      <c r="AH396" s="637"/>
      <c r="AI396" s="638"/>
      <c r="AJ396" s="638"/>
      <c r="AK396" s="638"/>
      <c r="AL396" s="638"/>
      <c r="AM396" s="638"/>
      <c r="AN396" s="638"/>
      <c r="AO396" s="639"/>
      <c r="AP396" s="638"/>
      <c r="AQ396" s="638"/>
      <c r="AR396" s="638"/>
      <c r="AS396" s="639"/>
    </row>
    <row r="397" spans="1:45" s="635" customFormat="1" x14ac:dyDescent="0.55000000000000004">
      <c r="A397" s="636"/>
      <c r="B397" s="637"/>
      <c r="C397" s="638"/>
      <c r="D397" s="638"/>
      <c r="E397" s="638"/>
      <c r="F397" s="638"/>
      <c r="G397" s="638"/>
      <c r="H397" s="638"/>
      <c r="I397" s="639"/>
      <c r="J397" s="637"/>
      <c r="K397" s="638"/>
      <c r="L397" s="638"/>
      <c r="M397" s="638"/>
      <c r="N397" s="638"/>
      <c r="O397" s="639"/>
      <c r="P397" s="637"/>
      <c r="Q397" s="638"/>
      <c r="R397" s="638"/>
      <c r="S397" s="638"/>
      <c r="T397" s="638"/>
      <c r="U397" s="639"/>
      <c r="V397" s="637"/>
      <c r="W397" s="638"/>
      <c r="X397" s="638"/>
      <c r="Y397" s="638"/>
      <c r="Z397" s="638"/>
      <c r="AA397" s="638"/>
      <c r="AB397" s="638"/>
      <c r="AC397" s="639"/>
      <c r="AD397" s="638"/>
      <c r="AE397" s="638"/>
      <c r="AF397" s="638"/>
      <c r="AG397" s="638"/>
      <c r="AH397" s="637"/>
      <c r="AI397" s="638"/>
      <c r="AJ397" s="638"/>
      <c r="AK397" s="638"/>
      <c r="AL397" s="638"/>
      <c r="AM397" s="638"/>
      <c r="AN397" s="638"/>
      <c r="AO397" s="639"/>
      <c r="AP397" s="638"/>
      <c r="AQ397" s="638"/>
      <c r="AR397" s="638"/>
      <c r="AS397" s="639"/>
    </row>
    <row r="398" spans="1:45" s="635" customFormat="1" x14ac:dyDescent="0.55000000000000004">
      <c r="A398" s="636"/>
      <c r="B398" s="637"/>
      <c r="C398" s="638"/>
      <c r="D398" s="638"/>
      <c r="E398" s="638"/>
      <c r="F398" s="638"/>
      <c r="G398" s="638"/>
      <c r="H398" s="638"/>
      <c r="I398" s="639"/>
      <c r="J398" s="637"/>
      <c r="K398" s="638"/>
      <c r="L398" s="638"/>
      <c r="M398" s="638"/>
      <c r="N398" s="638"/>
      <c r="O398" s="639"/>
      <c r="P398" s="637"/>
      <c r="Q398" s="638"/>
      <c r="R398" s="638"/>
      <c r="S398" s="638"/>
      <c r="T398" s="638"/>
      <c r="U398" s="639"/>
      <c r="V398" s="637"/>
      <c r="W398" s="638"/>
      <c r="X398" s="638"/>
      <c r="Y398" s="638"/>
      <c r="Z398" s="638"/>
      <c r="AA398" s="638"/>
      <c r="AB398" s="638"/>
      <c r="AC398" s="639"/>
      <c r="AD398" s="638"/>
      <c r="AE398" s="638"/>
      <c r="AF398" s="638"/>
      <c r="AG398" s="638"/>
      <c r="AH398" s="637"/>
      <c r="AI398" s="638"/>
      <c r="AJ398" s="638"/>
      <c r="AK398" s="638"/>
      <c r="AL398" s="638"/>
      <c r="AM398" s="638"/>
      <c r="AN398" s="638"/>
      <c r="AO398" s="639"/>
      <c r="AP398" s="638"/>
      <c r="AQ398" s="638"/>
      <c r="AR398" s="638"/>
      <c r="AS398" s="639"/>
    </row>
    <row r="399" spans="1:45" s="635" customFormat="1" x14ac:dyDescent="0.55000000000000004">
      <c r="A399" s="636"/>
      <c r="B399" s="637"/>
      <c r="C399" s="638"/>
      <c r="D399" s="638"/>
      <c r="E399" s="638"/>
      <c r="F399" s="638"/>
      <c r="G399" s="638"/>
      <c r="H399" s="638"/>
      <c r="I399" s="639"/>
      <c r="J399" s="637"/>
      <c r="K399" s="638"/>
      <c r="L399" s="638"/>
      <c r="M399" s="638"/>
      <c r="N399" s="638"/>
      <c r="O399" s="639"/>
      <c r="P399" s="637"/>
      <c r="Q399" s="638"/>
      <c r="R399" s="638"/>
      <c r="S399" s="638"/>
      <c r="T399" s="638"/>
      <c r="U399" s="639"/>
      <c r="V399" s="637"/>
      <c r="W399" s="638"/>
      <c r="X399" s="638"/>
      <c r="Y399" s="638"/>
      <c r="Z399" s="638"/>
      <c r="AA399" s="638"/>
      <c r="AB399" s="638"/>
      <c r="AC399" s="639"/>
      <c r="AD399" s="638"/>
      <c r="AE399" s="638"/>
      <c r="AF399" s="638"/>
      <c r="AG399" s="638"/>
      <c r="AH399" s="637"/>
      <c r="AI399" s="638"/>
      <c r="AJ399" s="638"/>
      <c r="AK399" s="638"/>
      <c r="AL399" s="638"/>
      <c r="AM399" s="638"/>
      <c r="AN399" s="638"/>
      <c r="AO399" s="639"/>
      <c r="AP399" s="638"/>
      <c r="AQ399" s="638"/>
      <c r="AR399" s="638"/>
      <c r="AS399" s="639"/>
    </row>
    <row r="400" spans="1:45" s="635" customFormat="1" x14ac:dyDescent="0.55000000000000004">
      <c r="A400" s="636"/>
      <c r="B400" s="637"/>
      <c r="C400" s="638"/>
      <c r="D400" s="638"/>
      <c r="E400" s="638"/>
      <c r="F400" s="638"/>
      <c r="G400" s="638"/>
      <c r="H400" s="638"/>
      <c r="I400" s="639"/>
      <c r="J400" s="637"/>
      <c r="K400" s="638"/>
      <c r="L400" s="638"/>
      <c r="M400" s="638"/>
      <c r="N400" s="638"/>
      <c r="O400" s="639"/>
      <c r="P400" s="637"/>
      <c r="Q400" s="638"/>
      <c r="R400" s="638"/>
      <c r="S400" s="638"/>
      <c r="T400" s="638"/>
      <c r="U400" s="639"/>
      <c r="V400" s="637"/>
      <c r="W400" s="638"/>
      <c r="X400" s="638"/>
      <c r="Y400" s="638"/>
      <c r="Z400" s="638"/>
      <c r="AA400" s="638"/>
      <c r="AB400" s="638"/>
      <c r="AC400" s="639"/>
      <c r="AD400" s="638"/>
      <c r="AE400" s="638"/>
      <c r="AF400" s="638"/>
      <c r="AG400" s="638"/>
      <c r="AH400" s="637"/>
      <c r="AI400" s="638"/>
      <c r="AJ400" s="638"/>
      <c r="AK400" s="638"/>
      <c r="AL400" s="638"/>
      <c r="AM400" s="638"/>
      <c r="AN400" s="638"/>
      <c r="AO400" s="639"/>
      <c r="AP400" s="638"/>
      <c r="AQ400" s="638"/>
      <c r="AR400" s="638"/>
      <c r="AS400" s="639"/>
    </row>
    <row r="401" spans="1:45" s="635" customFormat="1" x14ac:dyDescent="0.55000000000000004">
      <c r="A401" s="636"/>
      <c r="B401" s="637"/>
      <c r="C401" s="638"/>
      <c r="D401" s="638"/>
      <c r="E401" s="638"/>
      <c r="F401" s="638"/>
      <c r="G401" s="638"/>
      <c r="H401" s="638"/>
      <c r="I401" s="639"/>
      <c r="J401" s="637"/>
      <c r="K401" s="638"/>
      <c r="L401" s="638"/>
      <c r="M401" s="638"/>
      <c r="N401" s="638"/>
      <c r="O401" s="639"/>
      <c r="P401" s="637"/>
      <c r="Q401" s="638"/>
      <c r="R401" s="638"/>
      <c r="S401" s="638"/>
      <c r="T401" s="638"/>
      <c r="U401" s="639"/>
      <c r="V401" s="637"/>
      <c r="W401" s="638"/>
      <c r="X401" s="638"/>
      <c r="Y401" s="638"/>
      <c r="Z401" s="638"/>
      <c r="AA401" s="638"/>
      <c r="AB401" s="638"/>
      <c r="AC401" s="639"/>
      <c r="AD401" s="638"/>
      <c r="AE401" s="638"/>
      <c r="AF401" s="638"/>
      <c r="AG401" s="638"/>
      <c r="AH401" s="637"/>
      <c r="AI401" s="638"/>
      <c r="AJ401" s="638"/>
      <c r="AK401" s="638"/>
      <c r="AL401" s="638"/>
      <c r="AM401" s="638"/>
      <c r="AN401" s="638"/>
      <c r="AO401" s="639"/>
      <c r="AP401" s="638"/>
      <c r="AQ401" s="638"/>
      <c r="AR401" s="638"/>
      <c r="AS401" s="639"/>
    </row>
    <row r="402" spans="1:45" s="635" customFormat="1" x14ac:dyDescent="0.55000000000000004">
      <c r="A402" s="636"/>
      <c r="B402" s="637"/>
      <c r="C402" s="638"/>
      <c r="D402" s="638"/>
      <c r="E402" s="638"/>
      <c r="F402" s="638"/>
      <c r="G402" s="638"/>
      <c r="H402" s="638"/>
      <c r="I402" s="639"/>
      <c r="J402" s="637"/>
      <c r="K402" s="638"/>
      <c r="L402" s="638"/>
      <c r="M402" s="638"/>
      <c r="N402" s="638"/>
      <c r="O402" s="639"/>
      <c r="P402" s="637"/>
      <c r="Q402" s="638"/>
      <c r="R402" s="638"/>
      <c r="S402" s="638"/>
      <c r="T402" s="638"/>
      <c r="U402" s="639"/>
      <c r="V402" s="637"/>
      <c r="W402" s="638"/>
      <c r="X402" s="638"/>
      <c r="Y402" s="638"/>
      <c r="Z402" s="638"/>
      <c r="AA402" s="638"/>
      <c r="AB402" s="638"/>
      <c r="AC402" s="639"/>
      <c r="AD402" s="638"/>
      <c r="AE402" s="638"/>
      <c r="AF402" s="638"/>
      <c r="AG402" s="638"/>
      <c r="AH402" s="637"/>
      <c r="AI402" s="638"/>
      <c r="AJ402" s="638"/>
      <c r="AK402" s="638"/>
      <c r="AL402" s="638"/>
      <c r="AM402" s="638"/>
      <c r="AN402" s="638"/>
      <c r="AO402" s="639"/>
      <c r="AP402" s="638"/>
      <c r="AQ402" s="638"/>
      <c r="AR402" s="638"/>
      <c r="AS402" s="639"/>
    </row>
    <row r="403" spans="1:45" s="635" customFormat="1" x14ac:dyDescent="0.55000000000000004">
      <c r="A403" s="636"/>
      <c r="B403" s="637"/>
      <c r="C403" s="638"/>
      <c r="D403" s="638"/>
      <c r="E403" s="638"/>
      <c r="F403" s="638"/>
      <c r="G403" s="638"/>
      <c r="H403" s="638"/>
      <c r="I403" s="639"/>
      <c r="J403" s="637"/>
      <c r="K403" s="638"/>
      <c r="L403" s="638"/>
      <c r="M403" s="638"/>
      <c r="N403" s="638"/>
      <c r="O403" s="639"/>
      <c r="P403" s="637"/>
      <c r="Q403" s="638"/>
      <c r="R403" s="638"/>
      <c r="S403" s="638"/>
      <c r="T403" s="638"/>
      <c r="U403" s="639"/>
      <c r="V403" s="637"/>
      <c r="W403" s="638"/>
      <c r="X403" s="638"/>
      <c r="Y403" s="638"/>
      <c r="Z403" s="638"/>
      <c r="AA403" s="638"/>
      <c r="AB403" s="638"/>
      <c r="AC403" s="639"/>
      <c r="AD403" s="638"/>
      <c r="AE403" s="638"/>
      <c r="AF403" s="638"/>
      <c r="AG403" s="638"/>
      <c r="AH403" s="637"/>
      <c r="AI403" s="638"/>
      <c r="AJ403" s="638"/>
      <c r="AK403" s="638"/>
      <c r="AL403" s="638"/>
      <c r="AM403" s="638"/>
      <c r="AN403" s="638"/>
      <c r="AO403" s="639"/>
      <c r="AP403" s="638"/>
      <c r="AQ403" s="638"/>
      <c r="AR403" s="638"/>
      <c r="AS403" s="639"/>
    </row>
    <row r="404" spans="1:45" s="635" customFormat="1" x14ac:dyDescent="0.55000000000000004">
      <c r="A404" s="636"/>
      <c r="B404" s="637"/>
      <c r="C404" s="638"/>
      <c r="D404" s="638"/>
      <c r="E404" s="638"/>
      <c r="F404" s="638"/>
      <c r="G404" s="638"/>
      <c r="H404" s="638"/>
      <c r="I404" s="639"/>
      <c r="J404" s="637"/>
      <c r="K404" s="638"/>
      <c r="L404" s="638"/>
      <c r="M404" s="638"/>
      <c r="N404" s="638"/>
      <c r="O404" s="639"/>
      <c r="P404" s="637"/>
      <c r="Q404" s="638"/>
      <c r="R404" s="638"/>
      <c r="S404" s="638"/>
      <c r="T404" s="638"/>
      <c r="U404" s="639"/>
      <c r="V404" s="637"/>
      <c r="W404" s="638"/>
      <c r="X404" s="638"/>
      <c r="Y404" s="638"/>
      <c r="Z404" s="638"/>
      <c r="AA404" s="638"/>
      <c r="AB404" s="638"/>
      <c r="AC404" s="639"/>
      <c r="AD404" s="638"/>
      <c r="AE404" s="638"/>
      <c r="AF404" s="638"/>
      <c r="AG404" s="638"/>
      <c r="AH404" s="637"/>
      <c r="AI404" s="638"/>
      <c r="AJ404" s="638"/>
      <c r="AK404" s="638"/>
      <c r="AL404" s="638"/>
      <c r="AM404" s="638"/>
      <c r="AN404" s="638"/>
      <c r="AO404" s="639"/>
      <c r="AP404" s="638"/>
      <c r="AQ404" s="638"/>
      <c r="AR404" s="638"/>
      <c r="AS404" s="639"/>
    </row>
    <row r="405" spans="1:45" s="635" customFormat="1" x14ac:dyDescent="0.55000000000000004">
      <c r="A405" s="636"/>
      <c r="B405" s="637"/>
      <c r="C405" s="638"/>
      <c r="D405" s="638"/>
      <c r="E405" s="638"/>
      <c r="F405" s="638"/>
      <c r="G405" s="638"/>
      <c r="H405" s="638"/>
      <c r="I405" s="639"/>
      <c r="J405" s="637"/>
      <c r="K405" s="638"/>
      <c r="L405" s="638"/>
      <c r="M405" s="638"/>
      <c r="N405" s="638"/>
      <c r="O405" s="639"/>
      <c r="P405" s="637"/>
      <c r="Q405" s="638"/>
      <c r="R405" s="638"/>
      <c r="S405" s="638"/>
      <c r="T405" s="638"/>
      <c r="U405" s="639"/>
      <c r="V405" s="637"/>
      <c r="W405" s="638"/>
      <c r="X405" s="638"/>
      <c r="Y405" s="638"/>
      <c r="Z405" s="638"/>
      <c r="AA405" s="638"/>
      <c r="AB405" s="638"/>
      <c r="AC405" s="639"/>
      <c r="AD405" s="638"/>
      <c r="AE405" s="638"/>
      <c r="AF405" s="638"/>
      <c r="AG405" s="638"/>
      <c r="AH405" s="637"/>
      <c r="AI405" s="638"/>
      <c r="AJ405" s="638"/>
      <c r="AK405" s="638"/>
      <c r="AL405" s="638"/>
      <c r="AM405" s="638"/>
      <c r="AN405" s="638"/>
      <c r="AO405" s="639"/>
      <c r="AP405" s="638"/>
      <c r="AQ405" s="638"/>
      <c r="AR405" s="638"/>
      <c r="AS405" s="639"/>
    </row>
    <row r="406" spans="1:45" s="635" customFormat="1" x14ac:dyDescent="0.55000000000000004">
      <c r="A406" s="636"/>
      <c r="B406" s="637"/>
      <c r="C406" s="638"/>
      <c r="D406" s="638"/>
      <c r="E406" s="638"/>
      <c r="F406" s="638"/>
      <c r="G406" s="638"/>
      <c r="H406" s="638"/>
      <c r="I406" s="639"/>
      <c r="J406" s="637"/>
      <c r="K406" s="638"/>
      <c r="L406" s="638"/>
      <c r="M406" s="638"/>
      <c r="N406" s="638"/>
      <c r="O406" s="639"/>
      <c r="P406" s="637"/>
      <c r="Q406" s="638"/>
      <c r="R406" s="638"/>
      <c r="S406" s="638"/>
      <c r="T406" s="638"/>
      <c r="U406" s="639"/>
      <c r="V406" s="637"/>
      <c r="W406" s="638"/>
      <c r="X406" s="638"/>
      <c r="Y406" s="638"/>
      <c r="Z406" s="638"/>
      <c r="AA406" s="638"/>
      <c r="AB406" s="638"/>
      <c r="AC406" s="639"/>
      <c r="AD406" s="638"/>
      <c r="AE406" s="638"/>
      <c r="AF406" s="638"/>
      <c r="AG406" s="638"/>
      <c r="AH406" s="637"/>
      <c r="AI406" s="638"/>
      <c r="AJ406" s="638"/>
      <c r="AK406" s="638"/>
      <c r="AL406" s="638"/>
      <c r="AM406" s="638"/>
      <c r="AN406" s="638"/>
      <c r="AO406" s="639"/>
      <c r="AP406" s="638"/>
      <c r="AQ406" s="638"/>
      <c r="AR406" s="638"/>
      <c r="AS406" s="639"/>
    </row>
    <row r="407" spans="1:45" s="635" customFormat="1" x14ac:dyDescent="0.55000000000000004">
      <c r="A407" s="636"/>
      <c r="B407" s="637"/>
      <c r="C407" s="638"/>
      <c r="D407" s="638"/>
      <c r="E407" s="638"/>
      <c r="F407" s="638"/>
      <c r="G407" s="638"/>
      <c r="H407" s="638"/>
      <c r="I407" s="639"/>
      <c r="J407" s="637"/>
      <c r="K407" s="638"/>
      <c r="L407" s="638"/>
      <c r="M407" s="638"/>
      <c r="N407" s="638"/>
      <c r="O407" s="639"/>
      <c r="P407" s="637"/>
      <c r="Q407" s="638"/>
      <c r="R407" s="638"/>
      <c r="S407" s="638"/>
      <c r="T407" s="638"/>
      <c r="U407" s="639"/>
      <c r="V407" s="637"/>
      <c r="W407" s="638"/>
      <c r="X407" s="638"/>
      <c r="Y407" s="638"/>
      <c r="Z407" s="638"/>
      <c r="AA407" s="638"/>
      <c r="AB407" s="638"/>
      <c r="AC407" s="639"/>
      <c r="AD407" s="638"/>
      <c r="AE407" s="638"/>
      <c r="AF407" s="638"/>
      <c r="AG407" s="638"/>
      <c r="AH407" s="637"/>
      <c r="AI407" s="638"/>
      <c r="AJ407" s="638"/>
      <c r="AK407" s="638"/>
      <c r="AL407" s="638"/>
      <c r="AM407" s="638"/>
      <c r="AN407" s="638"/>
      <c r="AO407" s="639"/>
      <c r="AP407" s="638"/>
      <c r="AQ407" s="638"/>
      <c r="AR407" s="638"/>
      <c r="AS407" s="639"/>
    </row>
    <row r="408" spans="1:45" s="635" customFormat="1" x14ac:dyDescent="0.55000000000000004">
      <c r="A408" s="636"/>
      <c r="B408" s="637"/>
      <c r="C408" s="638"/>
      <c r="D408" s="638"/>
      <c r="E408" s="638"/>
      <c r="F408" s="638"/>
      <c r="G408" s="638"/>
      <c r="H408" s="638"/>
      <c r="I408" s="639"/>
      <c r="J408" s="637"/>
      <c r="K408" s="638"/>
      <c r="L408" s="638"/>
      <c r="M408" s="638"/>
      <c r="N408" s="638"/>
      <c r="O408" s="639"/>
      <c r="P408" s="637"/>
      <c r="Q408" s="638"/>
      <c r="R408" s="638"/>
      <c r="S408" s="638"/>
      <c r="T408" s="638"/>
      <c r="U408" s="639"/>
      <c r="V408" s="637"/>
      <c r="W408" s="638"/>
      <c r="X408" s="638"/>
      <c r="Y408" s="638"/>
      <c r="Z408" s="638"/>
      <c r="AA408" s="638"/>
      <c r="AB408" s="638"/>
      <c r="AC408" s="639"/>
      <c r="AD408" s="638"/>
      <c r="AE408" s="638"/>
      <c r="AF408" s="638"/>
      <c r="AG408" s="638"/>
      <c r="AH408" s="637"/>
      <c r="AI408" s="638"/>
      <c r="AJ408" s="638"/>
      <c r="AK408" s="638"/>
      <c r="AL408" s="638"/>
      <c r="AM408" s="638"/>
      <c r="AN408" s="638"/>
      <c r="AO408" s="639"/>
      <c r="AP408" s="638"/>
      <c r="AQ408" s="638"/>
      <c r="AR408" s="638"/>
      <c r="AS408" s="639"/>
    </row>
    <row r="409" spans="1:45" s="635" customFormat="1" x14ac:dyDescent="0.55000000000000004">
      <c r="A409" s="636"/>
      <c r="B409" s="637"/>
      <c r="C409" s="638"/>
      <c r="D409" s="638"/>
      <c r="E409" s="638"/>
      <c r="F409" s="638"/>
      <c r="G409" s="638"/>
      <c r="H409" s="638"/>
      <c r="I409" s="639"/>
      <c r="J409" s="637"/>
      <c r="K409" s="638"/>
      <c r="L409" s="638"/>
      <c r="M409" s="638"/>
      <c r="N409" s="638"/>
      <c r="O409" s="639"/>
      <c r="P409" s="637"/>
      <c r="Q409" s="638"/>
      <c r="R409" s="638"/>
      <c r="S409" s="638"/>
      <c r="T409" s="638"/>
      <c r="U409" s="639"/>
      <c r="V409" s="637"/>
      <c r="W409" s="638"/>
      <c r="X409" s="638"/>
      <c r="Y409" s="638"/>
      <c r="Z409" s="638"/>
      <c r="AA409" s="638"/>
      <c r="AB409" s="638"/>
      <c r="AC409" s="639"/>
      <c r="AD409" s="638"/>
      <c r="AE409" s="638"/>
      <c r="AF409" s="638"/>
      <c r="AG409" s="638"/>
      <c r="AH409" s="637"/>
      <c r="AI409" s="638"/>
      <c r="AJ409" s="638"/>
      <c r="AK409" s="638"/>
      <c r="AL409" s="638"/>
      <c r="AM409" s="638"/>
      <c r="AN409" s="638"/>
      <c r="AO409" s="639"/>
      <c r="AP409" s="638"/>
      <c r="AQ409" s="638"/>
      <c r="AR409" s="638"/>
      <c r="AS409" s="639"/>
    </row>
    <row r="410" spans="1:45" s="635" customFormat="1" x14ac:dyDescent="0.55000000000000004">
      <c r="A410" s="636"/>
      <c r="B410" s="637"/>
      <c r="C410" s="638"/>
      <c r="D410" s="638"/>
      <c r="E410" s="638"/>
      <c r="F410" s="638"/>
      <c r="G410" s="638"/>
      <c r="H410" s="638"/>
      <c r="I410" s="639"/>
      <c r="J410" s="637"/>
      <c r="K410" s="638"/>
      <c r="L410" s="638"/>
      <c r="M410" s="638"/>
      <c r="N410" s="638"/>
      <c r="O410" s="639"/>
      <c r="P410" s="637"/>
      <c r="Q410" s="638"/>
      <c r="R410" s="638"/>
      <c r="S410" s="638"/>
      <c r="T410" s="638"/>
      <c r="U410" s="639"/>
      <c r="V410" s="637"/>
      <c r="W410" s="638"/>
      <c r="X410" s="638"/>
      <c r="Y410" s="638"/>
      <c r="Z410" s="638"/>
      <c r="AA410" s="638"/>
      <c r="AB410" s="638"/>
      <c r="AC410" s="639"/>
      <c r="AD410" s="638"/>
      <c r="AE410" s="638"/>
      <c r="AF410" s="638"/>
      <c r="AG410" s="638"/>
      <c r="AH410" s="637"/>
      <c r="AI410" s="638"/>
      <c r="AJ410" s="638"/>
      <c r="AK410" s="638"/>
      <c r="AL410" s="638"/>
      <c r="AM410" s="638"/>
      <c r="AN410" s="638"/>
      <c r="AO410" s="639"/>
      <c r="AP410" s="638"/>
      <c r="AQ410" s="638"/>
      <c r="AR410" s="638"/>
      <c r="AS410" s="639"/>
    </row>
    <row r="411" spans="1:45" s="635" customFormat="1" x14ac:dyDescent="0.55000000000000004">
      <c r="A411" s="636"/>
      <c r="B411" s="637"/>
      <c r="C411" s="638"/>
      <c r="D411" s="638"/>
      <c r="E411" s="638"/>
      <c r="F411" s="638"/>
      <c r="G411" s="638"/>
      <c r="H411" s="638"/>
      <c r="I411" s="639"/>
      <c r="J411" s="637"/>
      <c r="K411" s="638"/>
      <c r="L411" s="638"/>
      <c r="M411" s="638"/>
      <c r="N411" s="638"/>
      <c r="O411" s="639"/>
      <c r="P411" s="637"/>
      <c r="Q411" s="638"/>
      <c r="R411" s="638"/>
      <c r="S411" s="638"/>
      <c r="T411" s="638"/>
      <c r="U411" s="639"/>
      <c r="V411" s="637"/>
      <c r="W411" s="638"/>
      <c r="X411" s="638"/>
      <c r="Y411" s="638"/>
      <c r="Z411" s="638"/>
      <c r="AA411" s="638"/>
      <c r="AB411" s="638"/>
      <c r="AC411" s="639"/>
      <c r="AD411" s="638"/>
      <c r="AE411" s="638"/>
      <c r="AF411" s="638"/>
      <c r="AG411" s="638"/>
      <c r="AH411" s="637"/>
      <c r="AI411" s="638"/>
      <c r="AJ411" s="638"/>
      <c r="AK411" s="638"/>
      <c r="AL411" s="638"/>
      <c r="AM411" s="638"/>
      <c r="AN411" s="638"/>
      <c r="AO411" s="639"/>
      <c r="AP411" s="638"/>
      <c r="AQ411" s="638"/>
      <c r="AR411" s="638"/>
      <c r="AS411" s="639"/>
    </row>
    <row r="412" spans="1:45" s="635" customFormat="1" x14ac:dyDescent="0.55000000000000004">
      <c r="A412" s="636"/>
      <c r="B412" s="637"/>
      <c r="C412" s="638"/>
      <c r="D412" s="638"/>
      <c r="E412" s="638"/>
      <c r="F412" s="638"/>
      <c r="G412" s="638"/>
      <c r="H412" s="638"/>
      <c r="I412" s="639"/>
      <c r="J412" s="637"/>
      <c r="K412" s="638"/>
      <c r="L412" s="638"/>
      <c r="M412" s="638"/>
      <c r="N412" s="638"/>
      <c r="O412" s="639"/>
      <c r="P412" s="637"/>
      <c r="Q412" s="638"/>
      <c r="R412" s="638"/>
      <c r="S412" s="638"/>
      <c r="T412" s="638"/>
      <c r="U412" s="639"/>
      <c r="V412" s="637"/>
      <c r="W412" s="638"/>
      <c r="X412" s="638"/>
      <c r="Y412" s="638"/>
      <c r="Z412" s="638"/>
      <c r="AA412" s="638"/>
      <c r="AB412" s="638"/>
      <c r="AC412" s="639"/>
      <c r="AD412" s="638"/>
      <c r="AE412" s="638"/>
      <c r="AF412" s="638"/>
      <c r="AG412" s="638"/>
      <c r="AH412" s="637"/>
      <c r="AI412" s="638"/>
      <c r="AJ412" s="638"/>
      <c r="AK412" s="638"/>
      <c r="AL412" s="638"/>
      <c r="AM412" s="638"/>
      <c r="AN412" s="638"/>
      <c r="AO412" s="639"/>
      <c r="AP412" s="638"/>
      <c r="AQ412" s="638"/>
      <c r="AR412" s="638"/>
      <c r="AS412" s="639"/>
    </row>
    <row r="413" spans="1:45" s="635" customFormat="1" x14ac:dyDescent="0.55000000000000004">
      <c r="A413" s="636"/>
      <c r="B413" s="637"/>
      <c r="C413" s="638"/>
      <c r="D413" s="638"/>
      <c r="E413" s="638"/>
      <c r="F413" s="638"/>
      <c r="G413" s="638"/>
      <c r="H413" s="638"/>
      <c r="I413" s="639"/>
      <c r="J413" s="637"/>
      <c r="K413" s="638"/>
      <c r="L413" s="638"/>
      <c r="M413" s="638"/>
      <c r="N413" s="638"/>
      <c r="O413" s="639"/>
      <c r="P413" s="637"/>
      <c r="Q413" s="638"/>
      <c r="R413" s="638"/>
      <c r="S413" s="638"/>
      <c r="T413" s="638"/>
      <c r="U413" s="639"/>
      <c r="V413" s="637"/>
      <c r="W413" s="638"/>
      <c r="X413" s="638"/>
      <c r="Y413" s="638"/>
      <c r="Z413" s="638"/>
      <c r="AA413" s="638"/>
      <c r="AB413" s="638"/>
      <c r="AC413" s="639"/>
      <c r="AD413" s="638"/>
      <c r="AE413" s="638"/>
      <c r="AF413" s="638"/>
      <c r="AG413" s="638"/>
      <c r="AH413" s="637"/>
      <c r="AI413" s="638"/>
      <c r="AJ413" s="638"/>
      <c r="AK413" s="638"/>
      <c r="AL413" s="638"/>
      <c r="AM413" s="638"/>
      <c r="AN413" s="638"/>
      <c r="AO413" s="639"/>
      <c r="AP413" s="638"/>
      <c r="AQ413" s="638"/>
      <c r="AR413" s="638"/>
      <c r="AS413" s="639"/>
    </row>
    <row r="414" spans="1:45" s="635" customFormat="1" x14ac:dyDescent="0.55000000000000004">
      <c r="A414" s="636"/>
      <c r="B414" s="637"/>
      <c r="C414" s="638"/>
      <c r="D414" s="638"/>
      <c r="E414" s="638"/>
      <c r="F414" s="638"/>
      <c r="G414" s="638"/>
      <c r="H414" s="638"/>
      <c r="I414" s="639"/>
      <c r="J414" s="637"/>
      <c r="K414" s="638"/>
      <c r="L414" s="638"/>
      <c r="M414" s="638"/>
      <c r="N414" s="638"/>
      <c r="O414" s="639"/>
      <c r="P414" s="637"/>
      <c r="Q414" s="638"/>
      <c r="R414" s="638"/>
      <c r="S414" s="638"/>
      <c r="T414" s="638"/>
      <c r="U414" s="639"/>
      <c r="V414" s="637"/>
      <c r="W414" s="638"/>
      <c r="X414" s="638"/>
      <c r="Y414" s="638"/>
      <c r="Z414" s="638"/>
      <c r="AA414" s="638"/>
      <c r="AB414" s="638"/>
      <c r="AC414" s="639"/>
      <c r="AD414" s="638"/>
      <c r="AE414" s="638"/>
      <c r="AF414" s="638"/>
      <c r="AG414" s="638"/>
      <c r="AH414" s="637"/>
      <c r="AI414" s="638"/>
      <c r="AJ414" s="638"/>
      <c r="AK414" s="638"/>
      <c r="AL414" s="638"/>
      <c r="AM414" s="638"/>
      <c r="AN414" s="638"/>
      <c r="AO414" s="639"/>
      <c r="AP414" s="638"/>
      <c r="AQ414" s="638"/>
      <c r="AR414" s="638"/>
      <c r="AS414" s="639"/>
    </row>
    <row r="415" spans="1:45" s="635" customFormat="1" x14ac:dyDescent="0.55000000000000004">
      <c r="A415" s="636"/>
      <c r="B415" s="637"/>
      <c r="C415" s="638"/>
      <c r="D415" s="638"/>
      <c r="E415" s="638"/>
      <c r="F415" s="638"/>
      <c r="G415" s="638"/>
      <c r="H415" s="638"/>
      <c r="I415" s="639"/>
      <c r="J415" s="637"/>
      <c r="K415" s="638"/>
      <c r="L415" s="638"/>
      <c r="M415" s="638"/>
      <c r="N415" s="638"/>
      <c r="O415" s="639"/>
      <c r="P415" s="637"/>
      <c r="Q415" s="638"/>
      <c r="R415" s="638"/>
      <c r="S415" s="638"/>
      <c r="T415" s="638"/>
      <c r="U415" s="639"/>
      <c r="V415" s="637"/>
      <c r="W415" s="638"/>
      <c r="X415" s="638"/>
      <c r="Y415" s="638"/>
      <c r="Z415" s="638"/>
      <c r="AA415" s="638"/>
      <c r="AB415" s="638"/>
      <c r="AC415" s="639"/>
      <c r="AD415" s="638"/>
      <c r="AE415" s="638"/>
      <c r="AF415" s="638"/>
      <c r="AG415" s="638"/>
      <c r="AH415" s="637"/>
      <c r="AI415" s="638"/>
      <c r="AJ415" s="638"/>
      <c r="AK415" s="638"/>
      <c r="AL415" s="638"/>
      <c r="AM415" s="638"/>
      <c r="AN415" s="638"/>
      <c r="AO415" s="639"/>
      <c r="AP415" s="638"/>
      <c r="AQ415" s="638"/>
      <c r="AR415" s="638"/>
      <c r="AS415" s="639"/>
    </row>
    <row r="416" spans="1:45" s="635" customFormat="1" x14ac:dyDescent="0.55000000000000004">
      <c r="A416" s="636"/>
      <c r="B416" s="637"/>
      <c r="C416" s="638"/>
      <c r="D416" s="638"/>
      <c r="E416" s="638"/>
      <c r="F416" s="638"/>
      <c r="G416" s="638"/>
      <c r="H416" s="638"/>
      <c r="I416" s="639"/>
      <c r="J416" s="637"/>
      <c r="K416" s="638"/>
      <c r="L416" s="638"/>
      <c r="M416" s="638"/>
      <c r="N416" s="638"/>
      <c r="O416" s="639"/>
      <c r="P416" s="637"/>
      <c r="Q416" s="638"/>
      <c r="R416" s="638"/>
      <c r="S416" s="638"/>
      <c r="T416" s="638"/>
      <c r="U416" s="639"/>
      <c r="V416" s="637"/>
      <c r="W416" s="638"/>
      <c r="X416" s="638"/>
      <c r="Y416" s="638"/>
      <c r="Z416" s="638"/>
      <c r="AA416" s="638"/>
      <c r="AB416" s="638"/>
      <c r="AC416" s="639"/>
      <c r="AD416" s="638"/>
      <c r="AE416" s="638"/>
      <c r="AF416" s="638"/>
      <c r="AG416" s="638"/>
      <c r="AH416" s="637"/>
      <c r="AI416" s="638"/>
      <c r="AJ416" s="638"/>
      <c r="AK416" s="638"/>
      <c r="AL416" s="638"/>
      <c r="AM416" s="638"/>
      <c r="AN416" s="638"/>
      <c r="AO416" s="639"/>
      <c r="AP416" s="638"/>
      <c r="AQ416" s="638"/>
      <c r="AR416" s="638"/>
      <c r="AS416" s="639"/>
    </row>
    <row r="417" spans="1:45" s="635" customFormat="1" x14ac:dyDescent="0.55000000000000004">
      <c r="A417" s="636"/>
      <c r="B417" s="637"/>
      <c r="C417" s="638"/>
      <c r="D417" s="638"/>
      <c r="E417" s="638"/>
      <c r="F417" s="638"/>
      <c r="G417" s="638"/>
      <c r="H417" s="638"/>
      <c r="I417" s="639"/>
      <c r="J417" s="637"/>
      <c r="K417" s="638"/>
      <c r="L417" s="638"/>
      <c r="M417" s="638"/>
      <c r="N417" s="638"/>
      <c r="O417" s="639"/>
      <c r="P417" s="637"/>
      <c r="Q417" s="638"/>
      <c r="R417" s="638"/>
      <c r="S417" s="638"/>
      <c r="T417" s="638"/>
      <c r="U417" s="639"/>
      <c r="V417" s="637"/>
      <c r="W417" s="638"/>
      <c r="X417" s="638"/>
      <c r="Y417" s="638"/>
      <c r="Z417" s="638"/>
      <c r="AA417" s="638"/>
      <c r="AB417" s="638"/>
      <c r="AC417" s="639"/>
      <c r="AD417" s="638"/>
      <c r="AE417" s="638"/>
      <c r="AF417" s="638"/>
      <c r="AG417" s="638"/>
      <c r="AH417" s="637"/>
      <c r="AI417" s="638"/>
      <c r="AJ417" s="638"/>
      <c r="AK417" s="638"/>
      <c r="AL417" s="638"/>
      <c r="AM417" s="638"/>
      <c r="AN417" s="638"/>
      <c r="AO417" s="639"/>
      <c r="AP417" s="638"/>
      <c r="AQ417" s="638"/>
      <c r="AR417" s="638"/>
      <c r="AS417" s="639"/>
    </row>
    <row r="418" spans="1:45" s="635" customFormat="1" x14ac:dyDescent="0.55000000000000004">
      <c r="A418" s="636"/>
      <c r="B418" s="637"/>
      <c r="C418" s="638"/>
      <c r="D418" s="638"/>
      <c r="E418" s="638"/>
      <c r="F418" s="638"/>
      <c r="G418" s="638"/>
      <c r="H418" s="638"/>
      <c r="I418" s="639"/>
      <c r="J418" s="637"/>
      <c r="K418" s="638"/>
      <c r="L418" s="638"/>
      <c r="M418" s="638"/>
      <c r="N418" s="638"/>
      <c r="O418" s="639"/>
      <c r="P418" s="637"/>
      <c r="Q418" s="638"/>
      <c r="R418" s="638"/>
      <c r="S418" s="638"/>
      <c r="T418" s="638"/>
      <c r="U418" s="639"/>
      <c r="V418" s="637"/>
      <c r="W418" s="638"/>
      <c r="X418" s="638"/>
      <c r="Y418" s="638"/>
      <c r="Z418" s="638"/>
      <c r="AA418" s="638"/>
      <c r="AB418" s="638"/>
      <c r="AC418" s="639"/>
      <c r="AD418" s="638"/>
      <c r="AE418" s="638"/>
      <c r="AF418" s="638"/>
      <c r="AG418" s="638"/>
      <c r="AH418" s="637"/>
      <c r="AI418" s="638"/>
      <c r="AJ418" s="638"/>
      <c r="AK418" s="638"/>
      <c r="AL418" s="638"/>
      <c r="AM418" s="638"/>
      <c r="AN418" s="638"/>
      <c r="AO418" s="639"/>
      <c r="AP418" s="638"/>
      <c r="AQ418" s="638"/>
      <c r="AR418" s="638"/>
      <c r="AS418" s="639"/>
    </row>
    <row r="419" spans="1:45" s="635" customFormat="1" x14ac:dyDescent="0.55000000000000004">
      <c r="A419" s="636"/>
      <c r="B419" s="637"/>
      <c r="C419" s="638"/>
      <c r="D419" s="638"/>
      <c r="E419" s="638"/>
      <c r="F419" s="638"/>
      <c r="G419" s="638"/>
      <c r="H419" s="638"/>
      <c r="I419" s="639"/>
      <c r="J419" s="637"/>
      <c r="K419" s="638"/>
      <c r="L419" s="638"/>
      <c r="M419" s="638"/>
      <c r="N419" s="638"/>
      <c r="O419" s="639"/>
      <c r="P419" s="637"/>
      <c r="Q419" s="638"/>
      <c r="R419" s="638"/>
      <c r="S419" s="638"/>
      <c r="T419" s="638"/>
      <c r="U419" s="639"/>
      <c r="V419" s="637"/>
      <c r="W419" s="638"/>
      <c r="X419" s="638"/>
      <c r="Y419" s="638"/>
      <c r="Z419" s="638"/>
      <c r="AA419" s="638"/>
      <c r="AB419" s="638"/>
      <c r="AC419" s="639"/>
      <c r="AD419" s="638"/>
      <c r="AE419" s="638"/>
      <c r="AF419" s="638"/>
      <c r="AG419" s="638"/>
      <c r="AH419" s="637"/>
      <c r="AI419" s="638"/>
      <c r="AJ419" s="638"/>
      <c r="AK419" s="638"/>
      <c r="AL419" s="638"/>
      <c r="AM419" s="638"/>
      <c r="AN419" s="638"/>
      <c r="AO419" s="639"/>
      <c r="AP419" s="638"/>
      <c r="AQ419" s="638"/>
      <c r="AR419" s="638"/>
      <c r="AS419" s="639"/>
    </row>
    <row r="420" spans="1:45" s="635" customFormat="1" x14ac:dyDescent="0.55000000000000004">
      <c r="A420" s="636"/>
      <c r="B420" s="637"/>
      <c r="C420" s="638"/>
      <c r="D420" s="638"/>
      <c r="E420" s="638"/>
      <c r="F420" s="638"/>
      <c r="G420" s="638"/>
      <c r="H420" s="638"/>
      <c r="I420" s="639"/>
      <c r="J420" s="637"/>
      <c r="K420" s="638"/>
      <c r="L420" s="638"/>
      <c r="M420" s="638"/>
      <c r="N420" s="638"/>
      <c r="O420" s="639"/>
      <c r="P420" s="637"/>
      <c r="Q420" s="638"/>
      <c r="R420" s="638"/>
      <c r="S420" s="638"/>
      <c r="T420" s="638"/>
      <c r="U420" s="639"/>
      <c r="V420" s="637"/>
      <c r="W420" s="638"/>
      <c r="X420" s="638"/>
      <c r="Y420" s="638"/>
      <c r="Z420" s="638"/>
      <c r="AA420" s="638"/>
      <c r="AB420" s="638"/>
      <c r="AC420" s="639"/>
      <c r="AD420" s="638"/>
      <c r="AE420" s="638"/>
      <c r="AF420" s="638"/>
      <c r="AG420" s="638"/>
      <c r="AH420" s="637"/>
      <c r="AI420" s="638"/>
      <c r="AJ420" s="638"/>
      <c r="AK420" s="638"/>
      <c r="AL420" s="638"/>
      <c r="AM420" s="638"/>
      <c r="AN420" s="638"/>
      <c r="AO420" s="639"/>
      <c r="AP420" s="638"/>
      <c r="AQ420" s="638"/>
      <c r="AR420" s="638"/>
      <c r="AS420" s="639"/>
    </row>
    <row r="421" spans="1:45" s="635" customFormat="1" x14ac:dyDescent="0.55000000000000004">
      <c r="A421" s="636"/>
      <c r="B421" s="637"/>
      <c r="C421" s="638"/>
      <c r="D421" s="638"/>
      <c r="E421" s="638"/>
      <c r="F421" s="638"/>
      <c r="G421" s="638"/>
      <c r="H421" s="638"/>
      <c r="I421" s="639"/>
      <c r="J421" s="637"/>
      <c r="K421" s="638"/>
      <c r="L421" s="638"/>
      <c r="M421" s="638"/>
      <c r="N421" s="638"/>
      <c r="O421" s="639"/>
      <c r="P421" s="637"/>
      <c r="Q421" s="638"/>
      <c r="R421" s="638"/>
      <c r="S421" s="638"/>
      <c r="T421" s="638"/>
      <c r="U421" s="639"/>
      <c r="V421" s="637"/>
      <c r="W421" s="638"/>
      <c r="X421" s="638"/>
      <c r="Y421" s="638"/>
      <c r="Z421" s="638"/>
      <c r="AA421" s="638"/>
      <c r="AB421" s="638"/>
      <c r="AC421" s="639"/>
      <c r="AD421" s="638"/>
      <c r="AE421" s="638"/>
      <c r="AF421" s="638"/>
      <c r="AG421" s="638"/>
      <c r="AH421" s="637"/>
      <c r="AI421" s="638"/>
      <c r="AJ421" s="638"/>
      <c r="AK421" s="638"/>
      <c r="AL421" s="638"/>
      <c r="AM421" s="638"/>
      <c r="AN421" s="638"/>
      <c r="AO421" s="639"/>
      <c r="AP421" s="638"/>
      <c r="AQ421" s="638"/>
      <c r="AR421" s="638"/>
      <c r="AS421" s="639"/>
    </row>
    <row r="422" spans="1:45" s="635" customFormat="1" x14ac:dyDescent="0.55000000000000004">
      <c r="A422" s="636"/>
      <c r="B422" s="637"/>
      <c r="C422" s="638"/>
      <c r="D422" s="638"/>
      <c r="E422" s="638"/>
      <c r="F422" s="638"/>
      <c r="G422" s="638"/>
      <c r="H422" s="638"/>
      <c r="I422" s="639"/>
      <c r="J422" s="637"/>
      <c r="K422" s="638"/>
      <c r="L422" s="638"/>
      <c r="M422" s="638"/>
      <c r="N422" s="638"/>
      <c r="O422" s="639"/>
      <c r="P422" s="637"/>
      <c r="Q422" s="638"/>
      <c r="R422" s="638"/>
      <c r="S422" s="638"/>
      <c r="T422" s="638"/>
      <c r="U422" s="639"/>
      <c r="V422" s="637"/>
      <c r="W422" s="638"/>
      <c r="X422" s="638"/>
      <c r="Y422" s="638"/>
      <c r="Z422" s="638"/>
      <c r="AA422" s="638"/>
      <c r="AB422" s="638"/>
      <c r="AC422" s="639"/>
      <c r="AD422" s="638"/>
      <c r="AE422" s="638"/>
      <c r="AF422" s="638"/>
      <c r="AG422" s="638"/>
      <c r="AH422" s="637"/>
      <c r="AI422" s="638"/>
      <c r="AJ422" s="638"/>
      <c r="AK422" s="638"/>
      <c r="AL422" s="638"/>
      <c r="AM422" s="638"/>
      <c r="AN422" s="638"/>
      <c r="AO422" s="639"/>
      <c r="AP422" s="638"/>
      <c r="AQ422" s="638"/>
      <c r="AR422" s="638"/>
      <c r="AS422" s="639"/>
    </row>
    <row r="423" spans="1:45" s="635" customFormat="1" x14ac:dyDescent="0.55000000000000004">
      <c r="A423" s="636"/>
      <c r="B423" s="637"/>
      <c r="C423" s="638"/>
      <c r="D423" s="638"/>
      <c r="E423" s="638"/>
      <c r="F423" s="638"/>
      <c r="G423" s="638"/>
      <c r="H423" s="638"/>
      <c r="I423" s="639"/>
      <c r="J423" s="637"/>
      <c r="K423" s="638"/>
      <c r="L423" s="638"/>
      <c r="M423" s="638"/>
      <c r="N423" s="638"/>
      <c r="O423" s="639"/>
      <c r="P423" s="637"/>
      <c r="Q423" s="638"/>
      <c r="R423" s="638"/>
      <c r="S423" s="638"/>
      <c r="T423" s="638"/>
      <c r="U423" s="639"/>
      <c r="V423" s="637"/>
      <c r="W423" s="638"/>
      <c r="X423" s="638"/>
      <c r="Y423" s="638"/>
      <c r="Z423" s="638"/>
      <c r="AA423" s="638"/>
      <c r="AB423" s="638"/>
      <c r="AC423" s="639"/>
      <c r="AD423" s="638"/>
      <c r="AE423" s="638"/>
      <c r="AF423" s="638"/>
      <c r="AG423" s="638"/>
      <c r="AH423" s="637"/>
      <c r="AI423" s="638"/>
      <c r="AJ423" s="638"/>
      <c r="AK423" s="638"/>
      <c r="AL423" s="638"/>
      <c r="AM423" s="638"/>
      <c r="AN423" s="638"/>
      <c r="AO423" s="639"/>
      <c r="AP423" s="638"/>
      <c r="AQ423" s="638"/>
      <c r="AR423" s="638"/>
      <c r="AS423" s="639"/>
    </row>
    <row r="424" spans="1:45" s="635" customFormat="1" x14ac:dyDescent="0.55000000000000004">
      <c r="A424" s="636"/>
      <c r="B424" s="637"/>
      <c r="C424" s="638"/>
      <c r="D424" s="638"/>
      <c r="E424" s="638"/>
      <c r="F424" s="638"/>
      <c r="G424" s="638"/>
      <c r="H424" s="638"/>
      <c r="I424" s="639"/>
      <c r="J424" s="637"/>
      <c r="K424" s="638"/>
      <c r="L424" s="638"/>
      <c r="M424" s="638"/>
      <c r="N424" s="638"/>
      <c r="O424" s="639"/>
      <c r="P424" s="637"/>
      <c r="Q424" s="638"/>
      <c r="R424" s="638"/>
      <c r="S424" s="638"/>
      <c r="T424" s="638"/>
      <c r="U424" s="639"/>
      <c r="V424" s="637"/>
      <c r="W424" s="638"/>
      <c r="X424" s="638"/>
      <c r="Y424" s="638"/>
      <c r="Z424" s="638"/>
      <c r="AA424" s="638"/>
      <c r="AB424" s="638"/>
      <c r="AC424" s="639"/>
      <c r="AD424" s="638"/>
      <c r="AE424" s="638"/>
      <c r="AF424" s="638"/>
      <c r="AG424" s="638"/>
      <c r="AH424" s="637"/>
      <c r="AI424" s="638"/>
      <c r="AJ424" s="638"/>
      <c r="AK424" s="638"/>
      <c r="AL424" s="638"/>
      <c r="AM424" s="638"/>
      <c r="AN424" s="638"/>
      <c r="AO424" s="639"/>
      <c r="AP424" s="638"/>
      <c r="AQ424" s="638"/>
      <c r="AR424" s="638"/>
      <c r="AS424" s="639"/>
    </row>
    <row r="425" spans="1:45" s="635" customFormat="1" x14ac:dyDescent="0.55000000000000004">
      <c r="A425" s="636"/>
      <c r="B425" s="637"/>
      <c r="C425" s="638"/>
      <c r="D425" s="638"/>
      <c r="E425" s="638"/>
      <c r="F425" s="638"/>
      <c r="G425" s="638"/>
      <c r="H425" s="638"/>
      <c r="I425" s="639"/>
      <c r="J425" s="637"/>
      <c r="K425" s="638"/>
      <c r="L425" s="638"/>
      <c r="M425" s="638"/>
      <c r="N425" s="638"/>
      <c r="O425" s="639"/>
      <c r="P425" s="637"/>
      <c r="Q425" s="638"/>
      <c r="R425" s="638"/>
      <c r="S425" s="638"/>
      <c r="T425" s="638"/>
      <c r="U425" s="639"/>
      <c r="V425" s="637"/>
      <c r="W425" s="638"/>
      <c r="X425" s="638"/>
      <c r="Y425" s="638"/>
      <c r="Z425" s="638"/>
      <c r="AA425" s="638"/>
      <c r="AB425" s="638"/>
      <c r="AC425" s="639"/>
      <c r="AD425" s="638"/>
      <c r="AE425" s="638"/>
      <c r="AF425" s="638"/>
      <c r="AG425" s="638"/>
      <c r="AH425" s="637"/>
      <c r="AI425" s="638"/>
      <c r="AJ425" s="638"/>
      <c r="AK425" s="638"/>
      <c r="AL425" s="638"/>
      <c r="AM425" s="638"/>
      <c r="AN425" s="638"/>
      <c r="AO425" s="639"/>
      <c r="AP425" s="638"/>
      <c r="AQ425" s="638"/>
      <c r="AR425" s="638"/>
      <c r="AS425" s="639"/>
    </row>
    <row r="426" spans="1:45" s="635" customFormat="1" x14ac:dyDescent="0.55000000000000004">
      <c r="A426" s="636"/>
      <c r="B426" s="637"/>
      <c r="C426" s="638"/>
      <c r="D426" s="638"/>
      <c r="E426" s="638"/>
      <c r="F426" s="638"/>
      <c r="G426" s="638"/>
      <c r="H426" s="638"/>
      <c r="I426" s="639"/>
      <c r="J426" s="637"/>
      <c r="K426" s="638"/>
      <c r="L426" s="638"/>
      <c r="M426" s="638"/>
      <c r="N426" s="638"/>
      <c r="O426" s="639"/>
      <c r="P426" s="637"/>
      <c r="Q426" s="638"/>
      <c r="R426" s="638"/>
      <c r="S426" s="638"/>
      <c r="T426" s="638"/>
      <c r="U426" s="639"/>
      <c r="V426" s="637"/>
      <c r="W426" s="638"/>
      <c r="X426" s="638"/>
      <c r="Y426" s="638"/>
      <c r="Z426" s="638"/>
      <c r="AA426" s="638"/>
      <c r="AB426" s="638"/>
      <c r="AC426" s="639"/>
      <c r="AD426" s="638"/>
      <c r="AE426" s="638"/>
      <c r="AF426" s="638"/>
      <c r="AG426" s="638"/>
      <c r="AH426" s="637"/>
      <c r="AI426" s="638"/>
      <c r="AJ426" s="638"/>
      <c r="AK426" s="638"/>
      <c r="AL426" s="638"/>
      <c r="AM426" s="638"/>
      <c r="AN426" s="638"/>
      <c r="AO426" s="639"/>
      <c r="AP426" s="638"/>
      <c r="AQ426" s="638"/>
      <c r="AR426" s="638"/>
      <c r="AS426" s="639"/>
    </row>
    <row r="427" spans="1:45" s="635" customFormat="1" x14ac:dyDescent="0.55000000000000004">
      <c r="A427" s="636"/>
      <c r="B427" s="637"/>
      <c r="C427" s="638"/>
      <c r="D427" s="638"/>
      <c r="E427" s="638"/>
      <c r="F427" s="638"/>
      <c r="G427" s="638"/>
      <c r="H427" s="638"/>
      <c r="I427" s="639"/>
      <c r="J427" s="637"/>
      <c r="K427" s="638"/>
      <c r="L427" s="638"/>
      <c r="M427" s="638"/>
      <c r="N427" s="638"/>
      <c r="O427" s="639"/>
      <c r="P427" s="637"/>
      <c r="Q427" s="638"/>
      <c r="R427" s="638"/>
      <c r="S427" s="638"/>
      <c r="T427" s="638"/>
      <c r="U427" s="639"/>
      <c r="V427" s="637"/>
      <c r="W427" s="638"/>
      <c r="X427" s="638"/>
      <c r="Y427" s="638"/>
      <c r="Z427" s="638"/>
      <c r="AA427" s="638"/>
      <c r="AB427" s="638"/>
      <c r="AC427" s="639"/>
      <c r="AD427" s="638"/>
      <c r="AE427" s="638"/>
      <c r="AF427" s="638"/>
      <c r="AG427" s="638"/>
      <c r="AH427" s="637"/>
      <c r="AI427" s="638"/>
      <c r="AJ427" s="638"/>
      <c r="AK427" s="638"/>
      <c r="AL427" s="638"/>
      <c r="AM427" s="638"/>
      <c r="AN427" s="638"/>
      <c r="AO427" s="639"/>
      <c r="AP427" s="638"/>
      <c r="AQ427" s="638"/>
      <c r="AR427" s="638"/>
      <c r="AS427" s="639"/>
    </row>
    <row r="428" spans="1:45" s="635" customFormat="1" x14ac:dyDescent="0.55000000000000004">
      <c r="A428" s="636"/>
      <c r="B428" s="637"/>
      <c r="C428" s="638"/>
      <c r="D428" s="638"/>
      <c r="E428" s="638"/>
      <c r="F428" s="638"/>
      <c r="G428" s="638"/>
      <c r="H428" s="638"/>
      <c r="I428" s="639"/>
      <c r="J428" s="637"/>
      <c r="K428" s="638"/>
      <c r="L428" s="638"/>
      <c r="M428" s="638"/>
      <c r="N428" s="638"/>
      <c r="O428" s="639"/>
      <c r="P428" s="637"/>
      <c r="Q428" s="638"/>
      <c r="R428" s="638"/>
      <c r="S428" s="638"/>
      <c r="T428" s="638"/>
      <c r="U428" s="639"/>
      <c r="V428" s="637"/>
      <c r="W428" s="638"/>
      <c r="X428" s="638"/>
      <c r="Y428" s="638"/>
      <c r="Z428" s="638"/>
      <c r="AA428" s="638"/>
      <c r="AB428" s="638"/>
      <c r="AC428" s="639"/>
      <c r="AD428" s="638"/>
      <c r="AE428" s="638"/>
      <c r="AF428" s="638"/>
      <c r="AG428" s="638"/>
      <c r="AH428" s="637"/>
      <c r="AI428" s="638"/>
      <c r="AJ428" s="638"/>
      <c r="AK428" s="638"/>
      <c r="AL428" s="638"/>
      <c r="AM428" s="638"/>
      <c r="AN428" s="638"/>
      <c r="AO428" s="639"/>
      <c r="AP428" s="638"/>
      <c r="AQ428" s="638"/>
      <c r="AR428" s="638"/>
      <c r="AS428" s="639"/>
    </row>
    <row r="429" spans="1:45" s="635" customFormat="1" x14ac:dyDescent="0.55000000000000004">
      <c r="A429" s="636"/>
      <c r="B429" s="637"/>
      <c r="C429" s="638"/>
      <c r="D429" s="638"/>
      <c r="E429" s="638"/>
      <c r="F429" s="638"/>
      <c r="G429" s="638"/>
      <c r="H429" s="638"/>
      <c r="I429" s="639"/>
      <c r="J429" s="637"/>
      <c r="K429" s="638"/>
      <c r="L429" s="638"/>
      <c r="M429" s="638"/>
      <c r="N429" s="638"/>
      <c r="O429" s="639"/>
      <c r="P429" s="637"/>
      <c r="Q429" s="638"/>
      <c r="R429" s="638"/>
      <c r="S429" s="638"/>
      <c r="T429" s="638"/>
      <c r="U429" s="639"/>
      <c r="V429" s="637"/>
      <c r="W429" s="638"/>
      <c r="X429" s="638"/>
      <c r="Y429" s="638"/>
      <c r="Z429" s="638"/>
      <c r="AA429" s="638"/>
      <c r="AB429" s="638"/>
      <c r="AC429" s="639"/>
      <c r="AD429" s="638"/>
      <c r="AE429" s="638"/>
      <c r="AF429" s="638"/>
      <c r="AG429" s="638"/>
      <c r="AH429" s="637"/>
      <c r="AI429" s="638"/>
      <c r="AJ429" s="638"/>
      <c r="AK429" s="638"/>
      <c r="AL429" s="638"/>
      <c r="AM429" s="638"/>
      <c r="AN429" s="638"/>
      <c r="AO429" s="639"/>
      <c r="AP429" s="638"/>
      <c r="AQ429" s="638"/>
      <c r="AR429" s="638"/>
      <c r="AS429" s="639"/>
    </row>
    <row r="430" spans="1:45" s="635" customFormat="1" x14ac:dyDescent="0.55000000000000004">
      <c r="A430" s="636"/>
      <c r="B430" s="637"/>
      <c r="C430" s="638"/>
      <c r="D430" s="638"/>
      <c r="E430" s="638"/>
      <c r="F430" s="638"/>
      <c r="G430" s="638"/>
      <c r="H430" s="638"/>
      <c r="I430" s="639"/>
      <c r="J430" s="637"/>
      <c r="K430" s="638"/>
      <c r="L430" s="638"/>
      <c r="M430" s="638"/>
      <c r="N430" s="638"/>
      <c r="O430" s="639"/>
      <c r="P430" s="637"/>
      <c r="Q430" s="638"/>
      <c r="R430" s="638"/>
      <c r="S430" s="638"/>
      <c r="T430" s="638"/>
      <c r="U430" s="639"/>
      <c r="V430" s="637"/>
      <c r="W430" s="638"/>
      <c r="X430" s="638"/>
      <c r="Y430" s="638"/>
      <c r="Z430" s="638"/>
      <c r="AA430" s="638"/>
      <c r="AB430" s="638"/>
      <c r="AC430" s="639"/>
      <c r="AD430" s="638"/>
      <c r="AE430" s="638"/>
      <c r="AF430" s="638"/>
      <c r="AG430" s="638"/>
      <c r="AH430" s="637"/>
      <c r="AI430" s="638"/>
      <c r="AJ430" s="638"/>
      <c r="AK430" s="638"/>
      <c r="AL430" s="638"/>
      <c r="AM430" s="638"/>
      <c r="AN430" s="638"/>
      <c r="AO430" s="639"/>
      <c r="AP430" s="638"/>
      <c r="AQ430" s="638"/>
      <c r="AR430" s="638"/>
      <c r="AS430" s="639"/>
    </row>
    <row r="431" spans="1:45" s="635" customFormat="1" x14ac:dyDescent="0.55000000000000004">
      <c r="A431" s="636"/>
      <c r="B431" s="637"/>
      <c r="C431" s="638"/>
      <c r="D431" s="638"/>
      <c r="E431" s="638"/>
      <c r="F431" s="638"/>
      <c r="G431" s="638"/>
      <c r="H431" s="638"/>
      <c r="I431" s="639"/>
      <c r="J431" s="637"/>
      <c r="K431" s="638"/>
      <c r="L431" s="638"/>
      <c r="M431" s="638"/>
      <c r="N431" s="638"/>
      <c r="O431" s="639"/>
      <c r="P431" s="637"/>
      <c r="Q431" s="638"/>
      <c r="R431" s="638"/>
      <c r="S431" s="638"/>
      <c r="T431" s="638"/>
      <c r="U431" s="639"/>
      <c r="V431" s="637"/>
      <c r="W431" s="638"/>
      <c r="X431" s="638"/>
      <c r="Y431" s="638"/>
      <c r="Z431" s="638"/>
      <c r="AA431" s="638"/>
      <c r="AB431" s="638"/>
      <c r="AC431" s="639"/>
      <c r="AD431" s="638"/>
      <c r="AE431" s="638"/>
      <c r="AF431" s="638"/>
      <c r="AG431" s="638"/>
      <c r="AH431" s="637"/>
      <c r="AI431" s="638"/>
      <c r="AJ431" s="638"/>
      <c r="AK431" s="638"/>
      <c r="AL431" s="638"/>
      <c r="AM431" s="638"/>
      <c r="AN431" s="638"/>
      <c r="AO431" s="639"/>
      <c r="AP431" s="638"/>
      <c r="AQ431" s="638"/>
      <c r="AR431" s="638"/>
      <c r="AS431" s="639"/>
    </row>
    <row r="432" spans="1:45" s="635" customFormat="1" x14ac:dyDescent="0.55000000000000004">
      <c r="A432" s="636"/>
      <c r="B432" s="637"/>
      <c r="C432" s="638"/>
      <c r="D432" s="638"/>
      <c r="E432" s="638"/>
      <c r="F432" s="638"/>
      <c r="G432" s="638"/>
      <c r="H432" s="638"/>
      <c r="I432" s="639"/>
      <c r="J432" s="637"/>
      <c r="K432" s="638"/>
      <c r="L432" s="638"/>
      <c r="M432" s="638"/>
      <c r="N432" s="638"/>
      <c r="O432" s="639"/>
      <c r="P432" s="637"/>
      <c r="Q432" s="638"/>
      <c r="R432" s="638"/>
      <c r="S432" s="638"/>
      <c r="T432" s="638"/>
      <c r="U432" s="639"/>
      <c r="V432" s="637"/>
      <c r="W432" s="638"/>
      <c r="X432" s="638"/>
      <c r="Y432" s="638"/>
      <c r="Z432" s="638"/>
      <c r="AA432" s="638"/>
      <c r="AB432" s="638"/>
      <c r="AC432" s="639"/>
      <c r="AD432" s="638"/>
      <c r="AE432" s="638"/>
      <c r="AF432" s="638"/>
      <c r="AG432" s="638"/>
      <c r="AH432" s="637"/>
      <c r="AI432" s="638"/>
      <c r="AJ432" s="638"/>
      <c r="AK432" s="638"/>
      <c r="AL432" s="638"/>
      <c r="AM432" s="638"/>
      <c r="AN432" s="638"/>
      <c r="AO432" s="639"/>
      <c r="AP432" s="638"/>
      <c r="AQ432" s="638"/>
      <c r="AR432" s="638"/>
      <c r="AS432" s="639"/>
    </row>
    <row r="433" spans="1:45" s="635" customFormat="1" x14ac:dyDescent="0.55000000000000004">
      <c r="A433" s="636"/>
      <c r="B433" s="637"/>
      <c r="C433" s="638"/>
      <c r="D433" s="638"/>
      <c r="E433" s="638"/>
      <c r="F433" s="638"/>
      <c r="G433" s="638"/>
      <c r="H433" s="638"/>
      <c r="I433" s="639"/>
      <c r="J433" s="637"/>
      <c r="K433" s="638"/>
      <c r="L433" s="638"/>
      <c r="M433" s="638"/>
      <c r="N433" s="638"/>
      <c r="O433" s="639"/>
      <c r="P433" s="637"/>
      <c r="Q433" s="638"/>
      <c r="R433" s="638"/>
      <c r="S433" s="638"/>
      <c r="T433" s="638"/>
      <c r="U433" s="639"/>
      <c r="V433" s="637"/>
      <c r="W433" s="638"/>
      <c r="X433" s="638"/>
      <c r="Y433" s="638"/>
      <c r="Z433" s="638"/>
      <c r="AA433" s="638"/>
      <c r="AB433" s="638"/>
      <c r="AC433" s="639"/>
      <c r="AD433" s="638"/>
      <c r="AE433" s="638"/>
      <c r="AF433" s="638"/>
      <c r="AG433" s="638"/>
      <c r="AH433" s="637"/>
      <c r="AI433" s="638"/>
      <c r="AJ433" s="638"/>
      <c r="AK433" s="638"/>
      <c r="AL433" s="638"/>
      <c r="AM433" s="638"/>
      <c r="AN433" s="638"/>
      <c r="AO433" s="639"/>
      <c r="AP433" s="638"/>
      <c r="AQ433" s="638"/>
      <c r="AR433" s="638"/>
      <c r="AS433" s="639"/>
    </row>
    <row r="434" spans="1:45" s="635" customFormat="1" x14ac:dyDescent="0.55000000000000004">
      <c r="A434" s="636"/>
      <c r="B434" s="637"/>
      <c r="C434" s="638"/>
      <c r="D434" s="638"/>
      <c r="E434" s="638"/>
      <c r="F434" s="638"/>
      <c r="G434" s="638"/>
      <c r="H434" s="638"/>
      <c r="I434" s="639"/>
      <c r="J434" s="637"/>
      <c r="K434" s="638"/>
      <c r="L434" s="638"/>
      <c r="M434" s="638"/>
      <c r="N434" s="638"/>
      <c r="O434" s="639"/>
      <c r="P434" s="637"/>
      <c r="Q434" s="638"/>
      <c r="R434" s="638"/>
      <c r="S434" s="638"/>
      <c r="T434" s="638"/>
      <c r="U434" s="639"/>
      <c r="V434" s="637"/>
      <c r="W434" s="638"/>
      <c r="X434" s="638"/>
      <c r="Y434" s="638"/>
      <c r="Z434" s="638"/>
      <c r="AA434" s="638"/>
      <c r="AB434" s="638"/>
      <c r="AC434" s="639"/>
      <c r="AD434" s="638"/>
      <c r="AE434" s="638"/>
      <c r="AF434" s="638"/>
      <c r="AG434" s="638"/>
      <c r="AH434" s="637"/>
      <c r="AI434" s="638"/>
      <c r="AJ434" s="638"/>
      <c r="AK434" s="638"/>
      <c r="AL434" s="638"/>
      <c r="AM434" s="638"/>
      <c r="AN434" s="638"/>
      <c r="AO434" s="639"/>
      <c r="AP434" s="638"/>
      <c r="AQ434" s="638"/>
      <c r="AR434" s="638"/>
      <c r="AS434" s="639"/>
    </row>
    <row r="435" spans="1:45" s="635" customFormat="1" x14ac:dyDescent="0.55000000000000004">
      <c r="A435" s="636"/>
      <c r="B435" s="637"/>
      <c r="C435" s="638"/>
      <c r="D435" s="638"/>
      <c r="E435" s="638"/>
      <c r="F435" s="638"/>
      <c r="G435" s="638"/>
      <c r="H435" s="638"/>
      <c r="I435" s="639"/>
      <c r="J435" s="637"/>
      <c r="K435" s="638"/>
      <c r="L435" s="638"/>
      <c r="M435" s="638"/>
      <c r="N435" s="638"/>
      <c r="O435" s="639"/>
      <c r="P435" s="637"/>
      <c r="Q435" s="638"/>
      <c r="R435" s="638"/>
      <c r="S435" s="638"/>
      <c r="T435" s="638"/>
      <c r="U435" s="639"/>
      <c r="V435" s="637"/>
      <c r="W435" s="638"/>
      <c r="X435" s="638"/>
      <c r="Y435" s="638"/>
      <c r="Z435" s="638"/>
      <c r="AA435" s="638"/>
      <c r="AB435" s="638"/>
      <c r="AC435" s="639"/>
      <c r="AD435" s="638"/>
      <c r="AE435" s="638"/>
      <c r="AF435" s="638"/>
      <c r="AG435" s="638"/>
      <c r="AH435" s="637"/>
      <c r="AI435" s="638"/>
      <c r="AJ435" s="638"/>
      <c r="AK435" s="638"/>
      <c r="AL435" s="638"/>
      <c r="AM435" s="638"/>
      <c r="AN435" s="638"/>
      <c r="AO435" s="639"/>
      <c r="AP435" s="638"/>
      <c r="AQ435" s="638"/>
      <c r="AR435" s="638"/>
      <c r="AS435" s="639"/>
    </row>
    <row r="436" spans="1:45" s="635" customFormat="1" x14ac:dyDescent="0.55000000000000004">
      <c r="A436" s="636"/>
      <c r="B436" s="637"/>
      <c r="C436" s="638"/>
      <c r="D436" s="638"/>
      <c r="E436" s="638"/>
      <c r="F436" s="638"/>
      <c r="G436" s="638"/>
      <c r="H436" s="638"/>
      <c r="I436" s="639"/>
      <c r="J436" s="637"/>
      <c r="K436" s="638"/>
      <c r="L436" s="638"/>
      <c r="M436" s="638"/>
      <c r="N436" s="638"/>
      <c r="O436" s="639"/>
      <c r="P436" s="637"/>
      <c r="Q436" s="638"/>
      <c r="R436" s="638"/>
      <c r="S436" s="638"/>
      <c r="T436" s="638"/>
      <c r="U436" s="639"/>
      <c r="V436" s="637"/>
      <c r="W436" s="638"/>
      <c r="X436" s="638"/>
      <c r="Y436" s="638"/>
      <c r="Z436" s="638"/>
      <c r="AA436" s="638"/>
      <c r="AB436" s="638"/>
      <c r="AC436" s="639"/>
      <c r="AD436" s="638"/>
      <c r="AE436" s="638"/>
      <c r="AF436" s="638"/>
      <c r="AG436" s="638"/>
      <c r="AH436" s="637"/>
      <c r="AI436" s="638"/>
      <c r="AJ436" s="638"/>
      <c r="AK436" s="638"/>
      <c r="AL436" s="638"/>
      <c r="AM436" s="638"/>
      <c r="AN436" s="638"/>
      <c r="AO436" s="639"/>
      <c r="AP436" s="638"/>
      <c r="AQ436" s="638"/>
      <c r="AR436" s="638"/>
      <c r="AS436" s="639"/>
    </row>
    <row r="437" spans="1:45" s="635" customFormat="1" x14ac:dyDescent="0.55000000000000004">
      <c r="A437" s="636"/>
      <c r="B437" s="637"/>
      <c r="C437" s="638"/>
      <c r="D437" s="638"/>
      <c r="E437" s="638"/>
      <c r="F437" s="638"/>
      <c r="G437" s="638"/>
      <c r="H437" s="638"/>
      <c r="I437" s="639"/>
      <c r="J437" s="637"/>
      <c r="K437" s="638"/>
      <c r="L437" s="638"/>
      <c r="M437" s="638"/>
      <c r="N437" s="638"/>
      <c r="O437" s="639"/>
      <c r="P437" s="637"/>
      <c r="Q437" s="638"/>
      <c r="R437" s="638"/>
      <c r="S437" s="638"/>
      <c r="T437" s="638"/>
      <c r="U437" s="639"/>
      <c r="V437" s="637"/>
      <c r="W437" s="638"/>
      <c r="X437" s="638"/>
      <c r="Y437" s="638"/>
      <c r="Z437" s="638"/>
      <c r="AA437" s="638"/>
      <c r="AB437" s="638"/>
      <c r="AC437" s="639"/>
      <c r="AD437" s="638"/>
      <c r="AE437" s="638"/>
      <c r="AF437" s="638"/>
      <c r="AG437" s="638"/>
      <c r="AH437" s="637"/>
      <c r="AI437" s="638"/>
      <c r="AJ437" s="638"/>
      <c r="AK437" s="638"/>
      <c r="AL437" s="638"/>
      <c r="AM437" s="638"/>
      <c r="AN437" s="638"/>
      <c r="AO437" s="639"/>
      <c r="AP437" s="638"/>
      <c r="AQ437" s="638"/>
      <c r="AR437" s="638"/>
      <c r="AS437" s="639"/>
    </row>
    <row r="438" spans="1:45" s="635" customFormat="1" x14ac:dyDescent="0.55000000000000004">
      <c r="A438" s="636"/>
      <c r="B438" s="637"/>
      <c r="C438" s="638"/>
      <c r="D438" s="638"/>
      <c r="E438" s="638"/>
      <c r="F438" s="638"/>
      <c r="G438" s="638"/>
      <c r="H438" s="638"/>
      <c r="I438" s="639"/>
      <c r="J438" s="637"/>
      <c r="K438" s="638"/>
      <c r="L438" s="638"/>
      <c r="M438" s="638"/>
      <c r="N438" s="638"/>
      <c r="O438" s="639"/>
      <c r="P438" s="637"/>
      <c r="Q438" s="638"/>
      <c r="R438" s="638"/>
      <c r="S438" s="638"/>
      <c r="T438" s="638"/>
      <c r="U438" s="639"/>
      <c r="V438" s="637"/>
      <c r="W438" s="638"/>
      <c r="X438" s="638"/>
      <c r="Y438" s="638"/>
      <c r="Z438" s="638"/>
      <c r="AA438" s="638"/>
      <c r="AB438" s="638"/>
      <c r="AC438" s="639"/>
      <c r="AD438" s="638"/>
      <c r="AE438" s="638"/>
      <c r="AF438" s="638"/>
      <c r="AG438" s="638"/>
      <c r="AH438" s="637"/>
      <c r="AI438" s="638"/>
      <c r="AJ438" s="638"/>
      <c r="AK438" s="638"/>
      <c r="AL438" s="638"/>
      <c r="AM438" s="638"/>
      <c r="AN438" s="638"/>
      <c r="AO438" s="639"/>
      <c r="AP438" s="638"/>
      <c r="AQ438" s="638"/>
      <c r="AR438" s="638"/>
      <c r="AS438" s="639"/>
    </row>
    <row r="439" spans="1:45" s="635" customFormat="1" x14ac:dyDescent="0.55000000000000004">
      <c r="A439" s="636"/>
      <c r="B439" s="637"/>
      <c r="C439" s="638"/>
      <c r="D439" s="638"/>
      <c r="E439" s="638"/>
      <c r="F439" s="638"/>
      <c r="G439" s="638"/>
      <c r="H439" s="638"/>
      <c r="I439" s="639"/>
      <c r="J439" s="637"/>
      <c r="K439" s="638"/>
      <c r="L439" s="638"/>
      <c r="M439" s="638"/>
      <c r="N439" s="638"/>
      <c r="O439" s="639"/>
      <c r="P439" s="637"/>
      <c r="Q439" s="638"/>
      <c r="R439" s="638"/>
      <c r="S439" s="638"/>
      <c r="T439" s="638"/>
      <c r="U439" s="639"/>
      <c r="V439" s="637"/>
      <c r="W439" s="638"/>
      <c r="X439" s="638"/>
      <c r="Y439" s="638"/>
      <c r="Z439" s="638"/>
      <c r="AA439" s="638"/>
      <c r="AB439" s="638"/>
      <c r="AC439" s="639"/>
      <c r="AD439" s="638"/>
      <c r="AE439" s="638"/>
      <c r="AF439" s="638"/>
      <c r="AG439" s="638"/>
      <c r="AH439" s="637"/>
      <c r="AI439" s="638"/>
      <c r="AJ439" s="638"/>
      <c r="AK439" s="638"/>
      <c r="AL439" s="638"/>
      <c r="AM439" s="638"/>
      <c r="AN439" s="638"/>
      <c r="AO439" s="639"/>
      <c r="AP439" s="638"/>
      <c r="AQ439" s="638"/>
      <c r="AR439" s="638"/>
      <c r="AS439" s="639"/>
    </row>
    <row r="440" spans="1:45" s="635" customFormat="1" x14ac:dyDescent="0.55000000000000004">
      <c r="A440" s="636"/>
      <c r="B440" s="637"/>
      <c r="C440" s="638"/>
      <c r="D440" s="638"/>
      <c r="E440" s="638"/>
      <c r="F440" s="638"/>
      <c r="G440" s="638"/>
      <c r="H440" s="638"/>
      <c r="I440" s="639"/>
      <c r="J440" s="637"/>
      <c r="K440" s="638"/>
      <c r="L440" s="638"/>
      <c r="M440" s="638"/>
      <c r="N440" s="638"/>
      <c r="O440" s="639"/>
      <c r="P440" s="637"/>
      <c r="Q440" s="638"/>
      <c r="R440" s="638"/>
      <c r="S440" s="638"/>
      <c r="T440" s="638"/>
      <c r="U440" s="639"/>
      <c r="V440" s="637"/>
      <c r="W440" s="638"/>
      <c r="X440" s="638"/>
      <c r="Y440" s="638"/>
      <c r="Z440" s="638"/>
      <c r="AA440" s="638"/>
      <c r="AB440" s="638"/>
      <c r="AC440" s="639"/>
      <c r="AD440" s="638"/>
      <c r="AE440" s="638"/>
      <c r="AF440" s="638"/>
      <c r="AG440" s="638"/>
      <c r="AH440" s="637"/>
      <c r="AI440" s="638"/>
      <c r="AJ440" s="638"/>
      <c r="AK440" s="638"/>
      <c r="AL440" s="638"/>
      <c r="AM440" s="638"/>
      <c r="AN440" s="638"/>
      <c r="AO440" s="639"/>
      <c r="AP440" s="638"/>
      <c r="AQ440" s="638"/>
      <c r="AR440" s="638"/>
      <c r="AS440" s="639"/>
    </row>
    <row r="441" spans="1:45" s="635" customFormat="1" x14ac:dyDescent="0.55000000000000004">
      <c r="A441" s="636"/>
      <c r="B441" s="637"/>
      <c r="C441" s="638"/>
      <c r="D441" s="638"/>
      <c r="E441" s="638"/>
      <c r="F441" s="638"/>
      <c r="G441" s="638"/>
      <c r="H441" s="638"/>
      <c r="I441" s="639"/>
      <c r="J441" s="637"/>
      <c r="K441" s="638"/>
      <c r="L441" s="638"/>
      <c r="M441" s="638"/>
      <c r="N441" s="638"/>
      <c r="O441" s="639"/>
      <c r="P441" s="637"/>
      <c r="Q441" s="638"/>
      <c r="R441" s="638"/>
      <c r="S441" s="638"/>
      <c r="T441" s="638"/>
      <c r="U441" s="639"/>
      <c r="V441" s="637"/>
      <c r="W441" s="638"/>
      <c r="X441" s="638"/>
      <c r="Y441" s="638"/>
      <c r="Z441" s="638"/>
      <c r="AA441" s="638"/>
      <c r="AB441" s="638"/>
      <c r="AC441" s="639"/>
      <c r="AD441" s="638"/>
      <c r="AE441" s="638"/>
      <c r="AF441" s="638"/>
      <c r="AG441" s="638"/>
      <c r="AH441" s="637"/>
      <c r="AI441" s="638"/>
      <c r="AJ441" s="638"/>
      <c r="AK441" s="638"/>
      <c r="AL441" s="638"/>
      <c r="AM441" s="638"/>
      <c r="AN441" s="638"/>
      <c r="AO441" s="639"/>
      <c r="AP441" s="638"/>
      <c r="AQ441" s="638"/>
      <c r="AR441" s="638"/>
      <c r="AS441" s="639"/>
    </row>
    <row r="442" spans="1:45" s="635" customFormat="1" x14ac:dyDescent="0.55000000000000004">
      <c r="A442" s="636"/>
      <c r="B442" s="637"/>
      <c r="C442" s="638"/>
      <c r="D442" s="638"/>
      <c r="E442" s="638"/>
      <c r="F442" s="638"/>
      <c r="G442" s="638"/>
      <c r="H442" s="638"/>
      <c r="I442" s="639"/>
      <c r="J442" s="637"/>
      <c r="K442" s="638"/>
      <c r="L442" s="638"/>
      <c r="M442" s="638"/>
      <c r="N442" s="638"/>
      <c r="O442" s="639"/>
      <c r="P442" s="637"/>
      <c r="Q442" s="638"/>
      <c r="R442" s="638"/>
      <c r="S442" s="638"/>
      <c r="T442" s="638"/>
      <c r="U442" s="639"/>
      <c r="V442" s="637"/>
      <c r="W442" s="638"/>
      <c r="X442" s="638"/>
      <c r="Y442" s="638"/>
      <c r="Z442" s="638"/>
      <c r="AA442" s="638"/>
      <c r="AB442" s="638"/>
      <c r="AC442" s="639"/>
      <c r="AD442" s="638"/>
      <c r="AE442" s="638"/>
      <c r="AF442" s="638"/>
      <c r="AG442" s="638"/>
      <c r="AH442" s="637"/>
      <c r="AI442" s="638"/>
      <c r="AJ442" s="638"/>
      <c r="AK442" s="638"/>
      <c r="AL442" s="638"/>
      <c r="AM442" s="638"/>
      <c r="AN442" s="638"/>
      <c r="AO442" s="639"/>
      <c r="AP442" s="638"/>
      <c r="AQ442" s="638"/>
      <c r="AR442" s="638"/>
      <c r="AS442" s="639"/>
    </row>
    <row r="443" spans="1:45" s="635" customFormat="1" x14ac:dyDescent="0.55000000000000004">
      <c r="A443" s="636"/>
      <c r="B443" s="637"/>
      <c r="C443" s="638"/>
      <c r="D443" s="638"/>
      <c r="E443" s="638"/>
      <c r="F443" s="638"/>
      <c r="G443" s="638"/>
      <c r="H443" s="638"/>
      <c r="I443" s="639"/>
      <c r="J443" s="637"/>
      <c r="K443" s="638"/>
      <c r="L443" s="638"/>
      <c r="M443" s="638"/>
      <c r="N443" s="638"/>
      <c r="O443" s="639"/>
      <c r="P443" s="637"/>
      <c r="Q443" s="638"/>
      <c r="R443" s="638"/>
      <c r="S443" s="638"/>
      <c r="T443" s="638"/>
      <c r="U443" s="639"/>
      <c r="V443" s="637"/>
      <c r="W443" s="638"/>
      <c r="X443" s="638"/>
      <c r="Y443" s="638"/>
      <c r="Z443" s="638"/>
      <c r="AA443" s="638"/>
      <c r="AB443" s="638"/>
      <c r="AC443" s="639"/>
      <c r="AD443" s="638"/>
      <c r="AE443" s="638"/>
      <c r="AF443" s="638"/>
      <c r="AG443" s="638"/>
      <c r="AH443" s="637"/>
      <c r="AI443" s="638"/>
      <c r="AJ443" s="638"/>
      <c r="AK443" s="638"/>
      <c r="AL443" s="638"/>
      <c r="AM443" s="638"/>
      <c r="AN443" s="638"/>
      <c r="AO443" s="639"/>
      <c r="AP443" s="638"/>
      <c r="AQ443" s="638"/>
      <c r="AR443" s="638"/>
      <c r="AS443" s="639"/>
    </row>
    <row r="444" spans="1:45" s="635" customFormat="1" x14ac:dyDescent="0.55000000000000004">
      <c r="A444" s="636"/>
      <c r="B444" s="637"/>
      <c r="C444" s="638"/>
      <c r="D444" s="638"/>
      <c r="E444" s="638"/>
      <c r="F444" s="638"/>
      <c r="G444" s="638"/>
      <c r="H444" s="638"/>
      <c r="I444" s="639"/>
      <c r="J444" s="637"/>
      <c r="K444" s="638"/>
      <c r="L444" s="638"/>
      <c r="M444" s="638"/>
      <c r="N444" s="638"/>
      <c r="O444" s="639"/>
      <c r="P444" s="637"/>
      <c r="Q444" s="638"/>
      <c r="R444" s="638"/>
      <c r="S444" s="638"/>
      <c r="T444" s="638"/>
      <c r="U444" s="639"/>
      <c r="V444" s="637"/>
      <c r="W444" s="638"/>
      <c r="X444" s="638"/>
      <c r="Y444" s="638"/>
      <c r="Z444" s="638"/>
      <c r="AA444" s="638"/>
      <c r="AB444" s="638"/>
      <c r="AC444" s="639"/>
      <c r="AD444" s="638"/>
      <c r="AE444" s="638"/>
      <c r="AF444" s="638"/>
      <c r="AG444" s="638"/>
      <c r="AH444" s="637"/>
      <c r="AI444" s="638"/>
      <c r="AJ444" s="638"/>
      <c r="AK444" s="638"/>
      <c r="AL444" s="638"/>
      <c r="AM444" s="638"/>
      <c r="AN444" s="638"/>
      <c r="AO444" s="639"/>
      <c r="AP444" s="638"/>
      <c r="AQ444" s="638"/>
      <c r="AR444" s="638"/>
      <c r="AS444" s="639"/>
    </row>
    <row r="445" spans="1:45" s="635" customFormat="1" x14ac:dyDescent="0.55000000000000004">
      <c r="A445" s="636"/>
      <c r="B445" s="637"/>
      <c r="C445" s="638"/>
      <c r="D445" s="638"/>
      <c r="E445" s="638"/>
      <c r="F445" s="638"/>
      <c r="G445" s="638"/>
      <c r="H445" s="638"/>
      <c r="I445" s="639"/>
      <c r="J445" s="637"/>
      <c r="K445" s="638"/>
      <c r="L445" s="638"/>
      <c r="M445" s="638"/>
      <c r="N445" s="638"/>
      <c r="O445" s="639"/>
      <c r="P445" s="637"/>
      <c r="Q445" s="638"/>
      <c r="R445" s="638"/>
      <c r="S445" s="638"/>
      <c r="T445" s="638"/>
      <c r="U445" s="639"/>
      <c r="V445" s="637"/>
      <c r="W445" s="638"/>
      <c r="X445" s="638"/>
      <c r="Y445" s="638"/>
      <c r="Z445" s="638"/>
      <c r="AA445" s="638"/>
      <c r="AB445" s="638"/>
      <c r="AC445" s="639"/>
      <c r="AD445" s="638"/>
      <c r="AE445" s="638"/>
      <c r="AF445" s="638"/>
      <c r="AG445" s="638"/>
      <c r="AH445" s="637"/>
      <c r="AI445" s="638"/>
      <c r="AJ445" s="638"/>
      <c r="AK445" s="638"/>
      <c r="AL445" s="638"/>
      <c r="AM445" s="638"/>
      <c r="AN445" s="638"/>
      <c r="AO445" s="639"/>
      <c r="AP445" s="638"/>
      <c r="AQ445" s="638"/>
      <c r="AR445" s="638"/>
      <c r="AS445" s="639"/>
    </row>
    <row r="446" spans="1:45" s="635" customFormat="1" x14ac:dyDescent="0.55000000000000004">
      <c r="A446" s="636"/>
      <c r="B446" s="637"/>
      <c r="C446" s="638"/>
      <c r="D446" s="638"/>
      <c r="E446" s="638"/>
      <c r="F446" s="638"/>
      <c r="G446" s="638"/>
      <c r="H446" s="638"/>
      <c r="I446" s="639"/>
      <c r="J446" s="637"/>
      <c r="K446" s="638"/>
      <c r="L446" s="638"/>
      <c r="M446" s="638"/>
      <c r="N446" s="638"/>
      <c r="O446" s="639"/>
      <c r="P446" s="637"/>
      <c r="Q446" s="638"/>
      <c r="R446" s="638"/>
      <c r="S446" s="638"/>
      <c r="T446" s="638"/>
      <c r="U446" s="639"/>
      <c r="V446" s="637"/>
      <c r="W446" s="638"/>
      <c r="X446" s="638"/>
      <c r="Y446" s="638"/>
      <c r="Z446" s="638"/>
      <c r="AA446" s="638"/>
      <c r="AB446" s="638"/>
      <c r="AC446" s="639"/>
      <c r="AD446" s="638"/>
      <c r="AE446" s="638"/>
      <c r="AF446" s="638"/>
      <c r="AG446" s="638"/>
      <c r="AH446" s="637"/>
      <c r="AI446" s="638"/>
      <c r="AJ446" s="638"/>
      <c r="AK446" s="638"/>
      <c r="AL446" s="638"/>
      <c r="AM446" s="638"/>
      <c r="AN446" s="638"/>
      <c r="AO446" s="639"/>
      <c r="AP446" s="638"/>
      <c r="AQ446" s="638"/>
      <c r="AR446" s="638"/>
      <c r="AS446" s="639"/>
    </row>
    <row r="447" spans="1:45" s="635" customFormat="1" x14ac:dyDescent="0.55000000000000004">
      <c r="A447" s="636"/>
      <c r="B447" s="637"/>
      <c r="C447" s="638"/>
      <c r="D447" s="638"/>
      <c r="E447" s="638"/>
      <c r="F447" s="638"/>
      <c r="G447" s="638"/>
      <c r="H447" s="638"/>
      <c r="I447" s="639"/>
      <c r="J447" s="637"/>
      <c r="K447" s="638"/>
      <c r="L447" s="638"/>
      <c r="M447" s="638"/>
      <c r="N447" s="638"/>
      <c r="O447" s="639"/>
      <c r="P447" s="637"/>
      <c r="Q447" s="638"/>
      <c r="R447" s="638"/>
      <c r="S447" s="638"/>
      <c r="T447" s="638"/>
      <c r="U447" s="639"/>
      <c r="V447" s="637"/>
      <c r="W447" s="638"/>
      <c r="X447" s="638"/>
      <c r="Y447" s="638"/>
      <c r="Z447" s="638"/>
      <c r="AA447" s="638"/>
      <c r="AB447" s="638"/>
      <c r="AC447" s="639"/>
      <c r="AD447" s="638"/>
      <c r="AE447" s="638"/>
      <c r="AF447" s="638"/>
      <c r="AG447" s="638"/>
      <c r="AH447" s="637"/>
      <c r="AI447" s="638"/>
      <c r="AJ447" s="638"/>
      <c r="AK447" s="638"/>
      <c r="AL447" s="638"/>
      <c r="AM447" s="638"/>
      <c r="AN447" s="638"/>
      <c r="AO447" s="639"/>
      <c r="AP447" s="638"/>
      <c r="AQ447" s="638"/>
      <c r="AR447" s="638"/>
      <c r="AS447" s="639"/>
    </row>
    <row r="448" spans="1:45" s="635" customFormat="1" x14ac:dyDescent="0.55000000000000004">
      <c r="A448" s="636"/>
      <c r="B448" s="637"/>
      <c r="C448" s="638"/>
      <c r="D448" s="638"/>
      <c r="E448" s="638"/>
      <c r="F448" s="638"/>
      <c r="G448" s="638"/>
      <c r="H448" s="638"/>
      <c r="I448" s="639"/>
      <c r="J448" s="637"/>
      <c r="K448" s="638"/>
      <c r="L448" s="638"/>
      <c r="M448" s="638"/>
      <c r="N448" s="638"/>
      <c r="O448" s="639"/>
      <c r="P448" s="637"/>
      <c r="Q448" s="638"/>
      <c r="R448" s="638"/>
      <c r="S448" s="638"/>
      <c r="T448" s="638"/>
      <c r="U448" s="639"/>
      <c r="V448" s="637"/>
      <c r="W448" s="638"/>
      <c r="X448" s="638"/>
      <c r="Y448" s="638"/>
      <c r="Z448" s="638"/>
      <c r="AA448" s="638"/>
      <c r="AB448" s="638"/>
      <c r="AC448" s="639"/>
      <c r="AD448" s="638"/>
      <c r="AE448" s="638"/>
      <c r="AF448" s="638"/>
      <c r="AG448" s="638"/>
      <c r="AH448" s="637"/>
      <c r="AI448" s="638"/>
      <c r="AJ448" s="638"/>
      <c r="AK448" s="638"/>
      <c r="AL448" s="638"/>
      <c r="AM448" s="638"/>
      <c r="AN448" s="638"/>
      <c r="AO448" s="639"/>
      <c r="AP448" s="638"/>
      <c r="AQ448" s="638"/>
      <c r="AR448" s="638"/>
      <c r="AS448" s="639"/>
    </row>
    <row r="449" spans="1:45" s="635" customFormat="1" x14ac:dyDescent="0.55000000000000004">
      <c r="A449" s="636"/>
      <c r="B449" s="637"/>
      <c r="C449" s="638"/>
      <c r="D449" s="638"/>
      <c r="E449" s="638"/>
      <c r="F449" s="638"/>
      <c r="G449" s="638"/>
      <c r="H449" s="638"/>
      <c r="I449" s="639"/>
      <c r="J449" s="637"/>
      <c r="K449" s="638"/>
      <c r="L449" s="638"/>
      <c r="M449" s="638"/>
      <c r="N449" s="638"/>
      <c r="O449" s="639"/>
      <c r="P449" s="637"/>
      <c r="Q449" s="638"/>
      <c r="R449" s="638"/>
      <c r="S449" s="638"/>
      <c r="T449" s="638"/>
      <c r="U449" s="639"/>
      <c r="V449" s="637"/>
      <c r="W449" s="638"/>
      <c r="X449" s="638"/>
      <c r="Y449" s="638"/>
      <c r="Z449" s="638"/>
      <c r="AA449" s="638"/>
      <c r="AB449" s="638"/>
      <c r="AC449" s="639"/>
      <c r="AD449" s="638"/>
      <c r="AE449" s="638"/>
      <c r="AF449" s="638"/>
      <c r="AG449" s="638"/>
      <c r="AH449" s="637"/>
      <c r="AI449" s="638"/>
      <c r="AJ449" s="638"/>
      <c r="AK449" s="638"/>
      <c r="AL449" s="638"/>
      <c r="AM449" s="638"/>
      <c r="AN449" s="638"/>
      <c r="AO449" s="639"/>
      <c r="AP449" s="638"/>
      <c r="AQ449" s="638"/>
      <c r="AR449" s="638"/>
      <c r="AS449" s="639"/>
    </row>
    <row r="450" spans="1:45" s="635" customFormat="1" x14ac:dyDescent="0.55000000000000004">
      <c r="A450" s="636"/>
      <c r="B450" s="637"/>
      <c r="C450" s="638"/>
      <c r="D450" s="638"/>
      <c r="E450" s="638"/>
      <c r="F450" s="638"/>
      <c r="G450" s="638"/>
      <c r="H450" s="638"/>
      <c r="I450" s="639"/>
      <c r="J450" s="637"/>
      <c r="K450" s="638"/>
      <c r="L450" s="638"/>
      <c r="M450" s="638"/>
      <c r="N450" s="638"/>
      <c r="O450" s="639"/>
      <c r="P450" s="637"/>
      <c r="Q450" s="638"/>
      <c r="R450" s="638"/>
      <c r="S450" s="638"/>
      <c r="T450" s="638"/>
      <c r="U450" s="639"/>
      <c r="V450" s="637"/>
      <c r="W450" s="638"/>
      <c r="X450" s="638"/>
      <c r="Y450" s="638"/>
      <c r="Z450" s="638"/>
      <c r="AA450" s="638"/>
      <c r="AB450" s="638"/>
      <c r="AC450" s="639"/>
      <c r="AD450" s="638"/>
      <c r="AE450" s="638"/>
      <c r="AF450" s="638"/>
      <c r="AG450" s="638"/>
      <c r="AH450" s="637"/>
      <c r="AI450" s="638"/>
      <c r="AJ450" s="638"/>
      <c r="AK450" s="638"/>
      <c r="AL450" s="638"/>
      <c r="AM450" s="638"/>
      <c r="AN450" s="638"/>
      <c r="AO450" s="639"/>
      <c r="AP450" s="638"/>
      <c r="AQ450" s="638"/>
      <c r="AR450" s="638"/>
      <c r="AS450" s="639"/>
    </row>
    <row r="451" spans="1:45" s="635" customFormat="1" x14ac:dyDescent="0.55000000000000004">
      <c r="A451" s="636"/>
      <c r="B451" s="637"/>
      <c r="C451" s="638"/>
      <c r="D451" s="638"/>
      <c r="E451" s="638"/>
      <c r="F451" s="638"/>
      <c r="G451" s="638"/>
      <c r="H451" s="638"/>
      <c r="I451" s="639"/>
      <c r="J451" s="637"/>
      <c r="K451" s="638"/>
      <c r="L451" s="638"/>
      <c r="M451" s="638"/>
      <c r="N451" s="638"/>
      <c r="O451" s="639"/>
      <c r="P451" s="637"/>
      <c r="Q451" s="638"/>
      <c r="R451" s="638"/>
      <c r="S451" s="638"/>
      <c r="T451" s="638"/>
      <c r="U451" s="639"/>
      <c r="V451" s="637"/>
      <c r="W451" s="638"/>
      <c r="X451" s="638"/>
      <c r="Y451" s="638"/>
      <c r="Z451" s="638"/>
      <c r="AA451" s="638"/>
      <c r="AB451" s="638"/>
      <c r="AC451" s="639"/>
      <c r="AD451" s="638"/>
      <c r="AE451" s="638"/>
      <c r="AF451" s="638"/>
      <c r="AG451" s="638"/>
      <c r="AH451" s="637"/>
      <c r="AI451" s="638"/>
      <c r="AJ451" s="638"/>
      <c r="AK451" s="638"/>
      <c r="AL451" s="638"/>
      <c r="AM451" s="638"/>
      <c r="AN451" s="638"/>
      <c r="AO451" s="639"/>
      <c r="AP451" s="638"/>
      <c r="AQ451" s="638"/>
      <c r="AR451" s="638"/>
      <c r="AS451" s="639"/>
    </row>
    <row r="452" spans="1:45" s="635" customFormat="1" x14ac:dyDescent="0.55000000000000004">
      <c r="A452" s="636"/>
      <c r="B452" s="637"/>
      <c r="C452" s="638"/>
      <c r="D452" s="638"/>
      <c r="E452" s="638"/>
      <c r="F452" s="638"/>
      <c r="G452" s="638"/>
      <c r="H452" s="638"/>
      <c r="I452" s="639"/>
      <c r="J452" s="637"/>
      <c r="K452" s="638"/>
      <c r="L452" s="638"/>
      <c r="M452" s="638"/>
      <c r="N452" s="638"/>
      <c r="O452" s="639"/>
      <c r="P452" s="637"/>
      <c r="Q452" s="638"/>
      <c r="R452" s="638"/>
      <c r="S452" s="638"/>
      <c r="T452" s="638"/>
      <c r="U452" s="639"/>
      <c r="V452" s="637"/>
      <c r="W452" s="638"/>
      <c r="X452" s="638"/>
      <c r="Y452" s="638"/>
      <c r="Z452" s="638"/>
      <c r="AA452" s="638"/>
      <c r="AB452" s="638"/>
      <c r="AC452" s="639"/>
      <c r="AD452" s="638"/>
      <c r="AE452" s="638"/>
      <c r="AF452" s="638"/>
      <c r="AG452" s="638"/>
      <c r="AH452" s="637"/>
      <c r="AI452" s="638"/>
      <c r="AJ452" s="638"/>
      <c r="AK452" s="638"/>
      <c r="AL452" s="638"/>
      <c r="AM452" s="638"/>
      <c r="AN452" s="638"/>
      <c r="AO452" s="639"/>
      <c r="AP452" s="638"/>
      <c r="AQ452" s="638"/>
      <c r="AR452" s="638"/>
      <c r="AS452" s="639"/>
    </row>
    <row r="453" spans="1:45" s="635" customFormat="1" x14ac:dyDescent="0.55000000000000004">
      <c r="A453" s="636"/>
      <c r="B453" s="637"/>
      <c r="C453" s="638"/>
      <c r="D453" s="638"/>
      <c r="E453" s="638"/>
      <c r="F453" s="638"/>
      <c r="G453" s="638"/>
      <c r="H453" s="638"/>
      <c r="I453" s="639"/>
      <c r="J453" s="637"/>
      <c r="K453" s="638"/>
      <c r="L453" s="638"/>
      <c r="M453" s="638"/>
      <c r="N453" s="638"/>
      <c r="O453" s="639"/>
      <c r="P453" s="637"/>
      <c r="Q453" s="638"/>
      <c r="R453" s="638"/>
      <c r="S453" s="638"/>
      <c r="T453" s="638"/>
      <c r="U453" s="639"/>
      <c r="V453" s="637"/>
      <c r="W453" s="638"/>
      <c r="X453" s="638"/>
      <c r="Y453" s="638"/>
      <c r="Z453" s="638"/>
      <c r="AA453" s="638"/>
      <c r="AB453" s="638"/>
      <c r="AC453" s="639"/>
      <c r="AD453" s="638"/>
      <c r="AE453" s="638"/>
      <c r="AF453" s="638"/>
      <c r="AG453" s="638"/>
      <c r="AH453" s="637"/>
      <c r="AI453" s="638"/>
      <c r="AJ453" s="638"/>
      <c r="AK453" s="638"/>
      <c r="AL453" s="638"/>
      <c r="AM453" s="638"/>
      <c r="AN453" s="638"/>
      <c r="AO453" s="639"/>
      <c r="AP453" s="638"/>
      <c r="AQ453" s="638"/>
      <c r="AR453" s="638"/>
      <c r="AS453" s="639"/>
    </row>
    <row r="454" spans="1:45" s="635" customFormat="1" x14ac:dyDescent="0.55000000000000004">
      <c r="A454" s="636"/>
      <c r="B454" s="637"/>
      <c r="C454" s="638"/>
      <c r="D454" s="638"/>
      <c r="E454" s="638"/>
      <c r="F454" s="638"/>
      <c r="G454" s="638"/>
      <c r="H454" s="638"/>
      <c r="I454" s="639"/>
      <c r="J454" s="637"/>
      <c r="K454" s="638"/>
      <c r="L454" s="638"/>
      <c r="M454" s="638"/>
      <c r="N454" s="638"/>
      <c r="O454" s="639"/>
      <c r="P454" s="637"/>
      <c r="Q454" s="638"/>
      <c r="R454" s="638"/>
      <c r="S454" s="638"/>
      <c r="T454" s="638"/>
      <c r="U454" s="639"/>
      <c r="V454" s="637"/>
      <c r="W454" s="638"/>
      <c r="X454" s="638"/>
      <c r="Y454" s="638"/>
      <c r="Z454" s="638"/>
      <c r="AA454" s="638"/>
      <c r="AB454" s="638"/>
      <c r="AC454" s="639"/>
      <c r="AD454" s="638"/>
      <c r="AE454" s="638"/>
      <c r="AF454" s="638"/>
      <c r="AG454" s="638"/>
      <c r="AH454" s="637"/>
      <c r="AI454" s="638"/>
      <c r="AJ454" s="638"/>
      <c r="AK454" s="638"/>
      <c r="AL454" s="638"/>
      <c r="AM454" s="638"/>
      <c r="AN454" s="638"/>
      <c r="AO454" s="639"/>
      <c r="AP454" s="638"/>
      <c r="AQ454" s="638"/>
      <c r="AR454" s="638"/>
      <c r="AS454" s="639"/>
    </row>
    <row r="455" spans="1:45" s="635" customFormat="1" x14ac:dyDescent="0.55000000000000004">
      <c r="A455" s="636"/>
      <c r="B455" s="637"/>
      <c r="C455" s="638"/>
      <c r="D455" s="638"/>
      <c r="E455" s="638"/>
      <c r="F455" s="638"/>
      <c r="G455" s="638"/>
      <c r="H455" s="638"/>
      <c r="I455" s="639"/>
      <c r="J455" s="637"/>
      <c r="K455" s="638"/>
      <c r="L455" s="638"/>
      <c r="M455" s="638"/>
      <c r="N455" s="638"/>
      <c r="O455" s="639"/>
      <c r="P455" s="637"/>
      <c r="Q455" s="638"/>
      <c r="R455" s="638"/>
      <c r="S455" s="638"/>
      <c r="T455" s="638"/>
      <c r="U455" s="639"/>
      <c r="V455" s="637"/>
      <c r="W455" s="638"/>
      <c r="X455" s="638"/>
      <c r="Y455" s="638"/>
      <c r="Z455" s="638"/>
      <c r="AA455" s="638"/>
      <c r="AB455" s="638"/>
      <c r="AC455" s="639"/>
      <c r="AD455" s="638"/>
      <c r="AE455" s="638"/>
      <c r="AF455" s="638"/>
      <c r="AG455" s="638"/>
      <c r="AH455" s="637"/>
      <c r="AI455" s="638"/>
      <c r="AJ455" s="638"/>
      <c r="AK455" s="638"/>
      <c r="AL455" s="638"/>
      <c r="AM455" s="638"/>
      <c r="AN455" s="638"/>
      <c r="AO455" s="639"/>
      <c r="AP455" s="638"/>
      <c r="AQ455" s="638"/>
      <c r="AR455" s="638"/>
      <c r="AS455" s="639"/>
    </row>
    <row r="456" spans="1:45" s="635" customFormat="1" x14ac:dyDescent="0.55000000000000004">
      <c r="A456" s="636"/>
      <c r="B456" s="637"/>
      <c r="C456" s="638"/>
      <c r="D456" s="638"/>
      <c r="E456" s="638"/>
      <c r="F456" s="638"/>
      <c r="G456" s="638"/>
      <c r="H456" s="638"/>
      <c r="I456" s="639"/>
      <c r="J456" s="637"/>
      <c r="K456" s="638"/>
      <c r="L456" s="638"/>
      <c r="M456" s="638"/>
      <c r="N456" s="638"/>
      <c r="O456" s="639"/>
      <c r="P456" s="637"/>
      <c r="Q456" s="638"/>
      <c r="R456" s="638"/>
      <c r="S456" s="638"/>
      <c r="T456" s="638"/>
      <c r="U456" s="639"/>
      <c r="V456" s="637"/>
      <c r="W456" s="638"/>
      <c r="X456" s="638"/>
      <c r="Y456" s="638"/>
      <c r="Z456" s="638"/>
      <c r="AA456" s="638"/>
      <c r="AB456" s="638"/>
      <c r="AC456" s="639"/>
      <c r="AD456" s="638"/>
      <c r="AE456" s="638"/>
      <c r="AF456" s="638"/>
      <c r="AG456" s="638"/>
      <c r="AH456" s="637"/>
      <c r="AI456" s="638"/>
      <c r="AJ456" s="638"/>
      <c r="AK456" s="638"/>
      <c r="AL456" s="638"/>
      <c r="AM456" s="638"/>
      <c r="AN456" s="638"/>
      <c r="AO456" s="639"/>
      <c r="AP456" s="638"/>
      <c r="AQ456" s="638"/>
      <c r="AR456" s="638"/>
      <c r="AS456" s="639"/>
    </row>
    <row r="457" spans="1:45" s="635" customFormat="1" x14ac:dyDescent="0.55000000000000004">
      <c r="A457" s="636"/>
      <c r="B457" s="637"/>
      <c r="C457" s="638"/>
      <c r="D457" s="638"/>
      <c r="E457" s="638"/>
      <c r="F457" s="638"/>
      <c r="G457" s="638"/>
      <c r="H457" s="638"/>
      <c r="I457" s="639"/>
      <c r="J457" s="637"/>
      <c r="K457" s="638"/>
      <c r="L457" s="638"/>
      <c r="M457" s="638"/>
      <c r="N457" s="638"/>
      <c r="O457" s="639"/>
      <c r="P457" s="637"/>
      <c r="Q457" s="638"/>
      <c r="R457" s="638"/>
      <c r="S457" s="638"/>
      <c r="T457" s="638"/>
      <c r="U457" s="639"/>
      <c r="V457" s="637"/>
      <c r="W457" s="638"/>
      <c r="X457" s="638"/>
      <c r="Y457" s="638"/>
      <c r="Z457" s="638"/>
      <c r="AA457" s="638"/>
      <c r="AB457" s="638"/>
      <c r="AC457" s="639"/>
      <c r="AD457" s="638"/>
      <c r="AE457" s="638"/>
      <c r="AF457" s="638"/>
      <c r="AG457" s="638"/>
      <c r="AH457" s="637"/>
      <c r="AI457" s="638"/>
      <c r="AJ457" s="638"/>
      <c r="AK457" s="638"/>
      <c r="AL457" s="638"/>
      <c r="AM457" s="638"/>
      <c r="AN457" s="638"/>
      <c r="AO457" s="639"/>
      <c r="AP457" s="638"/>
      <c r="AQ457" s="638"/>
      <c r="AR457" s="638"/>
      <c r="AS457" s="639"/>
    </row>
    <row r="458" spans="1:45" s="635" customFormat="1" x14ac:dyDescent="0.55000000000000004">
      <c r="A458" s="636"/>
      <c r="B458" s="637"/>
      <c r="C458" s="638"/>
      <c r="D458" s="638"/>
      <c r="E458" s="638"/>
      <c r="F458" s="638"/>
      <c r="G458" s="638"/>
      <c r="H458" s="638"/>
      <c r="I458" s="639"/>
      <c r="J458" s="637"/>
      <c r="K458" s="638"/>
      <c r="L458" s="638"/>
      <c r="M458" s="638"/>
      <c r="N458" s="638"/>
      <c r="O458" s="639"/>
      <c r="P458" s="637"/>
      <c r="Q458" s="638"/>
      <c r="R458" s="638"/>
      <c r="S458" s="638"/>
      <c r="T458" s="638"/>
      <c r="U458" s="639"/>
      <c r="V458" s="637"/>
      <c r="W458" s="638"/>
      <c r="X458" s="638"/>
      <c r="Y458" s="638"/>
      <c r="Z458" s="638"/>
      <c r="AA458" s="638"/>
      <c r="AB458" s="638"/>
      <c r="AC458" s="639"/>
      <c r="AD458" s="638"/>
      <c r="AE458" s="638"/>
      <c r="AF458" s="638"/>
      <c r="AG458" s="638"/>
      <c r="AH458" s="637"/>
      <c r="AI458" s="638"/>
      <c r="AJ458" s="638"/>
      <c r="AK458" s="638"/>
      <c r="AL458" s="638"/>
      <c r="AM458" s="638"/>
      <c r="AN458" s="638"/>
      <c r="AO458" s="639"/>
      <c r="AP458" s="638"/>
      <c r="AQ458" s="638"/>
      <c r="AR458" s="638"/>
      <c r="AS458" s="639"/>
    </row>
    <row r="459" spans="1:45" s="635" customFormat="1" x14ac:dyDescent="0.55000000000000004">
      <c r="A459" s="636"/>
      <c r="B459" s="637"/>
      <c r="C459" s="638"/>
      <c r="D459" s="638"/>
      <c r="E459" s="638"/>
      <c r="F459" s="638"/>
      <c r="G459" s="638"/>
      <c r="H459" s="638"/>
      <c r="I459" s="639"/>
      <c r="J459" s="637"/>
      <c r="K459" s="638"/>
      <c r="L459" s="638"/>
      <c r="M459" s="638"/>
      <c r="N459" s="638"/>
      <c r="O459" s="639"/>
      <c r="P459" s="637"/>
      <c r="Q459" s="638"/>
      <c r="R459" s="638"/>
      <c r="S459" s="638"/>
      <c r="T459" s="638"/>
      <c r="U459" s="639"/>
      <c r="V459" s="637"/>
      <c r="W459" s="638"/>
      <c r="X459" s="638"/>
      <c r="Y459" s="638"/>
      <c r="Z459" s="638"/>
      <c r="AA459" s="638"/>
      <c r="AB459" s="638"/>
      <c r="AC459" s="639"/>
      <c r="AD459" s="638"/>
      <c r="AE459" s="638"/>
      <c r="AF459" s="638"/>
      <c r="AG459" s="638"/>
      <c r="AH459" s="637"/>
      <c r="AI459" s="638"/>
      <c r="AJ459" s="638"/>
      <c r="AK459" s="638"/>
      <c r="AL459" s="638"/>
      <c r="AM459" s="638"/>
      <c r="AN459" s="638"/>
      <c r="AO459" s="639"/>
      <c r="AP459" s="638"/>
      <c r="AQ459" s="638"/>
      <c r="AR459" s="638"/>
      <c r="AS459" s="639"/>
    </row>
    <row r="460" spans="1:45" s="635" customFormat="1" x14ac:dyDescent="0.55000000000000004">
      <c r="A460" s="636"/>
      <c r="B460" s="637"/>
      <c r="C460" s="638"/>
      <c r="D460" s="638"/>
      <c r="E460" s="638"/>
      <c r="F460" s="638"/>
      <c r="G460" s="638"/>
      <c r="H460" s="638"/>
      <c r="I460" s="639"/>
      <c r="J460" s="637"/>
      <c r="K460" s="638"/>
      <c r="L460" s="638"/>
      <c r="M460" s="638"/>
      <c r="N460" s="638"/>
      <c r="O460" s="639"/>
      <c r="P460" s="637"/>
      <c r="Q460" s="638"/>
      <c r="R460" s="638"/>
      <c r="S460" s="638"/>
      <c r="T460" s="638"/>
      <c r="U460" s="639"/>
      <c r="V460" s="637"/>
      <c r="W460" s="638"/>
      <c r="X460" s="638"/>
      <c r="Y460" s="638"/>
      <c r="Z460" s="638"/>
      <c r="AA460" s="638"/>
      <c r="AB460" s="638"/>
      <c r="AC460" s="639"/>
      <c r="AD460" s="638"/>
      <c r="AE460" s="638"/>
      <c r="AF460" s="638"/>
      <c r="AG460" s="638"/>
      <c r="AH460" s="637"/>
      <c r="AI460" s="638"/>
      <c r="AJ460" s="638"/>
      <c r="AK460" s="638"/>
      <c r="AL460" s="638"/>
      <c r="AM460" s="638"/>
      <c r="AN460" s="638"/>
      <c r="AO460" s="639"/>
      <c r="AP460" s="638"/>
      <c r="AQ460" s="638"/>
      <c r="AR460" s="638"/>
      <c r="AS460" s="639"/>
    </row>
    <row r="461" spans="1:45" s="635" customFormat="1" x14ac:dyDescent="0.55000000000000004">
      <c r="A461" s="636"/>
      <c r="B461" s="637"/>
      <c r="C461" s="638"/>
      <c r="D461" s="638"/>
      <c r="E461" s="638"/>
      <c r="F461" s="638"/>
      <c r="G461" s="638"/>
      <c r="H461" s="638"/>
      <c r="I461" s="639"/>
      <c r="J461" s="637"/>
      <c r="K461" s="638"/>
      <c r="L461" s="638"/>
      <c r="M461" s="638"/>
      <c r="N461" s="638"/>
      <c r="O461" s="639"/>
      <c r="P461" s="637"/>
      <c r="Q461" s="638"/>
      <c r="R461" s="638"/>
      <c r="S461" s="638"/>
      <c r="T461" s="638"/>
      <c r="U461" s="639"/>
      <c r="V461" s="637"/>
      <c r="W461" s="638"/>
      <c r="X461" s="638"/>
      <c r="Y461" s="638"/>
      <c r="Z461" s="638"/>
      <c r="AA461" s="638"/>
      <c r="AB461" s="638"/>
      <c r="AC461" s="639"/>
      <c r="AD461" s="638"/>
      <c r="AE461" s="638"/>
      <c r="AF461" s="638"/>
      <c r="AG461" s="638"/>
      <c r="AH461" s="637"/>
      <c r="AI461" s="638"/>
      <c r="AJ461" s="638"/>
      <c r="AK461" s="638"/>
      <c r="AL461" s="638"/>
      <c r="AM461" s="638"/>
      <c r="AN461" s="638"/>
      <c r="AO461" s="639"/>
      <c r="AP461" s="638"/>
      <c r="AQ461" s="638"/>
      <c r="AR461" s="638"/>
      <c r="AS461" s="639"/>
    </row>
    <row r="462" spans="1:45" s="635" customFormat="1" x14ac:dyDescent="0.55000000000000004">
      <c r="A462" s="636"/>
      <c r="B462" s="637"/>
      <c r="C462" s="638"/>
      <c r="D462" s="638"/>
      <c r="E462" s="638"/>
      <c r="F462" s="638"/>
      <c r="G462" s="638"/>
      <c r="H462" s="638"/>
      <c r="I462" s="639"/>
      <c r="J462" s="637"/>
      <c r="K462" s="638"/>
      <c r="L462" s="638"/>
      <c r="M462" s="638"/>
      <c r="N462" s="638"/>
      <c r="O462" s="639"/>
      <c r="P462" s="637"/>
      <c r="Q462" s="638"/>
      <c r="R462" s="638"/>
      <c r="S462" s="638"/>
      <c r="T462" s="638"/>
      <c r="U462" s="639"/>
      <c r="V462" s="637"/>
      <c r="W462" s="638"/>
      <c r="X462" s="638"/>
      <c r="Y462" s="638"/>
      <c r="Z462" s="638"/>
      <c r="AA462" s="638"/>
      <c r="AB462" s="638"/>
      <c r="AC462" s="639"/>
      <c r="AD462" s="638"/>
      <c r="AE462" s="638"/>
      <c r="AF462" s="638"/>
      <c r="AG462" s="638"/>
      <c r="AH462" s="637"/>
      <c r="AI462" s="638"/>
      <c r="AJ462" s="638"/>
      <c r="AK462" s="638"/>
      <c r="AL462" s="638"/>
      <c r="AM462" s="638"/>
      <c r="AN462" s="638"/>
      <c r="AO462" s="639"/>
      <c r="AP462" s="638"/>
      <c r="AQ462" s="638"/>
      <c r="AR462" s="638"/>
      <c r="AS462" s="639"/>
    </row>
    <row r="463" spans="1:45" s="635" customFormat="1" x14ac:dyDescent="0.55000000000000004">
      <c r="A463" s="636"/>
      <c r="B463" s="637"/>
      <c r="C463" s="638"/>
      <c r="D463" s="638"/>
      <c r="E463" s="638"/>
      <c r="F463" s="638"/>
      <c r="G463" s="638"/>
      <c r="H463" s="638"/>
      <c r="I463" s="639"/>
      <c r="J463" s="637"/>
      <c r="K463" s="638"/>
      <c r="L463" s="638"/>
      <c r="M463" s="638"/>
      <c r="N463" s="638"/>
      <c r="O463" s="639"/>
      <c r="P463" s="637"/>
      <c r="Q463" s="638"/>
      <c r="R463" s="638"/>
      <c r="S463" s="638"/>
      <c r="T463" s="638"/>
      <c r="U463" s="639"/>
      <c r="V463" s="637"/>
      <c r="W463" s="638"/>
      <c r="X463" s="638"/>
      <c r="Y463" s="638"/>
      <c r="Z463" s="638"/>
      <c r="AA463" s="638"/>
      <c r="AB463" s="638"/>
      <c r="AC463" s="639"/>
      <c r="AD463" s="638"/>
      <c r="AE463" s="638"/>
      <c r="AF463" s="638"/>
      <c r="AG463" s="638"/>
      <c r="AH463" s="637"/>
      <c r="AI463" s="638"/>
      <c r="AJ463" s="638"/>
      <c r="AK463" s="638"/>
      <c r="AL463" s="638"/>
      <c r="AM463" s="638"/>
      <c r="AN463" s="638"/>
      <c r="AO463" s="639"/>
      <c r="AP463" s="638"/>
      <c r="AQ463" s="638"/>
      <c r="AR463" s="638"/>
      <c r="AS463" s="639"/>
    </row>
    <row r="464" spans="1:45" s="635" customFormat="1" x14ac:dyDescent="0.55000000000000004">
      <c r="A464" s="636"/>
      <c r="B464" s="637"/>
      <c r="C464" s="638"/>
      <c r="D464" s="638"/>
      <c r="E464" s="638"/>
      <c r="F464" s="638"/>
      <c r="G464" s="638"/>
      <c r="H464" s="638"/>
      <c r="I464" s="639"/>
      <c r="J464" s="637"/>
      <c r="K464" s="638"/>
      <c r="L464" s="638"/>
      <c r="M464" s="638"/>
      <c r="N464" s="638"/>
      <c r="O464" s="639"/>
      <c r="P464" s="637"/>
      <c r="Q464" s="638"/>
      <c r="R464" s="638"/>
      <c r="S464" s="638"/>
      <c r="T464" s="638"/>
      <c r="U464" s="639"/>
      <c r="V464" s="637"/>
      <c r="W464" s="638"/>
      <c r="X464" s="638"/>
      <c r="Y464" s="638"/>
      <c r="Z464" s="638"/>
      <c r="AA464" s="638"/>
      <c r="AB464" s="638"/>
      <c r="AC464" s="639"/>
      <c r="AD464" s="638"/>
      <c r="AE464" s="638"/>
      <c r="AF464" s="638"/>
      <c r="AG464" s="638"/>
      <c r="AH464" s="637"/>
      <c r="AI464" s="638"/>
      <c r="AJ464" s="638"/>
      <c r="AK464" s="638"/>
      <c r="AL464" s="638"/>
      <c r="AM464" s="638"/>
      <c r="AN464" s="638"/>
      <c r="AO464" s="639"/>
      <c r="AP464" s="638"/>
      <c r="AQ464" s="638"/>
      <c r="AR464" s="638"/>
      <c r="AS464" s="639"/>
    </row>
    <row r="465" spans="1:45" s="635" customFormat="1" x14ac:dyDescent="0.55000000000000004">
      <c r="A465" s="636"/>
      <c r="B465" s="637"/>
      <c r="C465" s="638"/>
      <c r="D465" s="638"/>
      <c r="E465" s="638"/>
      <c r="F465" s="638"/>
      <c r="G465" s="638"/>
      <c r="H465" s="638"/>
      <c r="I465" s="639"/>
      <c r="J465" s="637"/>
      <c r="K465" s="638"/>
      <c r="L465" s="638"/>
      <c r="M465" s="638"/>
      <c r="N465" s="638"/>
      <c r="O465" s="639"/>
      <c r="P465" s="637"/>
      <c r="Q465" s="638"/>
      <c r="R465" s="638"/>
      <c r="S465" s="638"/>
      <c r="T465" s="638"/>
      <c r="U465" s="639"/>
      <c r="V465" s="637"/>
      <c r="W465" s="638"/>
      <c r="X465" s="638"/>
      <c r="Y465" s="638"/>
      <c r="Z465" s="638"/>
      <c r="AA465" s="638"/>
      <c r="AB465" s="638"/>
      <c r="AC465" s="639"/>
      <c r="AD465" s="638"/>
      <c r="AE465" s="638"/>
      <c r="AF465" s="638"/>
      <c r="AG465" s="638"/>
      <c r="AH465" s="637"/>
      <c r="AI465" s="638"/>
      <c r="AJ465" s="638"/>
      <c r="AK465" s="638"/>
      <c r="AL465" s="638"/>
      <c r="AM465" s="638"/>
      <c r="AN465" s="638"/>
      <c r="AO465" s="639"/>
      <c r="AP465" s="638"/>
      <c r="AQ465" s="638"/>
      <c r="AR465" s="638"/>
      <c r="AS465" s="639"/>
    </row>
    <row r="466" spans="1:45" s="635" customFormat="1" x14ac:dyDescent="0.55000000000000004">
      <c r="A466" s="636"/>
      <c r="B466" s="637"/>
      <c r="C466" s="638"/>
      <c r="D466" s="638"/>
      <c r="E466" s="638"/>
      <c r="F466" s="638"/>
      <c r="G466" s="638"/>
      <c r="H466" s="638"/>
      <c r="I466" s="639"/>
      <c r="J466" s="637"/>
      <c r="K466" s="638"/>
      <c r="L466" s="638"/>
      <c r="M466" s="638"/>
      <c r="N466" s="638"/>
      <c r="O466" s="639"/>
      <c r="P466" s="637"/>
      <c r="Q466" s="638"/>
      <c r="R466" s="638"/>
      <c r="S466" s="638"/>
      <c r="T466" s="638"/>
      <c r="U466" s="639"/>
      <c r="V466" s="637"/>
      <c r="W466" s="638"/>
      <c r="X466" s="638"/>
      <c r="Y466" s="638"/>
      <c r="Z466" s="638"/>
      <c r="AA466" s="638"/>
      <c r="AB466" s="638"/>
      <c r="AC466" s="639"/>
      <c r="AD466" s="638"/>
      <c r="AE466" s="638"/>
      <c r="AF466" s="638"/>
      <c r="AG466" s="638"/>
      <c r="AH466" s="637"/>
      <c r="AI466" s="638"/>
      <c r="AJ466" s="638"/>
      <c r="AK466" s="638"/>
      <c r="AL466" s="638"/>
      <c r="AM466" s="638"/>
      <c r="AN466" s="638"/>
      <c r="AO466" s="639"/>
      <c r="AP466" s="638"/>
      <c r="AQ466" s="638"/>
      <c r="AR466" s="638"/>
      <c r="AS466" s="639"/>
    </row>
    <row r="467" spans="1:45" s="635" customFormat="1" x14ac:dyDescent="0.55000000000000004">
      <c r="A467" s="636"/>
      <c r="B467" s="637"/>
      <c r="C467" s="638"/>
      <c r="D467" s="638"/>
      <c r="E467" s="638"/>
      <c r="F467" s="638"/>
      <c r="G467" s="638"/>
      <c r="H467" s="638"/>
      <c r="I467" s="639"/>
      <c r="J467" s="637"/>
      <c r="K467" s="638"/>
      <c r="L467" s="638"/>
      <c r="M467" s="638"/>
      <c r="N467" s="638"/>
      <c r="O467" s="639"/>
      <c r="P467" s="637"/>
      <c r="Q467" s="638"/>
      <c r="R467" s="638"/>
      <c r="S467" s="638"/>
      <c r="T467" s="638"/>
      <c r="U467" s="639"/>
      <c r="V467" s="637"/>
      <c r="W467" s="638"/>
      <c r="X467" s="638"/>
      <c r="Y467" s="638"/>
      <c r="Z467" s="638"/>
      <c r="AA467" s="638"/>
      <c r="AB467" s="638"/>
      <c r="AC467" s="639"/>
      <c r="AD467" s="638"/>
      <c r="AE467" s="638"/>
      <c r="AF467" s="638"/>
      <c r="AG467" s="638"/>
      <c r="AH467" s="637"/>
      <c r="AI467" s="638"/>
      <c r="AJ467" s="638"/>
      <c r="AK467" s="638"/>
      <c r="AL467" s="638"/>
      <c r="AM467" s="638"/>
      <c r="AN467" s="638"/>
      <c r="AO467" s="639"/>
      <c r="AP467" s="638"/>
      <c r="AQ467" s="638"/>
      <c r="AR467" s="638"/>
      <c r="AS467" s="639"/>
    </row>
    <row r="468" spans="1:45" s="635" customFormat="1" x14ac:dyDescent="0.55000000000000004">
      <c r="A468" s="636"/>
      <c r="B468" s="637"/>
      <c r="C468" s="638"/>
      <c r="D468" s="638"/>
      <c r="E468" s="638"/>
      <c r="F468" s="638"/>
      <c r="G468" s="638"/>
      <c r="H468" s="638"/>
      <c r="I468" s="639"/>
      <c r="J468" s="637"/>
      <c r="K468" s="638"/>
      <c r="L468" s="638"/>
      <c r="M468" s="638"/>
      <c r="N468" s="638"/>
      <c r="O468" s="639"/>
      <c r="P468" s="637"/>
      <c r="Q468" s="638"/>
      <c r="R468" s="638"/>
      <c r="S468" s="638"/>
      <c r="T468" s="638"/>
      <c r="U468" s="639"/>
      <c r="V468" s="637"/>
      <c r="W468" s="638"/>
      <c r="X468" s="638"/>
      <c r="Y468" s="638"/>
      <c r="Z468" s="638"/>
      <c r="AA468" s="638"/>
      <c r="AB468" s="638"/>
      <c r="AC468" s="639"/>
      <c r="AD468" s="638"/>
      <c r="AE468" s="638"/>
      <c r="AF468" s="638"/>
      <c r="AG468" s="638"/>
      <c r="AH468" s="637"/>
      <c r="AI468" s="638"/>
      <c r="AJ468" s="638"/>
      <c r="AK468" s="638"/>
      <c r="AL468" s="638"/>
      <c r="AM468" s="638"/>
      <c r="AN468" s="638"/>
      <c r="AO468" s="639"/>
      <c r="AP468" s="638"/>
      <c r="AQ468" s="638"/>
      <c r="AR468" s="638"/>
      <c r="AS468" s="639"/>
    </row>
    <row r="469" spans="1:45" s="635" customFormat="1" x14ac:dyDescent="0.55000000000000004">
      <c r="A469" s="636"/>
      <c r="B469" s="637"/>
      <c r="C469" s="638"/>
      <c r="D469" s="638"/>
      <c r="E469" s="638"/>
      <c r="F469" s="638"/>
      <c r="G469" s="638"/>
      <c r="H469" s="638"/>
      <c r="I469" s="639"/>
      <c r="J469" s="637"/>
      <c r="K469" s="638"/>
      <c r="L469" s="638"/>
      <c r="M469" s="638"/>
      <c r="N469" s="638"/>
      <c r="O469" s="639"/>
      <c r="P469" s="637"/>
      <c r="Q469" s="638"/>
      <c r="R469" s="638"/>
      <c r="S469" s="638"/>
      <c r="T469" s="638"/>
      <c r="U469" s="639"/>
      <c r="V469" s="637"/>
      <c r="W469" s="638"/>
      <c r="X469" s="638"/>
      <c r="Y469" s="638"/>
      <c r="Z469" s="638"/>
      <c r="AA469" s="638"/>
      <c r="AB469" s="638"/>
      <c r="AC469" s="639"/>
      <c r="AD469" s="638"/>
      <c r="AE469" s="638"/>
      <c r="AF469" s="638"/>
      <c r="AG469" s="638"/>
      <c r="AH469" s="637"/>
      <c r="AI469" s="638"/>
      <c r="AJ469" s="638"/>
      <c r="AK469" s="638"/>
      <c r="AL469" s="638"/>
      <c r="AM469" s="638"/>
      <c r="AN469" s="638"/>
      <c r="AO469" s="639"/>
      <c r="AP469" s="638"/>
      <c r="AQ469" s="638"/>
      <c r="AR469" s="638"/>
      <c r="AS469" s="639"/>
    </row>
    <row r="470" spans="1:45" s="635" customFormat="1" x14ac:dyDescent="0.55000000000000004">
      <c r="A470" s="636"/>
      <c r="B470" s="637"/>
      <c r="C470" s="638"/>
      <c r="D470" s="638"/>
      <c r="E470" s="638"/>
      <c r="F470" s="638"/>
      <c r="G470" s="638"/>
      <c r="H470" s="638"/>
      <c r="I470" s="639"/>
      <c r="J470" s="637"/>
      <c r="K470" s="638"/>
      <c r="L470" s="638"/>
      <c r="M470" s="638"/>
      <c r="N470" s="638"/>
      <c r="O470" s="639"/>
      <c r="P470" s="637"/>
      <c r="Q470" s="638"/>
      <c r="R470" s="638"/>
      <c r="S470" s="638"/>
      <c r="T470" s="638"/>
      <c r="U470" s="639"/>
      <c r="V470" s="637"/>
      <c r="W470" s="638"/>
      <c r="X470" s="638"/>
      <c r="Y470" s="638"/>
      <c r="Z470" s="638"/>
      <c r="AA470" s="638"/>
      <c r="AB470" s="638"/>
      <c r="AC470" s="639"/>
      <c r="AD470" s="638"/>
      <c r="AE470" s="638"/>
      <c r="AF470" s="638"/>
      <c r="AG470" s="638"/>
      <c r="AH470" s="637"/>
      <c r="AI470" s="638"/>
      <c r="AJ470" s="638"/>
      <c r="AK470" s="638"/>
      <c r="AL470" s="638"/>
      <c r="AM470" s="638"/>
      <c r="AN470" s="638"/>
      <c r="AO470" s="639"/>
      <c r="AP470" s="638"/>
      <c r="AQ470" s="638"/>
      <c r="AR470" s="638"/>
      <c r="AS470" s="639"/>
    </row>
    <row r="471" spans="1:45" s="635" customFormat="1" x14ac:dyDescent="0.55000000000000004">
      <c r="A471" s="636"/>
      <c r="B471" s="637"/>
      <c r="C471" s="638"/>
      <c r="D471" s="638"/>
      <c r="E471" s="638"/>
      <c r="F471" s="638"/>
      <c r="G471" s="638"/>
      <c r="H471" s="638"/>
      <c r="I471" s="639"/>
      <c r="J471" s="637"/>
      <c r="K471" s="638"/>
      <c r="L471" s="638"/>
      <c r="M471" s="638"/>
      <c r="N471" s="638"/>
      <c r="O471" s="639"/>
      <c r="P471" s="637"/>
      <c r="Q471" s="638"/>
      <c r="R471" s="638"/>
      <c r="S471" s="638"/>
      <c r="T471" s="638"/>
      <c r="U471" s="639"/>
      <c r="V471" s="637"/>
      <c r="W471" s="638"/>
      <c r="X471" s="638"/>
      <c r="Y471" s="638"/>
      <c r="Z471" s="638"/>
      <c r="AA471" s="638"/>
      <c r="AB471" s="638"/>
      <c r="AC471" s="639"/>
      <c r="AD471" s="638"/>
      <c r="AE471" s="638"/>
      <c r="AF471" s="638"/>
      <c r="AG471" s="638"/>
      <c r="AH471" s="637"/>
      <c r="AI471" s="638"/>
      <c r="AJ471" s="638"/>
      <c r="AK471" s="638"/>
      <c r="AL471" s="638"/>
      <c r="AM471" s="638"/>
      <c r="AN471" s="638"/>
      <c r="AO471" s="639"/>
      <c r="AP471" s="638"/>
      <c r="AQ471" s="638"/>
      <c r="AR471" s="638"/>
      <c r="AS471" s="639"/>
    </row>
    <row r="472" spans="1:45" s="635" customFormat="1" x14ac:dyDescent="0.55000000000000004">
      <c r="A472" s="636"/>
      <c r="B472" s="637"/>
      <c r="C472" s="638"/>
      <c r="D472" s="638"/>
      <c r="E472" s="638"/>
      <c r="F472" s="638"/>
      <c r="G472" s="638"/>
      <c r="H472" s="638"/>
      <c r="I472" s="639"/>
      <c r="J472" s="637"/>
      <c r="K472" s="638"/>
      <c r="L472" s="638"/>
      <c r="M472" s="638"/>
      <c r="N472" s="638"/>
      <c r="O472" s="639"/>
      <c r="P472" s="637"/>
      <c r="Q472" s="638"/>
      <c r="R472" s="638"/>
      <c r="S472" s="638"/>
      <c r="T472" s="638"/>
      <c r="U472" s="639"/>
      <c r="V472" s="637"/>
      <c r="W472" s="638"/>
      <c r="X472" s="638"/>
      <c r="Y472" s="638"/>
      <c r="Z472" s="638"/>
      <c r="AA472" s="638"/>
      <c r="AB472" s="638"/>
      <c r="AC472" s="639"/>
      <c r="AD472" s="638"/>
      <c r="AE472" s="638"/>
      <c r="AF472" s="638"/>
      <c r="AG472" s="638"/>
      <c r="AH472" s="637"/>
      <c r="AI472" s="638"/>
      <c r="AJ472" s="638"/>
      <c r="AK472" s="638"/>
      <c r="AL472" s="638"/>
      <c r="AM472" s="638"/>
      <c r="AN472" s="638"/>
      <c r="AO472" s="639"/>
      <c r="AP472" s="638"/>
      <c r="AQ472" s="638"/>
      <c r="AR472" s="638"/>
      <c r="AS472" s="639"/>
    </row>
    <row r="473" spans="1:45" s="635" customFormat="1" x14ac:dyDescent="0.55000000000000004">
      <c r="A473" s="636"/>
      <c r="B473" s="637"/>
      <c r="C473" s="638"/>
      <c r="D473" s="638"/>
      <c r="E473" s="638"/>
      <c r="F473" s="638"/>
      <c r="G473" s="638"/>
      <c r="H473" s="638"/>
      <c r="I473" s="639"/>
      <c r="J473" s="637"/>
      <c r="K473" s="638"/>
      <c r="L473" s="638"/>
      <c r="M473" s="638"/>
      <c r="N473" s="638"/>
      <c r="O473" s="639"/>
      <c r="P473" s="637"/>
      <c r="Q473" s="638"/>
      <c r="R473" s="638"/>
      <c r="S473" s="638"/>
      <c r="T473" s="638"/>
      <c r="U473" s="639"/>
      <c r="V473" s="637"/>
      <c r="W473" s="638"/>
      <c r="X473" s="638"/>
      <c r="Y473" s="638"/>
      <c r="Z473" s="638"/>
      <c r="AA473" s="638"/>
      <c r="AB473" s="638"/>
      <c r="AC473" s="639"/>
      <c r="AD473" s="638"/>
      <c r="AE473" s="638"/>
      <c r="AF473" s="638"/>
      <c r="AG473" s="638"/>
      <c r="AH473" s="637"/>
      <c r="AI473" s="638"/>
      <c r="AJ473" s="638"/>
      <c r="AK473" s="638"/>
      <c r="AL473" s="638"/>
      <c r="AM473" s="638"/>
      <c r="AN473" s="638"/>
      <c r="AO473" s="639"/>
      <c r="AP473" s="638"/>
      <c r="AQ473" s="638"/>
      <c r="AR473" s="638"/>
      <c r="AS473" s="639"/>
    </row>
    <row r="474" spans="1:45" s="635" customFormat="1" x14ac:dyDescent="0.55000000000000004">
      <c r="A474" s="636"/>
      <c r="B474" s="637"/>
      <c r="C474" s="638"/>
      <c r="D474" s="638"/>
      <c r="E474" s="638"/>
      <c r="F474" s="638"/>
      <c r="G474" s="638"/>
      <c r="H474" s="638"/>
      <c r="I474" s="639"/>
      <c r="J474" s="637"/>
      <c r="K474" s="638"/>
      <c r="L474" s="638"/>
      <c r="M474" s="638"/>
      <c r="N474" s="638"/>
      <c r="O474" s="639"/>
      <c r="P474" s="637"/>
      <c r="Q474" s="638"/>
      <c r="R474" s="638"/>
      <c r="S474" s="638"/>
      <c r="T474" s="638"/>
      <c r="U474" s="639"/>
      <c r="V474" s="637"/>
      <c r="W474" s="638"/>
      <c r="X474" s="638"/>
      <c r="Y474" s="638"/>
      <c r="Z474" s="638"/>
      <c r="AA474" s="638"/>
      <c r="AB474" s="638"/>
      <c r="AC474" s="639"/>
      <c r="AD474" s="638"/>
      <c r="AE474" s="638"/>
      <c r="AF474" s="638"/>
      <c r="AG474" s="638"/>
      <c r="AH474" s="637"/>
      <c r="AI474" s="638"/>
      <c r="AJ474" s="638"/>
      <c r="AK474" s="638"/>
      <c r="AL474" s="638"/>
      <c r="AM474" s="638"/>
      <c r="AN474" s="638"/>
      <c r="AO474" s="639"/>
      <c r="AP474" s="638"/>
      <c r="AQ474" s="638"/>
      <c r="AR474" s="638"/>
      <c r="AS474" s="639"/>
    </row>
    <row r="475" spans="1:45" s="635" customFormat="1" x14ac:dyDescent="0.55000000000000004">
      <c r="A475" s="636"/>
      <c r="B475" s="637"/>
      <c r="C475" s="638"/>
      <c r="D475" s="638"/>
      <c r="E475" s="638"/>
      <c r="F475" s="638"/>
      <c r="G475" s="638"/>
      <c r="H475" s="638"/>
      <c r="I475" s="639"/>
      <c r="J475" s="637"/>
      <c r="K475" s="638"/>
      <c r="L475" s="638"/>
      <c r="M475" s="638"/>
      <c r="N475" s="638"/>
      <c r="O475" s="639"/>
      <c r="P475" s="637"/>
      <c r="Q475" s="638"/>
      <c r="R475" s="638"/>
      <c r="S475" s="638"/>
      <c r="T475" s="638"/>
      <c r="U475" s="639"/>
      <c r="V475" s="637"/>
      <c r="W475" s="638"/>
      <c r="X475" s="638"/>
      <c r="Y475" s="638"/>
      <c r="Z475" s="638"/>
      <c r="AA475" s="638"/>
      <c r="AB475" s="638"/>
      <c r="AC475" s="639"/>
      <c r="AD475" s="638"/>
      <c r="AE475" s="638"/>
      <c r="AF475" s="638"/>
      <c r="AG475" s="638"/>
      <c r="AH475" s="637"/>
      <c r="AI475" s="638"/>
      <c r="AJ475" s="638"/>
      <c r="AK475" s="638"/>
      <c r="AL475" s="638"/>
      <c r="AM475" s="638"/>
      <c r="AN475" s="638"/>
      <c r="AO475" s="639"/>
      <c r="AP475" s="638"/>
      <c r="AQ475" s="638"/>
      <c r="AR475" s="638"/>
      <c r="AS475" s="639"/>
    </row>
    <row r="476" spans="1:45" s="635" customFormat="1" x14ac:dyDescent="0.55000000000000004">
      <c r="A476" s="636"/>
      <c r="B476" s="637"/>
      <c r="C476" s="638"/>
      <c r="D476" s="638"/>
      <c r="E476" s="638"/>
      <c r="F476" s="638"/>
      <c r="G476" s="638"/>
      <c r="H476" s="638"/>
      <c r="I476" s="639"/>
      <c r="J476" s="637"/>
      <c r="K476" s="638"/>
      <c r="L476" s="638"/>
      <c r="M476" s="638"/>
      <c r="N476" s="638"/>
      <c r="O476" s="639"/>
      <c r="P476" s="637"/>
      <c r="Q476" s="638"/>
      <c r="R476" s="638"/>
      <c r="S476" s="638"/>
      <c r="T476" s="638"/>
      <c r="U476" s="639"/>
      <c r="V476" s="637"/>
      <c r="W476" s="638"/>
      <c r="X476" s="638"/>
      <c r="Y476" s="638"/>
      <c r="Z476" s="638"/>
      <c r="AA476" s="638"/>
      <c r="AB476" s="638"/>
      <c r="AC476" s="639"/>
      <c r="AD476" s="638"/>
      <c r="AE476" s="638"/>
      <c r="AF476" s="638"/>
      <c r="AG476" s="638"/>
      <c r="AH476" s="637"/>
      <c r="AI476" s="638"/>
      <c r="AJ476" s="638"/>
      <c r="AK476" s="638"/>
      <c r="AL476" s="638"/>
      <c r="AM476" s="638"/>
      <c r="AN476" s="638"/>
      <c r="AO476" s="639"/>
      <c r="AP476" s="638"/>
      <c r="AQ476" s="638"/>
      <c r="AR476" s="638"/>
      <c r="AS476" s="639"/>
    </row>
    <row r="477" spans="1:45" s="635" customFormat="1" x14ac:dyDescent="0.55000000000000004">
      <c r="A477" s="636"/>
      <c r="B477" s="637"/>
      <c r="C477" s="638"/>
      <c r="D477" s="638"/>
      <c r="E477" s="638"/>
      <c r="F477" s="638"/>
      <c r="G477" s="638"/>
      <c r="H477" s="638"/>
      <c r="I477" s="639"/>
      <c r="J477" s="637"/>
      <c r="K477" s="638"/>
      <c r="L477" s="638"/>
      <c r="M477" s="638"/>
      <c r="N477" s="638"/>
      <c r="O477" s="639"/>
      <c r="P477" s="637"/>
      <c r="Q477" s="638"/>
      <c r="R477" s="638"/>
      <c r="S477" s="638"/>
      <c r="T477" s="638"/>
      <c r="U477" s="639"/>
      <c r="V477" s="637"/>
      <c r="W477" s="638"/>
      <c r="X477" s="638"/>
      <c r="Y477" s="638"/>
      <c r="Z477" s="638"/>
      <c r="AA477" s="638"/>
      <c r="AB477" s="638"/>
      <c r="AC477" s="639"/>
      <c r="AD477" s="638"/>
      <c r="AE477" s="638"/>
      <c r="AF477" s="638"/>
      <c r="AG477" s="638"/>
      <c r="AH477" s="637"/>
      <c r="AI477" s="638"/>
      <c r="AJ477" s="638"/>
      <c r="AK477" s="638"/>
      <c r="AL477" s="638"/>
      <c r="AM477" s="638"/>
      <c r="AN477" s="638"/>
      <c r="AO477" s="639"/>
      <c r="AP477" s="638"/>
      <c r="AQ477" s="638"/>
      <c r="AR477" s="638"/>
      <c r="AS477" s="639"/>
    </row>
    <row r="478" spans="1:45" s="635" customFormat="1" x14ac:dyDescent="0.55000000000000004">
      <c r="A478" s="636"/>
      <c r="B478" s="637"/>
      <c r="C478" s="638"/>
      <c r="D478" s="638"/>
      <c r="E478" s="638"/>
      <c r="F478" s="638"/>
      <c r="G478" s="638"/>
      <c r="H478" s="638"/>
      <c r="I478" s="639"/>
      <c r="J478" s="637"/>
      <c r="K478" s="638"/>
      <c r="L478" s="638"/>
      <c r="M478" s="638"/>
      <c r="N478" s="638"/>
      <c r="O478" s="639"/>
      <c r="P478" s="637"/>
      <c r="Q478" s="638"/>
      <c r="R478" s="638"/>
      <c r="S478" s="638"/>
      <c r="T478" s="638"/>
      <c r="U478" s="639"/>
      <c r="V478" s="637"/>
      <c r="W478" s="638"/>
      <c r="X478" s="638"/>
      <c r="Y478" s="638"/>
      <c r="Z478" s="638"/>
      <c r="AA478" s="638"/>
      <c r="AB478" s="638"/>
      <c r="AC478" s="639"/>
      <c r="AD478" s="638"/>
      <c r="AE478" s="638"/>
      <c r="AF478" s="638"/>
      <c r="AG478" s="638"/>
      <c r="AH478" s="637"/>
      <c r="AI478" s="638"/>
      <c r="AJ478" s="638"/>
      <c r="AK478" s="638"/>
      <c r="AL478" s="638"/>
      <c r="AM478" s="638"/>
      <c r="AN478" s="638"/>
      <c r="AO478" s="639"/>
      <c r="AP478" s="638"/>
      <c r="AQ478" s="638"/>
      <c r="AR478" s="638"/>
      <c r="AS478" s="639"/>
    </row>
    <row r="479" spans="1:45" s="635" customFormat="1" x14ac:dyDescent="0.55000000000000004">
      <c r="A479" s="636"/>
      <c r="B479" s="637"/>
      <c r="C479" s="638"/>
      <c r="D479" s="638"/>
      <c r="E479" s="638"/>
      <c r="F479" s="638"/>
      <c r="G479" s="638"/>
      <c r="H479" s="638"/>
      <c r="I479" s="639"/>
      <c r="J479" s="637"/>
      <c r="K479" s="638"/>
      <c r="L479" s="638"/>
      <c r="M479" s="638"/>
      <c r="N479" s="638"/>
      <c r="O479" s="639"/>
      <c r="P479" s="637"/>
      <c r="Q479" s="638"/>
      <c r="R479" s="638"/>
      <c r="S479" s="638"/>
      <c r="T479" s="638"/>
      <c r="U479" s="639"/>
      <c r="V479" s="637"/>
      <c r="W479" s="638"/>
      <c r="X479" s="638"/>
      <c r="Y479" s="638"/>
      <c r="Z479" s="638"/>
      <c r="AA479" s="638"/>
      <c r="AB479" s="638"/>
      <c r="AC479" s="639"/>
      <c r="AD479" s="638"/>
      <c r="AE479" s="638"/>
      <c r="AF479" s="638"/>
      <c r="AG479" s="638"/>
      <c r="AH479" s="637"/>
      <c r="AI479" s="638"/>
      <c r="AJ479" s="638"/>
      <c r="AK479" s="638"/>
      <c r="AL479" s="638"/>
      <c r="AM479" s="638"/>
      <c r="AN479" s="638"/>
      <c r="AO479" s="639"/>
      <c r="AP479" s="638"/>
      <c r="AQ479" s="638"/>
      <c r="AR479" s="638"/>
      <c r="AS479" s="639"/>
    </row>
    <row r="480" spans="1:45" s="635" customFormat="1" x14ac:dyDescent="0.55000000000000004">
      <c r="A480" s="636"/>
      <c r="B480" s="637"/>
      <c r="C480" s="638"/>
      <c r="D480" s="638"/>
      <c r="E480" s="638"/>
      <c r="F480" s="638"/>
      <c r="G480" s="638"/>
      <c r="H480" s="638"/>
      <c r="I480" s="639"/>
      <c r="J480" s="637"/>
      <c r="K480" s="638"/>
      <c r="L480" s="638"/>
      <c r="M480" s="638"/>
      <c r="N480" s="638"/>
      <c r="O480" s="639"/>
      <c r="P480" s="637"/>
      <c r="Q480" s="638"/>
      <c r="R480" s="638"/>
      <c r="S480" s="638"/>
      <c r="T480" s="638"/>
      <c r="U480" s="639"/>
      <c r="V480" s="637"/>
      <c r="W480" s="638"/>
      <c r="X480" s="638"/>
      <c r="Y480" s="638"/>
      <c r="Z480" s="638"/>
      <c r="AA480" s="638"/>
      <c r="AB480" s="638"/>
      <c r="AC480" s="639"/>
      <c r="AD480" s="638"/>
      <c r="AE480" s="638"/>
      <c r="AF480" s="638"/>
      <c r="AG480" s="638"/>
      <c r="AH480" s="637"/>
      <c r="AI480" s="638"/>
      <c r="AJ480" s="638"/>
      <c r="AK480" s="638"/>
      <c r="AL480" s="638"/>
      <c r="AM480" s="638"/>
      <c r="AN480" s="638"/>
      <c r="AO480" s="639"/>
      <c r="AP480" s="638"/>
      <c r="AQ480" s="638"/>
      <c r="AR480" s="638"/>
      <c r="AS480" s="639"/>
    </row>
    <row r="481" spans="1:45" s="635" customFormat="1" x14ac:dyDescent="0.55000000000000004">
      <c r="A481" s="636"/>
      <c r="B481" s="637"/>
      <c r="C481" s="638"/>
      <c r="D481" s="638"/>
      <c r="E481" s="638"/>
      <c r="F481" s="638"/>
      <c r="G481" s="638"/>
      <c r="H481" s="638"/>
      <c r="I481" s="639"/>
      <c r="J481" s="637"/>
      <c r="K481" s="638"/>
      <c r="L481" s="638"/>
      <c r="M481" s="638"/>
      <c r="N481" s="638"/>
      <c r="O481" s="639"/>
      <c r="P481" s="637"/>
      <c r="Q481" s="638"/>
      <c r="R481" s="638"/>
      <c r="S481" s="638"/>
      <c r="T481" s="638"/>
      <c r="U481" s="639"/>
      <c r="V481" s="637"/>
      <c r="W481" s="638"/>
      <c r="X481" s="638"/>
      <c r="Y481" s="638"/>
      <c r="Z481" s="638"/>
      <c r="AA481" s="638"/>
      <c r="AB481" s="638"/>
      <c r="AC481" s="639"/>
      <c r="AD481" s="638"/>
      <c r="AE481" s="638"/>
      <c r="AF481" s="638"/>
      <c r="AG481" s="638"/>
      <c r="AH481" s="637"/>
      <c r="AI481" s="638"/>
      <c r="AJ481" s="638"/>
      <c r="AK481" s="638"/>
      <c r="AL481" s="638"/>
      <c r="AM481" s="638"/>
      <c r="AN481" s="638"/>
      <c r="AO481" s="639"/>
      <c r="AP481" s="638"/>
      <c r="AQ481" s="638"/>
      <c r="AR481" s="638"/>
      <c r="AS481" s="639"/>
    </row>
    <row r="482" spans="1:45" s="635" customFormat="1" x14ac:dyDescent="0.55000000000000004">
      <c r="A482" s="636"/>
      <c r="B482" s="637"/>
      <c r="C482" s="638"/>
      <c r="D482" s="638"/>
      <c r="E482" s="638"/>
      <c r="F482" s="638"/>
      <c r="G482" s="638"/>
      <c r="H482" s="638"/>
      <c r="I482" s="639"/>
      <c r="J482" s="637"/>
      <c r="K482" s="638"/>
      <c r="L482" s="638"/>
      <c r="M482" s="638"/>
      <c r="N482" s="638"/>
      <c r="O482" s="639"/>
      <c r="P482" s="637"/>
      <c r="Q482" s="638"/>
      <c r="R482" s="638"/>
      <c r="S482" s="638"/>
      <c r="T482" s="638"/>
      <c r="U482" s="639"/>
      <c r="V482" s="637"/>
      <c r="W482" s="638"/>
      <c r="X482" s="638"/>
      <c r="Y482" s="638"/>
      <c r="Z482" s="638"/>
      <c r="AA482" s="638"/>
      <c r="AB482" s="638"/>
      <c r="AC482" s="639"/>
      <c r="AD482" s="638"/>
      <c r="AE482" s="638"/>
      <c r="AF482" s="638"/>
      <c r="AG482" s="638"/>
      <c r="AH482" s="637"/>
      <c r="AI482" s="638"/>
      <c r="AJ482" s="638"/>
      <c r="AK482" s="638"/>
      <c r="AL482" s="638"/>
      <c r="AM482" s="638"/>
      <c r="AN482" s="638"/>
      <c r="AO482" s="639"/>
      <c r="AP482" s="638"/>
      <c r="AQ482" s="638"/>
      <c r="AR482" s="638"/>
      <c r="AS482" s="639"/>
    </row>
    <row r="483" spans="1:45" s="635" customFormat="1" x14ac:dyDescent="0.55000000000000004">
      <c r="A483" s="636"/>
      <c r="B483" s="637"/>
      <c r="C483" s="638"/>
      <c r="D483" s="638"/>
      <c r="E483" s="638"/>
      <c r="F483" s="638"/>
      <c r="G483" s="638"/>
      <c r="H483" s="638"/>
      <c r="I483" s="639"/>
      <c r="J483" s="637"/>
      <c r="K483" s="638"/>
      <c r="L483" s="638"/>
      <c r="M483" s="638"/>
      <c r="N483" s="638"/>
      <c r="O483" s="639"/>
      <c r="P483" s="637"/>
      <c r="Q483" s="638"/>
      <c r="R483" s="638"/>
      <c r="S483" s="638"/>
      <c r="T483" s="638"/>
      <c r="U483" s="639"/>
      <c r="V483" s="637"/>
      <c r="W483" s="638"/>
      <c r="X483" s="638"/>
      <c r="Y483" s="638"/>
      <c r="Z483" s="638"/>
      <c r="AA483" s="638"/>
      <c r="AB483" s="638"/>
      <c r="AC483" s="639"/>
      <c r="AD483" s="638"/>
      <c r="AE483" s="638"/>
      <c r="AF483" s="638"/>
      <c r="AG483" s="638"/>
      <c r="AH483" s="637"/>
      <c r="AI483" s="638"/>
      <c r="AJ483" s="638"/>
      <c r="AK483" s="638"/>
      <c r="AL483" s="638"/>
      <c r="AM483" s="638"/>
      <c r="AN483" s="638"/>
      <c r="AO483" s="639"/>
      <c r="AP483" s="638"/>
      <c r="AQ483" s="638"/>
      <c r="AR483" s="638"/>
      <c r="AS483" s="639"/>
    </row>
    <row r="484" spans="1:45" s="635" customFormat="1" x14ac:dyDescent="0.55000000000000004">
      <c r="A484" s="636"/>
      <c r="B484" s="637"/>
      <c r="C484" s="638"/>
      <c r="D484" s="638"/>
      <c r="E484" s="638"/>
      <c r="F484" s="638"/>
      <c r="G484" s="638"/>
      <c r="H484" s="638"/>
      <c r="I484" s="639"/>
      <c r="J484" s="637"/>
      <c r="K484" s="638"/>
      <c r="L484" s="638"/>
      <c r="M484" s="638"/>
      <c r="N484" s="638"/>
      <c r="O484" s="639"/>
      <c r="P484" s="637"/>
      <c r="Q484" s="638"/>
      <c r="R484" s="638"/>
      <c r="S484" s="638"/>
      <c r="T484" s="638"/>
      <c r="U484" s="639"/>
      <c r="V484" s="637"/>
      <c r="W484" s="638"/>
      <c r="X484" s="638"/>
      <c r="Y484" s="638"/>
      <c r="Z484" s="638"/>
      <c r="AA484" s="638"/>
      <c r="AB484" s="638"/>
      <c r="AC484" s="639"/>
      <c r="AD484" s="638"/>
      <c r="AE484" s="638"/>
      <c r="AF484" s="638"/>
      <c r="AG484" s="638"/>
      <c r="AH484" s="637"/>
      <c r="AI484" s="638"/>
      <c r="AJ484" s="638"/>
      <c r="AK484" s="638"/>
      <c r="AL484" s="638"/>
      <c r="AM484" s="638"/>
      <c r="AN484" s="638"/>
      <c r="AO484" s="639"/>
      <c r="AP484" s="638"/>
      <c r="AQ484" s="638"/>
      <c r="AR484" s="638"/>
      <c r="AS484" s="639"/>
    </row>
    <row r="485" spans="1:45" s="635" customFormat="1" x14ac:dyDescent="0.55000000000000004">
      <c r="A485" s="636"/>
      <c r="B485" s="637"/>
      <c r="C485" s="638"/>
      <c r="D485" s="638"/>
      <c r="E485" s="638"/>
      <c r="F485" s="638"/>
      <c r="G485" s="638"/>
      <c r="H485" s="638"/>
      <c r="I485" s="639"/>
      <c r="J485" s="637"/>
      <c r="K485" s="638"/>
      <c r="L485" s="638"/>
      <c r="M485" s="638"/>
      <c r="N485" s="638"/>
      <c r="O485" s="639"/>
      <c r="P485" s="637"/>
      <c r="Q485" s="638"/>
      <c r="R485" s="638"/>
      <c r="S485" s="638"/>
      <c r="T485" s="638"/>
      <c r="U485" s="639"/>
      <c r="V485" s="637"/>
      <c r="W485" s="638"/>
      <c r="X485" s="638"/>
      <c r="Y485" s="638"/>
      <c r="Z485" s="638"/>
      <c r="AA485" s="638"/>
      <c r="AB485" s="638"/>
      <c r="AC485" s="639"/>
      <c r="AD485" s="638"/>
      <c r="AE485" s="638"/>
      <c r="AF485" s="638"/>
      <c r="AG485" s="638"/>
      <c r="AH485" s="637"/>
      <c r="AI485" s="638"/>
      <c r="AJ485" s="638"/>
      <c r="AK485" s="638"/>
      <c r="AL485" s="638"/>
      <c r="AM485" s="638"/>
      <c r="AN485" s="638"/>
      <c r="AO485" s="639"/>
      <c r="AP485" s="638"/>
      <c r="AQ485" s="638"/>
      <c r="AR485" s="638"/>
      <c r="AS485" s="639"/>
    </row>
    <row r="486" spans="1:45" s="635" customFormat="1" x14ac:dyDescent="0.55000000000000004">
      <c r="A486" s="636"/>
      <c r="B486" s="637"/>
      <c r="C486" s="638"/>
      <c r="D486" s="638"/>
      <c r="E486" s="638"/>
      <c r="F486" s="638"/>
      <c r="G486" s="638"/>
      <c r="H486" s="638"/>
      <c r="I486" s="639"/>
      <c r="J486" s="637"/>
      <c r="K486" s="638"/>
      <c r="L486" s="638"/>
      <c r="M486" s="638"/>
      <c r="N486" s="638"/>
      <c r="O486" s="639"/>
      <c r="P486" s="637"/>
      <c r="Q486" s="638"/>
      <c r="R486" s="638"/>
      <c r="S486" s="638"/>
      <c r="T486" s="638"/>
      <c r="U486" s="639"/>
      <c r="V486" s="637"/>
      <c r="W486" s="638"/>
      <c r="X486" s="638"/>
      <c r="Y486" s="638"/>
      <c r="Z486" s="638"/>
      <c r="AA486" s="638"/>
      <c r="AB486" s="638"/>
      <c r="AC486" s="639"/>
      <c r="AD486" s="638"/>
      <c r="AE486" s="638"/>
      <c r="AF486" s="638"/>
      <c r="AG486" s="638"/>
      <c r="AH486" s="637"/>
      <c r="AI486" s="638"/>
      <c r="AJ486" s="638"/>
      <c r="AK486" s="638"/>
      <c r="AL486" s="638"/>
      <c r="AM486" s="638"/>
      <c r="AN486" s="638"/>
      <c r="AO486" s="639"/>
      <c r="AP486" s="638"/>
      <c r="AQ486" s="638"/>
      <c r="AR486" s="638"/>
      <c r="AS486" s="639"/>
    </row>
    <row r="487" spans="1:45" s="635" customFormat="1" x14ac:dyDescent="0.55000000000000004">
      <c r="A487" s="636"/>
      <c r="B487" s="637"/>
      <c r="C487" s="638"/>
      <c r="D487" s="638"/>
      <c r="E487" s="638"/>
      <c r="F487" s="638"/>
      <c r="G487" s="638"/>
      <c r="H487" s="638"/>
      <c r="I487" s="639"/>
      <c r="J487" s="637"/>
      <c r="K487" s="638"/>
      <c r="L487" s="638"/>
      <c r="M487" s="638"/>
      <c r="N487" s="638"/>
      <c r="O487" s="639"/>
      <c r="P487" s="637"/>
      <c r="Q487" s="638"/>
      <c r="R487" s="638"/>
      <c r="S487" s="638"/>
      <c r="T487" s="638"/>
      <c r="U487" s="639"/>
      <c r="V487" s="637"/>
      <c r="W487" s="638"/>
      <c r="X487" s="638"/>
      <c r="Y487" s="638"/>
      <c r="Z487" s="638"/>
      <c r="AA487" s="638"/>
      <c r="AB487" s="638"/>
      <c r="AC487" s="639"/>
      <c r="AD487" s="638"/>
      <c r="AE487" s="638"/>
      <c r="AF487" s="638"/>
      <c r="AG487" s="638"/>
      <c r="AH487" s="637"/>
      <c r="AI487" s="638"/>
      <c r="AJ487" s="638"/>
      <c r="AK487" s="638"/>
      <c r="AL487" s="638"/>
      <c r="AM487" s="638"/>
      <c r="AN487" s="638"/>
      <c r="AO487" s="639"/>
      <c r="AP487" s="638"/>
      <c r="AQ487" s="638"/>
      <c r="AR487" s="638"/>
      <c r="AS487" s="639"/>
    </row>
    <row r="488" spans="1:45" s="635" customFormat="1" x14ac:dyDescent="0.55000000000000004">
      <c r="A488" s="636"/>
      <c r="B488" s="637"/>
      <c r="C488" s="638"/>
      <c r="D488" s="638"/>
      <c r="E488" s="638"/>
      <c r="F488" s="638"/>
      <c r="G488" s="638"/>
      <c r="H488" s="638"/>
      <c r="I488" s="639"/>
      <c r="J488" s="637"/>
      <c r="K488" s="638"/>
      <c r="L488" s="638"/>
      <c r="M488" s="638"/>
      <c r="N488" s="638"/>
      <c r="O488" s="639"/>
      <c r="P488" s="637"/>
      <c r="Q488" s="638"/>
      <c r="R488" s="638"/>
      <c r="S488" s="638"/>
      <c r="T488" s="638"/>
      <c r="U488" s="639"/>
      <c r="V488" s="637"/>
      <c r="W488" s="638"/>
      <c r="X488" s="638"/>
      <c r="Y488" s="638"/>
      <c r="Z488" s="638"/>
      <c r="AA488" s="638"/>
      <c r="AB488" s="638"/>
      <c r="AC488" s="639"/>
      <c r="AD488" s="638"/>
      <c r="AE488" s="638"/>
      <c r="AF488" s="638"/>
      <c r="AG488" s="638"/>
      <c r="AH488" s="637"/>
      <c r="AI488" s="638"/>
      <c r="AJ488" s="638"/>
      <c r="AK488" s="638"/>
      <c r="AL488" s="638"/>
      <c r="AM488" s="638"/>
      <c r="AN488" s="638"/>
      <c r="AO488" s="639"/>
      <c r="AP488" s="638"/>
      <c r="AQ488" s="638"/>
      <c r="AR488" s="638"/>
      <c r="AS488" s="639"/>
    </row>
    <row r="489" spans="1:45" s="635" customFormat="1" x14ac:dyDescent="0.55000000000000004">
      <c r="A489" s="636"/>
      <c r="B489" s="637"/>
      <c r="C489" s="638"/>
      <c r="D489" s="638"/>
      <c r="E489" s="638"/>
      <c r="F489" s="638"/>
      <c r="G489" s="638"/>
      <c r="H489" s="638"/>
      <c r="I489" s="639"/>
      <c r="J489" s="637"/>
      <c r="K489" s="638"/>
      <c r="L489" s="638"/>
      <c r="M489" s="638"/>
      <c r="N489" s="638"/>
      <c r="O489" s="639"/>
      <c r="P489" s="637"/>
      <c r="Q489" s="638"/>
      <c r="R489" s="638"/>
      <c r="S489" s="638"/>
      <c r="T489" s="638"/>
      <c r="U489" s="639"/>
      <c r="V489" s="637"/>
      <c r="W489" s="638"/>
      <c r="X489" s="638"/>
      <c r="Y489" s="638"/>
      <c r="Z489" s="638"/>
      <c r="AA489" s="638"/>
      <c r="AB489" s="638"/>
      <c r="AC489" s="639"/>
      <c r="AD489" s="638"/>
      <c r="AE489" s="638"/>
      <c r="AF489" s="638"/>
      <c r="AG489" s="638"/>
      <c r="AH489" s="637"/>
      <c r="AI489" s="638"/>
      <c r="AJ489" s="638"/>
      <c r="AK489" s="638"/>
      <c r="AL489" s="638"/>
      <c r="AM489" s="638"/>
      <c r="AN489" s="638"/>
      <c r="AO489" s="639"/>
      <c r="AP489" s="638"/>
      <c r="AQ489" s="638"/>
      <c r="AR489" s="638"/>
      <c r="AS489" s="639"/>
    </row>
    <row r="490" spans="1:45" s="635" customFormat="1" x14ac:dyDescent="0.55000000000000004">
      <c r="A490" s="636"/>
      <c r="B490" s="637"/>
      <c r="C490" s="638"/>
      <c r="D490" s="638"/>
      <c r="E490" s="638"/>
      <c r="F490" s="638"/>
      <c r="G490" s="638"/>
      <c r="H490" s="638"/>
      <c r="I490" s="639"/>
      <c r="J490" s="637"/>
      <c r="K490" s="638"/>
      <c r="L490" s="638"/>
      <c r="M490" s="638"/>
      <c r="N490" s="638"/>
      <c r="O490" s="639"/>
      <c r="P490" s="637"/>
      <c r="Q490" s="638"/>
      <c r="R490" s="638"/>
      <c r="S490" s="638"/>
      <c r="T490" s="638"/>
      <c r="U490" s="639"/>
      <c r="V490" s="637"/>
      <c r="W490" s="638"/>
      <c r="X490" s="638"/>
      <c r="Y490" s="638"/>
      <c r="Z490" s="638"/>
      <c r="AA490" s="638"/>
      <c r="AB490" s="638"/>
      <c r="AC490" s="639"/>
      <c r="AD490" s="638"/>
      <c r="AE490" s="638"/>
      <c r="AF490" s="638"/>
      <c r="AG490" s="638"/>
      <c r="AH490" s="637"/>
      <c r="AI490" s="638"/>
      <c r="AJ490" s="638"/>
      <c r="AK490" s="638"/>
      <c r="AL490" s="638"/>
      <c r="AM490" s="638"/>
      <c r="AN490" s="638"/>
      <c r="AO490" s="639"/>
      <c r="AP490" s="638"/>
      <c r="AQ490" s="638"/>
      <c r="AR490" s="638"/>
      <c r="AS490" s="639"/>
    </row>
    <row r="491" spans="1:45" s="635" customFormat="1" x14ac:dyDescent="0.55000000000000004">
      <c r="A491" s="636"/>
      <c r="B491" s="637"/>
      <c r="C491" s="638"/>
      <c r="D491" s="638"/>
      <c r="E491" s="638"/>
      <c r="F491" s="638"/>
      <c r="G491" s="638"/>
      <c r="H491" s="638"/>
      <c r="I491" s="639"/>
      <c r="J491" s="637"/>
      <c r="K491" s="638"/>
      <c r="L491" s="638"/>
      <c r="M491" s="638"/>
      <c r="N491" s="638"/>
      <c r="O491" s="639"/>
      <c r="P491" s="637"/>
      <c r="Q491" s="638"/>
      <c r="R491" s="638"/>
      <c r="S491" s="638"/>
      <c r="T491" s="638"/>
      <c r="U491" s="639"/>
      <c r="V491" s="637"/>
      <c r="W491" s="638"/>
      <c r="X491" s="638"/>
      <c r="Y491" s="638"/>
      <c r="Z491" s="638"/>
      <c r="AA491" s="638"/>
      <c r="AB491" s="638"/>
      <c r="AC491" s="639"/>
      <c r="AD491" s="638"/>
      <c r="AE491" s="638"/>
      <c r="AF491" s="638"/>
      <c r="AG491" s="638"/>
      <c r="AH491" s="637"/>
      <c r="AI491" s="638"/>
      <c r="AJ491" s="638"/>
      <c r="AK491" s="638"/>
      <c r="AL491" s="638"/>
      <c r="AM491" s="638"/>
      <c r="AN491" s="638"/>
      <c r="AO491" s="639"/>
      <c r="AP491" s="638"/>
      <c r="AQ491" s="638"/>
      <c r="AR491" s="638"/>
      <c r="AS491" s="639"/>
    </row>
    <row r="492" spans="1:45" s="635" customFormat="1" x14ac:dyDescent="0.55000000000000004">
      <c r="A492" s="636"/>
      <c r="B492" s="637"/>
      <c r="C492" s="638"/>
      <c r="D492" s="638"/>
      <c r="E492" s="638"/>
      <c r="F492" s="638"/>
      <c r="G492" s="638"/>
      <c r="H492" s="638"/>
      <c r="I492" s="639"/>
      <c r="J492" s="637"/>
      <c r="K492" s="638"/>
      <c r="L492" s="638"/>
      <c r="M492" s="638"/>
      <c r="N492" s="638"/>
      <c r="O492" s="639"/>
      <c r="P492" s="637"/>
      <c r="Q492" s="638"/>
      <c r="R492" s="638"/>
      <c r="S492" s="638"/>
      <c r="T492" s="638"/>
      <c r="U492" s="639"/>
      <c r="V492" s="637"/>
      <c r="W492" s="638"/>
      <c r="X492" s="638"/>
      <c r="Y492" s="638"/>
      <c r="Z492" s="638"/>
      <c r="AA492" s="638"/>
      <c r="AB492" s="638"/>
      <c r="AC492" s="639"/>
      <c r="AD492" s="638"/>
      <c r="AE492" s="638"/>
      <c r="AF492" s="638"/>
      <c r="AG492" s="638"/>
      <c r="AH492" s="637"/>
      <c r="AI492" s="638"/>
      <c r="AJ492" s="638"/>
      <c r="AK492" s="638"/>
      <c r="AL492" s="638"/>
      <c r="AM492" s="638"/>
      <c r="AN492" s="638"/>
      <c r="AO492" s="639"/>
      <c r="AP492" s="638"/>
      <c r="AQ492" s="638"/>
      <c r="AR492" s="638"/>
      <c r="AS492" s="639"/>
    </row>
    <row r="493" spans="1:45" s="635" customFormat="1" x14ac:dyDescent="0.55000000000000004">
      <c r="A493" s="636"/>
      <c r="B493" s="637"/>
      <c r="C493" s="638"/>
      <c r="D493" s="638"/>
      <c r="E493" s="638"/>
      <c r="F493" s="638"/>
      <c r="G493" s="638"/>
      <c r="H493" s="638"/>
      <c r="I493" s="639"/>
      <c r="J493" s="637"/>
      <c r="K493" s="638"/>
      <c r="L493" s="638"/>
      <c r="M493" s="638"/>
      <c r="N493" s="638"/>
      <c r="O493" s="639"/>
      <c r="P493" s="637"/>
      <c r="Q493" s="638"/>
      <c r="R493" s="638"/>
      <c r="S493" s="638"/>
      <c r="T493" s="638"/>
      <c r="U493" s="639"/>
      <c r="V493" s="637"/>
      <c r="W493" s="638"/>
      <c r="X493" s="638"/>
      <c r="Y493" s="638"/>
      <c r="Z493" s="638"/>
      <c r="AA493" s="638"/>
      <c r="AB493" s="638"/>
      <c r="AC493" s="639"/>
      <c r="AD493" s="638"/>
      <c r="AE493" s="638"/>
      <c r="AF493" s="638"/>
      <c r="AG493" s="638"/>
      <c r="AH493" s="637"/>
      <c r="AI493" s="638"/>
      <c r="AJ493" s="638"/>
      <c r="AK493" s="638"/>
      <c r="AL493" s="638"/>
      <c r="AM493" s="638"/>
      <c r="AN493" s="638"/>
      <c r="AO493" s="639"/>
      <c r="AP493" s="638"/>
      <c r="AQ493" s="638"/>
      <c r="AR493" s="638"/>
      <c r="AS493" s="639"/>
    </row>
    <row r="494" spans="1:45" s="635" customFormat="1" x14ac:dyDescent="0.55000000000000004">
      <c r="A494" s="636"/>
      <c r="B494" s="637"/>
      <c r="C494" s="638"/>
      <c r="D494" s="638"/>
      <c r="E494" s="638"/>
      <c r="F494" s="638"/>
      <c r="G494" s="638"/>
      <c r="H494" s="638"/>
      <c r="I494" s="639"/>
      <c r="J494" s="637"/>
      <c r="K494" s="638"/>
      <c r="L494" s="638"/>
      <c r="M494" s="638"/>
      <c r="N494" s="638"/>
      <c r="O494" s="639"/>
      <c r="P494" s="637"/>
      <c r="Q494" s="638"/>
      <c r="R494" s="638"/>
      <c r="S494" s="638"/>
      <c r="T494" s="638"/>
      <c r="U494" s="639"/>
      <c r="V494" s="637"/>
      <c r="W494" s="638"/>
      <c r="X494" s="638"/>
      <c r="Y494" s="638"/>
      <c r="Z494" s="638"/>
      <c r="AA494" s="638"/>
      <c r="AB494" s="638"/>
      <c r="AC494" s="639"/>
      <c r="AD494" s="638"/>
      <c r="AE494" s="638"/>
      <c r="AF494" s="638"/>
      <c r="AG494" s="638"/>
      <c r="AH494" s="637"/>
      <c r="AI494" s="638"/>
      <c r="AJ494" s="638"/>
      <c r="AK494" s="638"/>
      <c r="AL494" s="638"/>
      <c r="AM494" s="638"/>
      <c r="AN494" s="638"/>
      <c r="AO494" s="639"/>
      <c r="AP494" s="638"/>
      <c r="AQ494" s="638"/>
      <c r="AR494" s="638"/>
      <c r="AS494" s="639"/>
    </row>
    <row r="495" spans="1:45" s="635" customFormat="1" x14ac:dyDescent="0.55000000000000004">
      <c r="A495" s="636"/>
      <c r="B495" s="637"/>
      <c r="C495" s="638"/>
      <c r="D495" s="638"/>
      <c r="E495" s="638"/>
      <c r="F495" s="638"/>
      <c r="G495" s="638"/>
      <c r="H495" s="638"/>
      <c r="I495" s="639"/>
      <c r="J495" s="637"/>
      <c r="K495" s="638"/>
      <c r="L495" s="638"/>
      <c r="M495" s="638"/>
      <c r="N495" s="638"/>
      <c r="O495" s="639"/>
      <c r="P495" s="637"/>
      <c r="Q495" s="638"/>
      <c r="R495" s="638"/>
      <c r="S495" s="638"/>
      <c r="T495" s="638"/>
      <c r="U495" s="639"/>
      <c r="V495" s="637"/>
      <c r="W495" s="638"/>
      <c r="X495" s="638"/>
      <c r="Y495" s="638"/>
      <c r="Z495" s="638"/>
      <c r="AA495" s="638"/>
      <c r="AB495" s="638"/>
      <c r="AC495" s="639"/>
      <c r="AD495" s="638"/>
      <c r="AE495" s="638"/>
      <c r="AF495" s="638"/>
      <c r="AG495" s="638"/>
      <c r="AH495" s="637"/>
      <c r="AI495" s="638"/>
      <c r="AJ495" s="638"/>
      <c r="AK495" s="638"/>
      <c r="AL495" s="638"/>
      <c r="AM495" s="638"/>
      <c r="AN495" s="638"/>
      <c r="AO495" s="639"/>
      <c r="AP495" s="638"/>
      <c r="AQ495" s="638"/>
      <c r="AR495" s="638"/>
      <c r="AS495" s="639"/>
    </row>
    <row r="496" spans="1:45" s="635" customFormat="1" x14ac:dyDescent="0.55000000000000004">
      <c r="A496" s="636"/>
      <c r="B496" s="637"/>
      <c r="C496" s="638"/>
      <c r="D496" s="638"/>
      <c r="E496" s="638"/>
      <c r="F496" s="638"/>
      <c r="G496" s="638"/>
      <c r="H496" s="638"/>
      <c r="I496" s="639"/>
      <c r="J496" s="637"/>
      <c r="K496" s="638"/>
      <c r="L496" s="638"/>
      <c r="M496" s="638"/>
      <c r="N496" s="638"/>
      <c r="O496" s="639"/>
      <c r="P496" s="637"/>
      <c r="Q496" s="638"/>
      <c r="R496" s="638"/>
      <c r="S496" s="638"/>
      <c r="T496" s="638"/>
      <c r="U496" s="639"/>
      <c r="V496" s="637"/>
      <c r="W496" s="638"/>
      <c r="X496" s="638"/>
      <c r="Y496" s="638"/>
      <c r="Z496" s="638"/>
      <c r="AA496" s="638"/>
      <c r="AB496" s="638"/>
      <c r="AC496" s="639"/>
      <c r="AD496" s="638"/>
      <c r="AE496" s="638"/>
      <c r="AF496" s="638"/>
      <c r="AG496" s="638"/>
      <c r="AH496" s="637"/>
      <c r="AI496" s="638"/>
      <c r="AJ496" s="638"/>
      <c r="AK496" s="638"/>
      <c r="AL496" s="638"/>
      <c r="AM496" s="638"/>
      <c r="AN496" s="638"/>
      <c r="AO496" s="639"/>
      <c r="AP496" s="638"/>
      <c r="AQ496" s="638"/>
      <c r="AR496" s="638"/>
      <c r="AS496" s="639"/>
    </row>
    <row r="497" spans="1:45" s="635" customFormat="1" x14ac:dyDescent="0.55000000000000004">
      <c r="A497" s="636"/>
      <c r="B497" s="637"/>
      <c r="C497" s="638"/>
      <c r="D497" s="638"/>
      <c r="E497" s="638"/>
      <c r="F497" s="638"/>
      <c r="G497" s="638"/>
      <c r="H497" s="638"/>
      <c r="I497" s="639"/>
      <c r="J497" s="637"/>
      <c r="K497" s="638"/>
      <c r="L497" s="638"/>
      <c r="M497" s="638"/>
      <c r="N497" s="638"/>
      <c r="O497" s="639"/>
      <c r="P497" s="637"/>
      <c r="Q497" s="638"/>
      <c r="R497" s="638"/>
      <c r="S497" s="638"/>
      <c r="T497" s="638"/>
      <c r="U497" s="639"/>
      <c r="V497" s="637"/>
      <c r="W497" s="638"/>
      <c r="X497" s="638"/>
      <c r="Y497" s="638"/>
      <c r="Z497" s="638"/>
      <c r="AA497" s="638"/>
      <c r="AB497" s="638"/>
      <c r="AC497" s="639"/>
      <c r="AD497" s="638"/>
      <c r="AE497" s="638"/>
      <c r="AF497" s="638"/>
      <c r="AG497" s="638"/>
      <c r="AH497" s="637"/>
      <c r="AI497" s="638"/>
      <c r="AJ497" s="638"/>
      <c r="AK497" s="638"/>
      <c r="AL497" s="638"/>
      <c r="AM497" s="638"/>
      <c r="AN497" s="638"/>
      <c r="AO497" s="639"/>
      <c r="AP497" s="638"/>
      <c r="AQ497" s="638"/>
      <c r="AR497" s="638"/>
      <c r="AS497" s="639"/>
    </row>
    <row r="498" spans="1:45" s="635" customFormat="1" x14ac:dyDescent="0.55000000000000004">
      <c r="A498" s="636"/>
      <c r="B498" s="637"/>
      <c r="C498" s="638"/>
      <c r="D498" s="638"/>
      <c r="E498" s="638"/>
      <c r="F498" s="638"/>
      <c r="G498" s="638"/>
      <c r="H498" s="638"/>
      <c r="I498" s="639"/>
      <c r="J498" s="637"/>
      <c r="K498" s="638"/>
      <c r="L498" s="638"/>
      <c r="M498" s="638"/>
      <c r="N498" s="638"/>
      <c r="O498" s="639"/>
      <c r="P498" s="637"/>
      <c r="Q498" s="638"/>
      <c r="R498" s="638"/>
      <c r="S498" s="638"/>
      <c r="T498" s="638"/>
      <c r="U498" s="639"/>
      <c r="V498" s="637"/>
      <c r="W498" s="638"/>
      <c r="X498" s="638"/>
      <c r="Y498" s="638"/>
      <c r="Z498" s="638"/>
      <c r="AA498" s="638"/>
      <c r="AB498" s="638"/>
      <c r="AC498" s="639"/>
      <c r="AD498" s="638"/>
      <c r="AE498" s="638"/>
      <c r="AF498" s="638"/>
      <c r="AG498" s="638"/>
      <c r="AH498" s="637"/>
      <c r="AI498" s="638"/>
      <c r="AJ498" s="638"/>
      <c r="AK498" s="638"/>
      <c r="AL498" s="638"/>
      <c r="AM498" s="638"/>
      <c r="AN498" s="638"/>
      <c r="AO498" s="639"/>
      <c r="AP498" s="638"/>
      <c r="AQ498" s="638"/>
      <c r="AR498" s="638"/>
      <c r="AS498" s="639"/>
    </row>
    <row r="499" spans="1:45" s="635" customFormat="1" x14ac:dyDescent="0.55000000000000004">
      <c r="A499" s="636"/>
      <c r="B499" s="637"/>
      <c r="C499" s="638"/>
      <c r="D499" s="638"/>
      <c r="E499" s="638"/>
      <c r="F499" s="638"/>
      <c r="G499" s="638"/>
      <c r="H499" s="638"/>
      <c r="I499" s="639"/>
      <c r="J499" s="637"/>
      <c r="K499" s="638"/>
      <c r="L499" s="638"/>
      <c r="M499" s="638"/>
      <c r="N499" s="638"/>
      <c r="O499" s="639"/>
      <c r="P499" s="637"/>
      <c r="Q499" s="638"/>
      <c r="R499" s="638"/>
      <c r="S499" s="638"/>
      <c r="T499" s="638"/>
      <c r="U499" s="639"/>
      <c r="V499" s="637"/>
      <c r="W499" s="638"/>
      <c r="X499" s="638"/>
      <c r="Y499" s="638"/>
      <c r="Z499" s="638"/>
      <c r="AA499" s="638"/>
      <c r="AB499" s="638"/>
      <c r="AC499" s="639"/>
      <c r="AD499" s="638"/>
      <c r="AE499" s="638"/>
      <c r="AF499" s="638"/>
      <c r="AG499" s="638"/>
      <c r="AH499" s="637"/>
      <c r="AI499" s="638"/>
      <c r="AJ499" s="638"/>
      <c r="AK499" s="638"/>
      <c r="AL499" s="638"/>
      <c r="AM499" s="638"/>
      <c r="AN499" s="638"/>
      <c r="AO499" s="639"/>
      <c r="AP499" s="638"/>
      <c r="AQ499" s="638"/>
      <c r="AR499" s="638"/>
      <c r="AS499" s="639"/>
    </row>
    <row r="500" spans="1:45" s="635" customFormat="1" x14ac:dyDescent="0.55000000000000004">
      <c r="A500" s="636"/>
      <c r="B500" s="637"/>
      <c r="C500" s="638"/>
      <c r="D500" s="638"/>
      <c r="E500" s="638"/>
      <c r="F500" s="638"/>
      <c r="G500" s="638"/>
      <c r="H500" s="638"/>
      <c r="I500" s="639"/>
      <c r="J500" s="637"/>
      <c r="K500" s="638"/>
      <c r="L500" s="638"/>
      <c r="M500" s="638"/>
      <c r="N500" s="638"/>
      <c r="O500" s="639"/>
      <c r="P500" s="637"/>
      <c r="Q500" s="638"/>
      <c r="R500" s="638"/>
      <c r="S500" s="638"/>
      <c r="T500" s="638"/>
      <c r="U500" s="639"/>
      <c r="V500" s="637"/>
      <c r="W500" s="638"/>
      <c r="X500" s="638"/>
      <c r="Y500" s="638"/>
      <c r="Z500" s="638"/>
      <c r="AA500" s="638"/>
      <c r="AB500" s="638"/>
      <c r="AC500" s="639"/>
      <c r="AD500" s="638"/>
      <c r="AE500" s="638"/>
      <c r="AF500" s="638"/>
      <c r="AG500" s="638"/>
      <c r="AH500" s="637"/>
      <c r="AI500" s="638"/>
      <c r="AJ500" s="638"/>
      <c r="AK500" s="638"/>
      <c r="AL500" s="638"/>
      <c r="AM500" s="638"/>
      <c r="AN500" s="638"/>
      <c r="AO500" s="639"/>
      <c r="AP500" s="638"/>
      <c r="AQ500" s="638"/>
      <c r="AR500" s="638"/>
      <c r="AS500" s="639"/>
    </row>
    <row r="501" spans="1:45" s="635" customFormat="1" x14ac:dyDescent="0.55000000000000004">
      <c r="A501" s="636"/>
      <c r="B501" s="637"/>
      <c r="C501" s="638"/>
      <c r="D501" s="638"/>
      <c r="E501" s="638"/>
      <c r="F501" s="638"/>
      <c r="G501" s="638"/>
      <c r="H501" s="638"/>
      <c r="I501" s="639"/>
      <c r="J501" s="637"/>
      <c r="K501" s="638"/>
      <c r="L501" s="638"/>
      <c r="M501" s="638"/>
      <c r="N501" s="638"/>
      <c r="O501" s="639"/>
      <c r="P501" s="637"/>
      <c r="Q501" s="638"/>
      <c r="R501" s="638"/>
      <c r="S501" s="638"/>
      <c r="T501" s="638"/>
      <c r="U501" s="639"/>
      <c r="V501" s="637"/>
      <c r="W501" s="638"/>
      <c r="X501" s="638"/>
      <c r="Y501" s="638"/>
      <c r="Z501" s="638"/>
      <c r="AA501" s="638"/>
      <c r="AB501" s="638"/>
      <c r="AC501" s="639"/>
      <c r="AD501" s="638"/>
      <c r="AE501" s="638"/>
      <c r="AF501" s="638"/>
      <c r="AG501" s="638"/>
      <c r="AH501" s="637"/>
      <c r="AI501" s="638"/>
      <c r="AJ501" s="638"/>
      <c r="AK501" s="638"/>
      <c r="AL501" s="638"/>
      <c r="AM501" s="638"/>
      <c r="AN501" s="638"/>
      <c r="AO501" s="639"/>
      <c r="AP501" s="638"/>
      <c r="AQ501" s="638"/>
      <c r="AR501" s="638"/>
      <c r="AS501" s="639"/>
    </row>
    <row r="502" spans="1:45" s="635" customFormat="1" x14ac:dyDescent="0.55000000000000004">
      <c r="A502" s="636"/>
      <c r="B502" s="637"/>
      <c r="C502" s="638"/>
      <c r="D502" s="638"/>
      <c r="E502" s="638"/>
      <c r="F502" s="638"/>
      <c r="G502" s="638"/>
      <c r="H502" s="638"/>
      <c r="I502" s="639"/>
      <c r="J502" s="637"/>
      <c r="K502" s="638"/>
      <c r="L502" s="638"/>
      <c r="M502" s="638"/>
      <c r="N502" s="638"/>
      <c r="O502" s="639"/>
      <c r="P502" s="637"/>
      <c r="Q502" s="638"/>
      <c r="R502" s="638"/>
      <c r="S502" s="638"/>
      <c r="T502" s="638"/>
      <c r="U502" s="639"/>
      <c r="V502" s="637"/>
      <c r="W502" s="638"/>
      <c r="X502" s="638"/>
      <c r="Y502" s="638"/>
      <c r="Z502" s="638"/>
      <c r="AA502" s="638"/>
      <c r="AB502" s="638"/>
      <c r="AC502" s="639"/>
      <c r="AD502" s="638"/>
      <c r="AE502" s="638"/>
      <c r="AF502" s="638"/>
      <c r="AG502" s="638"/>
      <c r="AH502" s="637"/>
      <c r="AI502" s="638"/>
      <c r="AJ502" s="638"/>
      <c r="AK502" s="638"/>
      <c r="AL502" s="638"/>
      <c r="AM502" s="638"/>
      <c r="AN502" s="638"/>
      <c r="AO502" s="639"/>
      <c r="AP502" s="638"/>
      <c r="AQ502" s="638"/>
      <c r="AR502" s="638"/>
      <c r="AS502" s="639"/>
    </row>
    <row r="503" spans="1:45" s="635" customFormat="1" x14ac:dyDescent="0.55000000000000004">
      <c r="A503" s="636"/>
      <c r="B503" s="637"/>
      <c r="C503" s="638"/>
      <c r="D503" s="638"/>
      <c r="E503" s="638"/>
      <c r="F503" s="638"/>
      <c r="G503" s="638"/>
      <c r="H503" s="638"/>
      <c r="I503" s="639"/>
      <c r="J503" s="637"/>
      <c r="K503" s="638"/>
      <c r="L503" s="638"/>
      <c r="M503" s="638"/>
      <c r="N503" s="638"/>
      <c r="O503" s="639"/>
      <c r="P503" s="637"/>
      <c r="Q503" s="638"/>
      <c r="R503" s="638"/>
      <c r="S503" s="638"/>
      <c r="T503" s="638"/>
      <c r="U503" s="639"/>
      <c r="V503" s="637"/>
      <c r="W503" s="638"/>
      <c r="X503" s="638"/>
      <c r="Y503" s="638"/>
      <c r="Z503" s="638"/>
      <c r="AA503" s="638"/>
      <c r="AB503" s="638"/>
      <c r="AC503" s="639"/>
      <c r="AD503" s="638"/>
      <c r="AE503" s="638"/>
      <c r="AF503" s="638"/>
      <c r="AG503" s="638"/>
      <c r="AH503" s="637"/>
      <c r="AI503" s="638"/>
      <c r="AJ503" s="638"/>
      <c r="AK503" s="638"/>
      <c r="AL503" s="638"/>
      <c r="AM503" s="638"/>
      <c r="AN503" s="638"/>
      <c r="AO503" s="639"/>
      <c r="AP503" s="638"/>
      <c r="AQ503" s="638"/>
      <c r="AR503" s="638"/>
      <c r="AS503" s="639"/>
    </row>
    <row r="504" spans="1:45" s="635" customFormat="1" x14ac:dyDescent="0.55000000000000004">
      <c r="A504" s="636"/>
      <c r="B504" s="637"/>
      <c r="C504" s="638"/>
      <c r="D504" s="638"/>
      <c r="E504" s="638"/>
      <c r="F504" s="638"/>
      <c r="G504" s="638"/>
      <c r="H504" s="638"/>
      <c r="I504" s="639"/>
      <c r="J504" s="637"/>
      <c r="K504" s="638"/>
      <c r="L504" s="638"/>
      <c r="M504" s="638"/>
      <c r="N504" s="638"/>
      <c r="O504" s="639"/>
      <c r="P504" s="637"/>
      <c r="Q504" s="638"/>
      <c r="R504" s="638"/>
      <c r="S504" s="638"/>
      <c r="T504" s="638"/>
      <c r="U504" s="639"/>
      <c r="V504" s="637"/>
      <c r="W504" s="638"/>
      <c r="X504" s="638"/>
      <c r="Y504" s="638"/>
      <c r="Z504" s="638"/>
      <c r="AA504" s="638"/>
      <c r="AB504" s="638"/>
      <c r="AC504" s="639"/>
      <c r="AD504" s="638"/>
      <c r="AE504" s="638"/>
      <c r="AF504" s="638"/>
      <c r="AG504" s="638"/>
      <c r="AH504" s="637"/>
      <c r="AI504" s="638"/>
      <c r="AJ504" s="638"/>
      <c r="AK504" s="638"/>
      <c r="AL504" s="638"/>
      <c r="AM504" s="638"/>
      <c r="AN504" s="638"/>
      <c r="AO504" s="639"/>
      <c r="AP504" s="638"/>
      <c r="AQ504" s="638"/>
      <c r="AR504" s="638"/>
      <c r="AS504" s="639"/>
    </row>
    <row r="505" spans="1:45" s="635" customFormat="1" x14ac:dyDescent="0.55000000000000004">
      <c r="A505" s="636"/>
      <c r="B505" s="637"/>
      <c r="C505" s="638"/>
      <c r="D505" s="638"/>
      <c r="E505" s="638"/>
      <c r="F505" s="638"/>
      <c r="G505" s="638"/>
      <c r="H505" s="638"/>
      <c r="I505" s="639"/>
      <c r="J505" s="637"/>
      <c r="K505" s="638"/>
      <c r="L505" s="638"/>
      <c r="M505" s="638"/>
      <c r="N505" s="638"/>
      <c r="O505" s="639"/>
      <c r="P505" s="637"/>
      <c r="Q505" s="638"/>
      <c r="R505" s="638"/>
      <c r="S505" s="638"/>
      <c r="T505" s="638"/>
      <c r="U505" s="639"/>
      <c r="V505" s="637"/>
      <c r="W505" s="638"/>
      <c r="X505" s="638"/>
      <c r="Y505" s="638"/>
      <c r="Z505" s="638"/>
      <c r="AA505" s="638"/>
      <c r="AB505" s="638"/>
      <c r="AC505" s="639"/>
      <c r="AD505" s="638"/>
      <c r="AE505" s="638"/>
      <c r="AF505" s="638"/>
      <c r="AG505" s="638"/>
      <c r="AH505" s="637"/>
      <c r="AI505" s="638"/>
      <c r="AJ505" s="638"/>
      <c r="AK505" s="638"/>
      <c r="AL505" s="638"/>
      <c r="AM505" s="638"/>
      <c r="AN505" s="638"/>
      <c r="AO505" s="639"/>
      <c r="AP505" s="638"/>
      <c r="AQ505" s="638"/>
      <c r="AR505" s="638"/>
      <c r="AS505" s="639"/>
    </row>
    <row r="506" spans="1:45" s="635" customFormat="1" x14ac:dyDescent="0.55000000000000004">
      <c r="A506" s="636"/>
      <c r="B506" s="637"/>
      <c r="C506" s="638"/>
      <c r="D506" s="638"/>
      <c r="E506" s="638"/>
      <c r="F506" s="638"/>
      <c r="G506" s="638"/>
      <c r="H506" s="638"/>
      <c r="I506" s="639"/>
      <c r="J506" s="637"/>
      <c r="K506" s="638"/>
      <c r="L506" s="638"/>
      <c r="M506" s="638"/>
      <c r="N506" s="638"/>
      <c r="O506" s="639"/>
      <c r="P506" s="637"/>
      <c r="Q506" s="638"/>
      <c r="R506" s="638"/>
      <c r="S506" s="638"/>
      <c r="T506" s="638"/>
      <c r="U506" s="639"/>
      <c r="V506" s="637"/>
      <c r="W506" s="638"/>
      <c r="X506" s="638"/>
      <c r="Y506" s="638"/>
      <c r="Z506" s="638"/>
      <c r="AA506" s="638"/>
      <c r="AB506" s="638"/>
      <c r="AC506" s="639"/>
      <c r="AD506" s="638"/>
      <c r="AE506" s="638"/>
      <c r="AF506" s="638"/>
      <c r="AG506" s="638"/>
      <c r="AH506" s="637"/>
      <c r="AI506" s="638"/>
      <c r="AJ506" s="638"/>
      <c r="AK506" s="638"/>
      <c r="AL506" s="638"/>
      <c r="AM506" s="638"/>
      <c r="AN506" s="638"/>
      <c r="AO506" s="639"/>
      <c r="AP506" s="638"/>
      <c r="AQ506" s="638"/>
      <c r="AR506" s="638"/>
      <c r="AS506" s="639"/>
    </row>
    <row r="507" spans="1:45" s="635" customFormat="1" x14ac:dyDescent="0.55000000000000004">
      <c r="A507" s="636"/>
      <c r="B507" s="637"/>
      <c r="C507" s="638"/>
      <c r="D507" s="638"/>
      <c r="E507" s="638"/>
      <c r="F507" s="638"/>
      <c r="G507" s="638"/>
      <c r="H507" s="638"/>
      <c r="I507" s="639"/>
      <c r="J507" s="637"/>
      <c r="K507" s="638"/>
      <c r="L507" s="638"/>
      <c r="M507" s="638"/>
      <c r="N507" s="638"/>
      <c r="O507" s="639"/>
      <c r="P507" s="637"/>
      <c r="Q507" s="638"/>
      <c r="R507" s="638"/>
      <c r="S507" s="638"/>
      <c r="T507" s="638"/>
      <c r="U507" s="639"/>
      <c r="V507" s="637"/>
      <c r="W507" s="638"/>
      <c r="X507" s="638"/>
      <c r="Y507" s="638"/>
      <c r="Z507" s="638"/>
      <c r="AA507" s="638"/>
      <c r="AB507" s="638"/>
      <c r="AC507" s="639"/>
      <c r="AD507" s="638"/>
      <c r="AE507" s="638"/>
      <c r="AF507" s="638"/>
      <c r="AG507" s="638"/>
      <c r="AH507" s="637"/>
      <c r="AI507" s="638"/>
      <c r="AJ507" s="638"/>
      <c r="AK507" s="638"/>
      <c r="AL507" s="638"/>
      <c r="AM507" s="638"/>
      <c r="AN507" s="638"/>
      <c r="AO507" s="639"/>
      <c r="AP507" s="638"/>
      <c r="AQ507" s="638"/>
      <c r="AR507" s="638"/>
      <c r="AS507" s="639"/>
    </row>
    <row r="508" spans="1:45" s="635" customFormat="1" x14ac:dyDescent="0.55000000000000004">
      <c r="A508" s="636"/>
      <c r="B508" s="637"/>
      <c r="C508" s="638"/>
      <c r="D508" s="638"/>
      <c r="E508" s="638"/>
      <c r="F508" s="638"/>
      <c r="G508" s="638"/>
      <c r="H508" s="638"/>
      <c r="I508" s="639"/>
      <c r="J508" s="637"/>
      <c r="K508" s="638"/>
      <c r="L508" s="638"/>
      <c r="M508" s="638"/>
      <c r="N508" s="638"/>
      <c r="O508" s="639"/>
      <c r="P508" s="637"/>
      <c r="Q508" s="638"/>
      <c r="R508" s="638"/>
      <c r="S508" s="638"/>
      <c r="T508" s="638"/>
      <c r="U508" s="639"/>
      <c r="V508" s="637"/>
      <c r="W508" s="638"/>
      <c r="X508" s="638"/>
      <c r="Y508" s="638"/>
      <c r="Z508" s="638"/>
      <c r="AA508" s="638"/>
      <c r="AB508" s="638"/>
      <c r="AC508" s="639"/>
      <c r="AD508" s="638"/>
      <c r="AE508" s="638"/>
      <c r="AF508" s="638"/>
      <c r="AG508" s="638"/>
      <c r="AH508" s="637"/>
      <c r="AI508" s="638"/>
      <c r="AJ508" s="638"/>
      <c r="AK508" s="638"/>
      <c r="AL508" s="638"/>
      <c r="AM508" s="638"/>
      <c r="AN508" s="638"/>
      <c r="AO508" s="639"/>
      <c r="AP508" s="638"/>
      <c r="AQ508" s="638"/>
      <c r="AR508" s="638"/>
      <c r="AS508" s="639"/>
    </row>
    <row r="509" spans="1:45" s="635" customFormat="1" x14ac:dyDescent="0.55000000000000004">
      <c r="A509" s="636"/>
      <c r="B509" s="637"/>
      <c r="C509" s="638"/>
      <c r="D509" s="638"/>
      <c r="E509" s="638"/>
      <c r="F509" s="638"/>
      <c r="G509" s="638"/>
      <c r="H509" s="638"/>
      <c r="I509" s="639"/>
      <c r="J509" s="637"/>
      <c r="K509" s="638"/>
      <c r="L509" s="638"/>
      <c r="M509" s="638"/>
      <c r="N509" s="638"/>
      <c r="O509" s="639"/>
      <c r="P509" s="637"/>
      <c r="Q509" s="638"/>
      <c r="R509" s="638"/>
      <c r="S509" s="638"/>
      <c r="T509" s="638"/>
      <c r="U509" s="639"/>
      <c r="V509" s="637"/>
      <c r="W509" s="638"/>
      <c r="X509" s="638"/>
      <c r="Y509" s="638"/>
      <c r="Z509" s="638"/>
      <c r="AA509" s="638"/>
      <c r="AB509" s="638"/>
      <c r="AC509" s="639"/>
      <c r="AD509" s="638"/>
      <c r="AE509" s="638"/>
      <c r="AF509" s="638"/>
      <c r="AG509" s="638"/>
      <c r="AH509" s="637"/>
      <c r="AI509" s="638"/>
      <c r="AJ509" s="638"/>
      <c r="AK509" s="638"/>
      <c r="AL509" s="638"/>
      <c r="AM509" s="638"/>
      <c r="AN509" s="638"/>
      <c r="AO509" s="639"/>
      <c r="AP509" s="638"/>
      <c r="AQ509" s="638"/>
      <c r="AR509" s="638"/>
      <c r="AS509" s="639"/>
    </row>
    <row r="510" spans="1:45" s="635" customFormat="1" x14ac:dyDescent="0.55000000000000004">
      <c r="A510" s="636"/>
      <c r="B510" s="637"/>
      <c r="C510" s="638"/>
      <c r="D510" s="638"/>
      <c r="E510" s="638"/>
      <c r="F510" s="638"/>
      <c r="G510" s="638"/>
      <c r="H510" s="638"/>
      <c r="I510" s="639"/>
      <c r="J510" s="637"/>
      <c r="K510" s="638"/>
      <c r="L510" s="638"/>
      <c r="M510" s="638"/>
      <c r="N510" s="638"/>
      <c r="O510" s="639"/>
      <c r="P510" s="637"/>
      <c r="Q510" s="638"/>
      <c r="R510" s="638"/>
      <c r="S510" s="638"/>
      <c r="T510" s="638"/>
      <c r="U510" s="639"/>
      <c r="V510" s="637"/>
      <c r="W510" s="638"/>
      <c r="X510" s="638"/>
      <c r="Y510" s="638"/>
      <c r="Z510" s="638"/>
      <c r="AA510" s="638"/>
      <c r="AB510" s="638"/>
      <c r="AC510" s="639"/>
      <c r="AD510" s="638"/>
      <c r="AE510" s="638"/>
      <c r="AF510" s="638"/>
      <c r="AG510" s="638"/>
      <c r="AH510" s="637"/>
      <c r="AI510" s="638"/>
      <c r="AJ510" s="638"/>
      <c r="AK510" s="638"/>
      <c r="AL510" s="638"/>
      <c r="AM510" s="638"/>
      <c r="AN510" s="638"/>
      <c r="AO510" s="639"/>
      <c r="AP510" s="638"/>
      <c r="AQ510" s="638"/>
      <c r="AR510" s="638"/>
      <c r="AS510" s="639"/>
    </row>
    <row r="511" spans="1:45" s="635" customFormat="1" x14ac:dyDescent="0.55000000000000004">
      <c r="A511" s="636"/>
      <c r="B511" s="637"/>
      <c r="C511" s="638"/>
      <c r="D511" s="638"/>
      <c r="E511" s="638"/>
      <c r="F511" s="638"/>
      <c r="G511" s="638"/>
      <c r="H511" s="638"/>
      <c r="I511" s="639"/>
      <c r="J511" s="637"/>
      <c r="K511" s="638"/>
      <c r="L511" s="638"/>
      <c r="M511" s="638"/>
      <c r="N511" s="638"/>
      <c r="O511" s="639"/>
      <c r="P511" s="637"/>
      <c r="Q511" s="638"/>
      <c r="R511" s="638"/>
      <c r="S511" s="638"/>
      <c r="T511" s="638"/>
      <c r="U511" s="639"/>
      <c r="V511" s="637"/>
      <c r="W511" s="638"/>
      <c r="X511" s="638"/>
      <c r="Y511" s="638"/>
      <c r="Z511" s="638"/>
      <c r="AA511" s="638"/>
      <c r="AB511" s="638"/>
      <c r="AC511" s="639"/>
      <c r="AD511" s="638"/>
      <c r="AE511" s="638"/>
      <c r="AF511" s="638"/>
      <c r="AG511" s="638"/>
      <c r="AH511" s="637"/>
      <c r="AI511" s="638"/>
      <c r="AJ511" s="638"/>
      <c r="AK511" s="638"/>
      <c r="AL511" s="638"/>
      <c r="AM511" s="638"/>
      <c r="AN511" s="638"/>
      <c r="AO511" s="639"/>
      <c r="AP511" s="638"/>
      <c r="AQ511" s="638"/>
      <c r="AR511" s="638"/>
      <c r="AS511" s="639"/>
    </row>
    <row r="512" spans="1:45" s="635" customFormat="1" x14ac:dyDescent="0.55000000000000004">
      <c r="A512" s="636"/>
      <c r="B512" s="637"/>
      <c r="C512" s="638"/>
      <c r="D512" s="638"/>
      <c r="E512" s="638"/>
      <c r="F512" s="638"/>
      <c r="G512" s="638"/>
      <c r="H512" s="638"/>
      <c r="I512" s="639"/>
      <c r="J512" s="637"/>
      <c r="K512" s="638"/>
      <c r="L512" s="638"/>
      <c r="M512" s="638"/>
      <c r="N512" s="638"/>
      <c r="O512" s="639"/>
      <c r="P512" s="637"/>
      <c r="Q512" s="638"/>
      <c r="R512" s="638"/>
      <c r="S512" s="638"/>
      <c r="T512" s="638"/>
      <c r="U512" s="639"/>
      <c r="V512" s="637"/>
      <c r="W512" s="638"/>
      <c r="X512" s="638"/>
      <c r="Y512" s="638"/>
      <c r="Z512" s="638"/>
      <c r="AA512" s="638"/>
      <c r="AB512" s="638"/>
      <c r="AC512" s="639"/>
      <c r="AD512" s="638"/>
      <c r="AE512" s="638"/>
      <c r="AF512" s="638"/>
      <c r="AG512" s="638"/>
      <c r="AH512" s="637"/>
      <c r="AI512" s="638"/>
      <c r="AJ512" s="638"/>
      <c r="AK512" s="638"/>
      <c r="AL512" s="638"/>
      <c r="AM512" s="638"/>
      <c r="AN512" s="638"/>
      <c r="AO512" s="639"/>
      <c r="AP512" s="638"/>
      <c r="AQ512" s="638"/>
      <c r="AR512" s="638"/>
      <c r="AS512" s="639"/>
    </row>
    <row r="513" spans="1:45" s="635" customFormat="1" x14ac:dyDescent="0.55000000000000004">
      <c r="A513" s="636"/>
      <c r="B513" s="637"/>
      <c r="C513" s="638"/>
      <c r="D513" s="638"/>
      <c r="E513" s="638"/>
      <c r="F513" s="638"/>
      <c r="G513" s="638"/>
      <c r="H513" s="638"/>
      <c r="I513" s="639"/>
      <c r="J513" s="637"/>
      <c r="K513" s="638"/>
      <c r="L513" s="638"/>
      <c r="M513" s="638"/>
      <c r="N513" s="638"/>
      <c r="O513" s="639"/>
      <c r="P513" s="637"/>
      <c r="Q513" s="638"/>
      <c r="R513" s="638"/>
      <c r="S513" s="638"/>
      <c r="T513" s="638"/>
      <c r="U513" s="639"/>
      <c r="V513" s="637"/>
      <c r="W513" s="638"/>
      <c r="X513" s="638"/>
      <c r="Y513" s="638"/>
      <c r="Z513" s="638"/>
      <c r="AA513" s="638"/>
      <c r="AB513" s="638"/>
      <c r="AC513" s="639"/>
      <c r="AD513" s="638"/>
      <c r="AE513" s="638"/>
      <c r="AF513" s="638"/>
      <c r="AG513" s="638"/>
      <c r="AH513" s="637"/>
      <c r="AI513" s="638"/>
      <c r="AJ513" s="638"/>
      <c r="AK513" s="638"/>
      <c r="AL513" s="638"/>
      <c r="AM513" s="638"/>
      <c r="AN513" s="638"/>
      <c r="AO513" s="639"/>
      <c r="AP513" s="638"/>
      <c r="AQ513" s="638"/>
      <c r="AR513" s="638"/>
      <c r="AS513" s="639"/>
    </row>
    <row r="514" spans="1:45" s="635" customFormat="1" x14ac:dyDescent="0.55000000000000004">
      <c r="A514" s="636"/>
      <c r="B514" s="637"/>
      <c r="C514" s="638"/>
      <c r="D514" s="638"/>
      <c r="E514" s="638"/>
      <c r="F514" s="638"/>
      <c r="G514" s="638"/>
      <c r="H514" s="638"/>
      <c r="I514" s="639"/>
      <c r="J514" s="637"/>
      <c r="K514" s="638"/>
      <c r="L514" s="638"/>
      <c r="M514" s="638"/>
      <c r="N514" s="638"/>
      <c r="O514" s="639"/>
      <c r="P514" s="637"/>
      <c r="Q514" s="638"/>
      <c r="R514" s="638"/>
      <c r="S514" s="638"/>
      <c r="T514" s="638"/>
      <c r="U514" s="639"/>
      <c r="V514" s="637"/>
      <c r="W514" s="638"/>
      <c r="X514" s="638"/>
      <c r="Y514" s="638"/>
      <c r="Z514" s="638"/>
      <c r="AA514" s="638"/>
      <c r="AB514" s="638"/>
      <c r="AC514" s="639"/>
      <c r="AD514" s="638"/>
      <c r="AE514" s="638"/>
      <c r="AF514" s="638"/>
      <c r="AG514" s="638"/>
      <c r="AH514" s="637"/>
      <c r="AI514" s="638"/>
      <c r="AJ514" s="638"/>
      <c r="AK514" s="638"/>
      <c r="AL514" s="638"/>
      <c r="AM514" s="638"/>
      <c r="AN514" s="638"/>
      <c r="AO514" s="639"/>
      <c r="AP514" s="638"/>
      <c r="AQ514" s="638"/>
      <c r="AR514" s="638"/>
      <c r="AS514" s="639"/>
    </row>
    <row r="515" spans="1:45" s="635" customFormat="1" x14ac:dyDescent="0.55000000000000004">
      <c r="A515" s="636"/>
      <c r="B515" s="637"/>
      <c r="C515" s="638"/>
      <c r="D515" s="638"/>
      <c r="E515" s="638"/>
      <c r="F515" s="638"/>
      <c r="G515" s="638"/>
      <c r="H515" s="638"/>
      <c r="I515" s="639"/>
      <c r="J515" s="637"/>
      <c r="K515" s="638"/>
      <c r="L515" s="638"/>
      <c r="M515" s="638"/>
      <c r="N515" s="638"/>
      <c r="O515" s="639"/>
      <c r="P515" s="637"/>
      <c r="Q515" s="638"/>
      <c r="R515" s="638"/>
      <c r="S515" s="638"/>
      <c r="T515" s="638"/>
      <c r="U515" s="639"/>
      <c r="V515" s="637"/>
      <c r="W515" s="638"/>
      <c r="X515" s="638"/>
      <c r="Y515" s="638"/>
      <c r="Z515" s="638"/>
      <c r="AA515" s="638"/>
      <c r="AB515" s="638"/>
      <c r="AC515" s="639"/>
      <c r="AD515" s="638"/>
      <c r="AE515" s="638"/>
      <c r="AF515" s="638"/>
      <c r="AG515" s="638"/>
      <c r="AH515" s="637"/>
      <c r="AI515" s="638"/>
      <c r="AJ515" s="638"/>
      <c r="AK515" s="638"/>
      <c r="AL515" s="638"/>
      <c r="AM515" s="638"/>
      <c r="AN515" s="638"/>
      <c r="AO515" s="639"/>
      <c r="AP515" s="638"/>
      <c r="AQ515" s="638"/>
      <c r="AR515" s="638"/>
      <c r="AS515" s="639"/>
    </row>
    <row r="516" spans="1:45" s="635" customFormat="1" x14ac:dyDescent="0.55000000000000004">
      <c r="A516" s="636"/>
      <c r="B516" s="637"/>
      <c r="C516" s="638"/>
      <c r="D516" s="638"/>
      <c r="E516" s="638"/>
      <c r="F516" s="638"/>
      <c r="G516" s="638"/>
      <c r="H516" s="638"/>
      <c r="I516" s="639"/>
      <c r="J516" s="637"/>
      <c r="K516" s="638"/>
      <c r="L516" s="638"/>
      <c r="M516" s="638"/>
      <c r="N516" s="638"/>
      <c r="O516" s="639"/>
      <c r="P516" s="637"/>
      <c r="Q516" s="638"/>
      <c r="R516" s="638"/>
      <c r="S516" s="638"/>
      <c r="T516" s="638"/>
      <c r="U516" s="639"/>
      <c r="V516" s="637"/>
      <c r="W516" s="638"/>
      <c r="X516" s="638"/>
      <c r="Y516" s="638"/>
      <c r="Z516" s="638"/>
      <c r="AA516" s="638"/>
      <c r="AB516" s="638"/>
      <c r="AC516" s="639"/>
      <c r="AD516" s="638"/>
      <c r="AE516" s="638"/>
      <c r="AF516" s="638"/>
      <c r="AG516" s="638"/>
      <c r="AH516" s="637"/>
      <c r="AI516" s="638"/>
      <c r="AJ516" s="638"/>
      <c r="AK516" s="638"/>
      <c r="AL516" s="638"/>
      <c r="AM516" s="638"/>
      <c r="AN516" s="638"/>
      <c r="AO516" s="639"/>
      <c r="AP516" s="638"/>
      <c r="AQ516" s="638"/>
      <c r="AR516" s="638"/>
      <c r="AS516" s="639"/>
    </row>
    <row r="517" spans="1:45" s="635" customFormat="1" x14ac:dyDescent="0.55000000000000004">
      <c r="A517" s="636"/>
      <c r="B517" s="637"/>
      <c r="C517" s="638"/>
      <c r="D517" s="638"/>
      <c r="E517" s="638"/>
      <c r="F517" s="638"/>
      <c r="G517" s="638"/>
      <c r="H517" s="638"/>
      <c r="I517" s="639"/>
      <c r="J517" s="637"/>
      <c r="K517" s="638"/>
      <c r="L517" s="638"/>
      <c r="M517" s="638"/>
      <c r="N517" s="638"/>
      <c r="O517" s="639"/>
      <c r="P517" s="637"/>
      <c r="Q517" s="638"/>
      <c r="R517" s="638"/>
      <c r="S517" s="638"/>
      <c r="T517" s="638"/>
      <c r="U517" s="639"/>
      <c r="V517" s="637"/>
      <c r="W517" s="638"/>
      <c r="X517" s="638"/>
      <c r="Y517" s="638"/>
      <c r="Z517" s="638"/>
      <c r="AA517" s="638"/>
      <c r="AB517" s="638"/>
      <c r="AC517" s="639"/>
      <c r="AD517" s="638"/>
      <c r="AE517" s="638"/>
      <c r="AF517" s="638"/>
      <c r="AG517" s="638"/>
      <c r="AH517" s="637"/>
      <c r="AI517" s="638"/>
      <c r="AJ517" s="638"/>
      <c r="AK517" s="638"/>
      <c r="AL517" s="638"/>
      <c r="AM517" s="638"/>
      <c r="AN517" s="638"/>
      <c r="AO517" s="639"/>
      <c r="AP517" s="638"/>
      <c r="AQ517" s="638"/>
      <c r="AR517" s="638"/>
      <c r="AS517" s="639"/>
    </row>
    <row r="518" spans="1:45" s="635" customFormat="1" x14ac:dyDescent="0.55000000000000004">
      <c r="A518" s="636"/>
      <c r="B518" s="637"/>
      <c r="C518" s="638"/>
      <c r="D518" s="638"/>
      <c r="E518" s="638"/>
      <c r="F518" s="638"/>
      <c r="G518" s="638"/>
      <c r="H518" s="638"/>
      <c r="I518" s="639"/>
      <c r="J518" s="637"/>
      <c r="K518" s="638"/>
      <c r="L518" s="638"/>
      <c r="M518" s="638"/>
      <c r="N518" s="638"/>
      <c r="O518" s="639"/>
      <c r="P518" s="637"/>
      <c r="Q518" s="638"/>
      <c r="R518" s="638"/>
      <c r="S518" s="638"/>
      <c r="T518" s="638"/>
      <c r="U518" s="639"/>
      <c r="V518" s="637"/>
      <c r="W518" s="638"/>
      <c r="X518" s="638"/>
      <c r="Y518" s="638"/>
      <c r="Z518" s="638"/>
      <c r="AA518" s="638"/>
      <c r="AB518" s="638"/>
      <c r="AC518" s="639"/>
      <c r="AD518" s="638"/>
      <c r="AE518" s="638"/>
      <c r="AF518" s="638"/>
      <c r="AG518" s="638"/>
      <c r="AH518" s="637"/>
      <c r="AI518" s="638"/>
      <c r="AJ518" s="638"/>
      <c r="AK518" s="638"/>
      <c r="AL518" s="638"/>
      <c r="AM518" s="638"/>
      <c r="AN518" s="638"/>
      <c r="AO518" s="639"/>
      <c r="AP518" s="638"/>
      <c r="AQ518" s="638"/>
      <c r="AR518" s="638"/>
      <c r="AS518" s="639"/>
    </row>
    <row r="519" spans="1:45" s="635" customFormat="1" x14ac:dyDescent="0.55000000000000004">
      <c r="A519" s="636"/>
      <c r="B519" s="637"/>
      <c r="C519" s="638"/>
      <c r="D519" s="638"/>
      <c r="E519" s="638"/>
      <c r="F519" s="638"/>
      <c r="G519" s="638"/>
      <c r="H519" s="638"/>
      <c r="I519" s="639"/>
      <c r="J519" s="637"/>
      <c r="K519" s="638"/>
      <c r="L519" s="638"/>
      <c r="M519" s="638"/>
      <c r="N519" s="638"/>
      <c r="O519" s="639"/>
      <c r="P519" s="637"/>
      <c r="Q519" s="638"/>
      <c r="R519" s="638"/>
      <c r="S519" s="638"/>
      <c r="T519" s="638"/>
      <c r="U519" s="639"/>
      <c r="V519" s="637"/>
      <c r="W519" s="638"/>
      <c r="X519" s="638"/>
      <c r="Y519" s="638"/>
      <c r="Z519" s="638"/>
      <c r="AA519" s="638"/>
      <c r="AB519" s="638"/>
      <c r="AC519" s="639"/>
      <c r="AD519" s="638"/>
      <c r="AE519" s="638"/>
      <c r="AF519" s="638"/>
      <c r="AG519" s="638"/>
      <c r="AH519" s="637"/>
      <c r="AI519" s="638"/>
      <c r="AJ519" s="638"/>
      <c r="AK519" s="638"/>
      <c r="AL519" s="638"/>
      <c r="AM519" s="638"/>
      <c r="AN519" s="638"/>
      <c r="AO519" s="639"/>
      <c r="AP519" s="638"/>
      <c r="AQ519" s="638"/>
      <c r="AR519" s="638"/>
      <c r="AS519" s="639"/>
    </row>
    <row r="520" spans="1:45" s="635" customFormat="1" x14ac:dyDescent="0.55000000000000004">
      <c r="A520" s="636"/>
      <c r="B520" s="637"/>
      <c r="C520" s="638"/>
      <c r="D520" s="638"/>
      <c r="E520" s="638"/>
      <c r="F520" s="638"/>
      <c r="G520" s="638"/>
      <c r="H520" s="638"/>
      <c r="I520" s="639"/>
      <c r="J520" s="637"/>
      <c r="K520" s="638"/>
      <c r="L520" s="638"/>
      <c r="M520" s="638"/>
      <c r="N520" s="638"/>
      <c r="O520" s="639"/>
      <c r="P520" s="637"/>
      <c r="Q520" s="638"/>
      <c r="R520" s="638"/>
      <c r="S520" s="638"/>
      <c r="T520" s="638"/>
      <c r="U520" s="639"/>
      <c r="V520" s="637"/>
      <c r="W520" s="638"/>
      <c r="X520" s="638"/>
      <c r="Y520" s="638"/>
      <c r="Z520" s="638"/>
      <c r="AA520" s="638"/>
      <c r="AB520" s="638"/>
      <c r="AC520" s="639"/>
      <c r="AD520" s="638"/>
      <c r="AE520" s="638"/>
      <c r="AF520" s="638"/>
      <c r="AG520" s="638"/>
      <c r="AH520" s="637"/>
      <c r="AI520" s="638"/>
      <c r="AJ520" s="638"/>
      <c r="AK520" s="638"/>
      <c r="AL520" s="638"/>
      <c r="AM520" s="638"/>
      <c r="AN520" s="638"/>
      <c r="AO520" s="639"/>
      <c r="AP520" s="638"/>
      <c r="AQ520" s="638"/>
      <c r="AR520" s="638"/>
      <c r="AS520" s="639"/>
    </row>
    <row r="521" spans="1:45" s="635" customFormat="1" x14ac:dyDescent="0.55000000000000004">
      <c r="A521" s="636"/>
      <c r="B521" s="637"/>
      <c r="C521" s="638"/>
      <c r="D521" s="638"/>
      <c r="E521" s="638"/>
      <c r="F521" s="638"/>
      <c r="G521" s="638"/>
      <c r="H521" s="638"/>
      <c r="I521" s="639"/>
      <c r="J521" s="637"/>
      <c r="K521" s="638"/>
      <c r="L521" s="638"/>
      <c r="M521" s="638"/>
      <c r="N521" s="638"/>
      <c r="O521" s="639"/>
      <c r="P521" s="637"/>
      <c r="Q521" s="638"/>
      <c r="R521" s="638"/>
      <c r="S521" s="638"/>
      <c r="T521" s="638"/>
      <c r="U521" s="639"/>
      <c r="V521" s="637"/>
      <c r="W521" s="638"/>
      <c r="X521" s="638"/>
      <c r="Y521" s="638"/>
      <c r="Z521" s="638"/>
      <c r="AA521" s="638"/>
      <c r="AB521" s="638"/>
      <c r="AC521" s="639"/>
      <c r="AD521" s="638"/>
      <c r="AE521" s="638"/>
      <c r="AF521" s="638"/>
      <c r="AG521" s="638"/>
      <c r="AH521" s="637"/>
      <c r="AI521" s="638"/>
      <c r="AJ521" s="638"/>
      <c r="AK521" s="638"/>
      <c r="AL521" s="638"/>
      <c r="AM521" s="638"/>
      <c r="AN521" s="638"/>
      <c r="AO521" s="639"/>
      <c r="AP521" s="638"/>
      <c r="AQ521" s="638"/>
      <c r="AR521" s="638"/>
      <c r="AS521" s="639"/>
    </row>
    <row r="522" spans="1:45" s="635" customFormat="1" x14ac:dyDescent="0.55000000000000004">
      <c r="A522" s="636"/>
      <c r="B522" s="637"/>
      <c r="C522" s="638"/>
      <c r="D522" s="638"/>
      <c r="E522" s="638"/>
      <c r="F522" s="638"/>
      <c r="G522" s="638"/>
      <c r="H522" s="638"/>
      <c r="I522" s="639"/>
      <c r="J522" s="637"/>
      <c r="K522" s="638"/>
      <c r="L522" s="638"/>
      <c r="M522" s="638"/>
      <c r="N522" s="638"/>
      <c r="O522" s="639"/>
      <c r="P522" s="637"/>
      <c r="Q522" s="638"/>
      <c r="R522" s="638"/>
      <c r="S522" s="638"/>
      <c r="T522" s="638"/>
      <c r="U522" s="639"/>
      <c r="V522" s="637"/>
      <c r="W522" s="638"/>
      <c r="X522" s="638"/>
      <c r="Y522" s="638"/>
      <c r="Z522" s="638"/>
      <c r="AA522" s="638"/>
      <c r="AB522" s="638"/>
      <c r="AC522" s="639"/>
      <c r="AD522" s="638"/>
      <c r="AE522" s="638"/>
      <c r="AF522" s="638"/>
      <c r="AG522" s="638"/>
      <c r="AH522" s="637"/>
      <c r="AI522" s="638"/>
      <c r="AJ522" s="638"/>
      <c r="AK522" s="638"/>
      <c r="AL522" s="638"/>
      <c r="AM522" s="638"/>
      <c r="AN522" s="638"/>
      <c r="AO522" s="639"/>
      <c r="AP522" s="638"/>
      <c r="AQ522" s="638"/>
      <c r="AR522" s="638"/>
      <c r="AS522" s="639"/>
    </row>
    <row r="523" spans="1:45" s="635" customFormat="1" x14ac:dyDescent="0.55000000000000004">
      <c r="A523" s="636"/>
      <c r="B523" s="637"/>
      <c r="C523" s="638"/>
      <c r="D523" s="638"/>
      <c r="E523" s="638"/>
      <c r="F523" s="638"/>
      <c r="G523" s="638"/>
      <c r="H523" s="638"/>
      <c r="I523" s="639"/>
      <c r="J523" s="637"/>
      <c r="K523" s="638"/>
      <c r="L523" s="638"/>
      <c r="M523" s="638"/>
      <c r="N523" s="638"/>
      <c r="O523" s="639"/>
      <c r="P523" s="637"/>
      <c r="Q523" s="638"/>
      <c r="R523" s="638"/>
      <c r="S523" s="638"/>
      <c r="T523" s="638"/>
      <c r="U523" s="639"/>
      <c r="V523" s="637"/>
      <c r="W523" s="638"/>
      <c r="X523" s="638"/>
      <c r="Y523" s="638"/>
      <c r="Z523" s="638"/>
      <c r="AA523" s="638"/>
      <c r="AB523" s="638"/>
      <c r="AC523" s="639"/>
      <c r="AD523" s="638"/>
      <c r="AE523" s="638"/>
      <c r="AF523" s="638"/>
      <c r="AG523" s="638"/>
      <c r="AH523" s="637"/>
      <c r="AI523" s="638"/>
      <c r="AJ523" s="638"/>
      <c r="AK523" s="638"/>
      <c r="AL523" s="638"/>
      <c r="AM523" s="638"/>
      <c r="AN523" s="638"/>
      <c r="AO523" s="639"/>
      <c r="AP523" s="638"/>
      <c r="AQ523" s="638"/>
      <c r="AR523" s="638"/>
      <c r="AS523" s="639"/>
    </row>
    <row r="524" spans="1:45" s="635" customFormat="1" x14ac:dyDescent="0.55000000000000004">
      <c r="A524" s="636"/>
      <c r="B524" s="637"/>
      <c r="C524" s="638"/>
      <c r="D524" s="638"/>
      <c r="E524" s="638"/>
      <c r="F524" s="638"/>
      <c r="G524" s="638"/>
      <c r="H524" s="638"/>
      <c r="I524" s="639"/>
      <c r="J524" s="637"/>
      <c r="K524" s="638"/>
      <c r="L524" s="638"/>
      <c r="M524" s="638"/>
      <c r="N524" s="638"/>
      <c r="O524" s="639"/>
      <c r="P524" s="637"/>
      <c r="Q524" s="638"/>
      <c r="R524" s="638"/>
      <c r="S524" s="638"/>
      <c r="T524" s="638"/>
      <c r="U524" s="639"/>
      <c r="V524" s="637"/>
      <c r="W524" s="638"/>
      <c r="X524" s="638"/>
      <c r="Y524" s="638"/>
      <c r="Z524" s="638"/>
      <c r="AA524" s="638"/>
      <c r="AB524" s="638"/>
      <c r="AC524" s="639"/>
      <c r="AD524" s="638"/>
      <c r="AE524" s="638"/>
      <c r="AF524" s="638"/>
      <c r="AG524" s="638"/>
      <c r="AH524" s="637"/>
      <c r="AI524" s="638"/>
      <c r="AJ524" s="638"/>
      <c r="AK524" s="638"/>
      <c r="AL524" s="638"/>
      <c r="AM524" s="638"/>
      <c r="AN524" s="638"/>
      <c r="AO524" s="639"/>
      <c r="AP524" s="638"/>
      <c r="AQ524" s="638"/>
      <c r="AR524" s="638"/>
      <c r="AS524" s="639"/>
    </row>
    <row r="525" spans="1:45" s="635" customFormat="1" x14ac:dyDescent="0.55000000000000004">
      <c r="A525" s="636"/>
      <c r="B525" s="637"/>
      <c r="C525" s="638"/>
      <c r="D525" s="638"/>
      <c r="E525" s="638"/>
      <c r="F525" s="638"/>
      <c r="G525" s="638"/>
      <c r="H525" s="638"/>
      <c r="I525" s="639"/>
      <c r="J525" s="637"/>
      <c r="K525" s="638"/>
      <c r="L525" s="638"/>
      <c r="M525" s="638"/>
      <c r="N525" s="638"/>
      <c r="O525" s="639"/>
      <c r="P525" s="637"/>
      <c r="Q525" s="638"/>
      <c r="R525" s="638"/>
      <c r="S525" s="638"/>
      <c r="T525" s="638"/>
      <c r="U525" s="639"/>
      <c r="V525" s="637"/>
      <c r="W525" s="638"/>
      <c r="X525" s="638"/>
      <c r="Y525" s="638"/>
      <c r="Z525" s="638"/>
      <c r="AA525" s="638"/>
      <c r="AB525" s="638"/>
      <c r="AC525" s="639"/>
      <c r="AD525" s="638"/>
      <c r="AE525" s="638"/>
      <c r="AF525" s="638"/>
      <c r="AG525" s="638"/>
      <c r="AH525" s="637"/>
      <c r="AI525" s="638"/>
      <c r="AJ525" s="638"/>
      <c r="AK525" s="638"/>
      <c r="AL525" s="638"/>
      <c r="AM525" s="638"/>
      <c r="AN525" s="638"/>
      <c r="AO525" s="639"/>
      <c r="AP525" s="638"/>
      <c r="AQ525" s="638"/>
      <c r="AR525" s="638"/>
      <c r="AS525" s="639"/>
    </row>
    <row r="526" spans="1:45" s="635" customFormat="1" x14ac:dyDescent="0.55000000000000004">
      <c r="A526" s="636"/>
      <c r="B526" s="637"/>
      <c r="C526" s="638"/>
      <c r="D526" s="638"/>
      <c r="E526" s="638"/>
      <c r="F526" s="638"/>
      <c r="G526" s="638"/>
      <c r="H526" s="638"/>
      <c r="I526" s="639"/>
      <c r="J526" s="637"/>
      <c r="K526" s="638"/>
      <c r="L526" s="638"/>
      <c r="M526" s="638"/>
      <c r="N526" s="638"/>
      <c r="O526" s="639"/>
      <c r="P526" s="637"/>
      <c r="Q526" s="638"/>
      <c r="R526" s="638"/>
      <c r="S526" s="638"/>
      <c r="T526" s="638"/>
      <c r="U526" s="639"/>
      <c r="V526" s="637"/>
      <c r="W526" s="638"/>
      <c r="X526" s="638"/>
      <c r="Y526" s="638"/>
      <c r="Z526" s="638"/>
      <c r="AA526" s="638"/>
      <c r="AB526" s="638"/>
      <c r="AC526" s="639"/>
      <c r="AD526" s="638"/>
      <c r="AE526" s="638"/>
      <c r="AF526" s="638"/>
      <c r="AG526" s="638"/>
      <c r="AH526" s="637"/>
      <c r="AI526" s="638"/>
      <c r="AJ526" s="638"/>
      <c r="AK526" s="638"/>
      <c r="AL526" s="638"/>
      <c r="AM526" s="638"/>
      <c r="AN526" s="638"/>
      <c r="AO526" s="639"/>
      <c r="AP526" s="638"/>
      <c r="AQ526" s="638"/>
      <c r="AR526" s="638"/>
      <c r="AS526" s="639"/>
    </row>
    <row r="527" spans="1:45" s="635" customFormat="1" x14ac:dyDescent="0.55000000000000004">
      <c r="A527" s="636"/>
      <c r="B527" s="637"/>
      <c r="C527" s="638"/>
      <c r="D527" s="638"/>
      <c r="E527" s="638"/>
      <c r="F527" s="638"/>
      <c r="G527" s="638"/>
      <c r="H527" s="638"/>
      <c r="I527" s="639"/>
      <c r="J527" s="637"/>
      <c r="K527" s="638"/>
      <c r="L527" s="638"/>
      <c r="M527" s="638"/>
      <c r="N527" s="638"/>
      <c r="O527" s="639"/>
      <c r="P527" s="637"/>
      <c r="Q527" s="638"/>
      <c r="R527" s="638"/>
      <c r="S527" s="638"/>
      <c r="T527" s="638"/>
      <c r="U527" s="639"/>
      <c r="V527" s="637"/>
      <c r="W527" s="638"/>
      <c r="X527" s="638"/>
      <c r="Y527" s="638"/>
      <c r="Z527" s="638"/>
      <c r="AA527" s="638"/>
      <c r="AB527" s="638"/>
      <c r="AC527" s="639"/>
      <c r="AD527" s="638"/>
      <c r="AE527" s="638"/>
      <c r="AF527" s="638"/>
      <c r="AG527" s="638"/>
      <c r="AH527" s="637"/>
      <c r="AI527" s="638"/>
      <c r="AJ527" s="638"/>
      <c r="AK527" s="638"/>
      <c r="AL527" s="638"/>
      <c r="AM527" s="638"/>
      <c r="AN527" s="638"/>
      <c r="AO527" s="639"/>
      <c r="AP527" s="638"/>
      <c r="AQ527" s="638"/>
      <c r="AR527" s="638"/>
      <c r="AS527" s="639"/>
    </row>
    <row r="528" spans="1:45" s="635" customFormat="1" x14ac:dyDescent="0.55000000000000004">
      <c r="A528" s="636"/>
      <c r="B528" s="637"/>
      <c r="C528" s="638"/>
      <c r="D528" s="638"/>
      <c r="E528" s="638"/>
      <c r="F528" s="638"/>
      <c r="G528" s="638"/>
      <c r="H528" s="638"/>
      <c r="I528" s="639"/>
      <c r="J528" s="637"/>
      <c r="K528" s="638"/>
      <c r="L528" s="638"/>
      <c r="M528" s="638"/>
      <c r="N528" s="638"/>
      <c r="O528" s="639"/>
      <c r="P528" s="637"/>
      <c r="Q528" s="638"/>
      <c r="R528" s="638"/>
      <c r="S528" s="638"/>
      <c r="T528" s="638"/>
      <c r="U528" s="639"/>
      <c r="V528" s="637"/>
      <c r="W528" s="638"/>
      <c r="X528" s="638"/>
      <c r="Y528" s="638"/>
      <c r="Z528" s="638"/>
      <c r="AA528" s="638"/>
      <c r="AB528" s="638"/>
      <c r="AC528" s="639"/>
      <c r="AD528" s="638"/>
      <c r="AE528" s="638"/>
      <c r="AF528" s="638"/>
      <c r="AG528" s="638"/>
      <c r="AH528" s="637"/>
      <c r="AI528" s="638"/>
      <c r="AJ528" s="638"/>
      <c r="AK528" s="638"/>
      <c r="AL528" s="638"/>
      <c r="AM528" s="638"/>
      <c r="AN528" s="638"/>
      <c r="AO528" s="639"/>
      <c r="AP528" s="638"/>
      <c r="AQ528" s="638"/>
      <c r="AR528" s="638"/>
      <c r="AS528" s="639"/>
    </row>
    <row r="529" spans="1:45" s="635" customFormat="1" x14ac:dyDescent="0.55000000000000004">
      <c r="A529" s="636"/>
      <c r="B529" s="637"/>
      <c r="C529" s="638"/>
      <c r="D529" s="638"/>
      <c r="E529" s="638"/>
      <c r="F529" s="638"/>
      <c r="G529" s="638"/>
      <c r="H529" s="638"/>
      <c r="I529" s="639"/>
      <c r="J529" s="637"/>
      <c r="K529" s="638"/>
      <c r="L529" s="638"/>
      <c r="M529" s="638"/>
      <c r="N529" s="638"/>
      <c r="O529" s="639"/>
      <c r="P529" s="637"/>
      <c r="Q529" s="638"/>
      <c r="R529" s="638"/>
      <c r="S529" s="638"/>
      <c r="T529" s="638"/>
      <c r="U529" s="639"/>
      <c r="V529" s="637"/>
      <c r="W529" s="638"/>
      <c r="X529" s="638"/>
      <c r="Y529" s="638"/>
      <c r="Z529" s="638"/>
      <c r="AA529" s="638"/>
      <c r="AB529" s="638"/>
      <c r="AC529" s="639"/>
      <c r="AD529" s="638"/>
      <c r="AE529" s="638"/>
      <c r="AF529" s="638"/>
      <c r="AG529" s="638"/>
      <c r="AH529" s="637"/>
      <c r="AI529" s="638"/>
      <c r="AJ529" s="638"/>
      <c r="AK529" s="638"/>
      <c r="AL529" s="638"/>
      <c r="AM529" s="638"/>
      <c r="AN529" s="638"/>
      <c r="AO529" s="639"/>
      <c r="AP529" s="638"/>
      <c r="AQ529" s="638"/>
      <c r="AR529" s="638"/>
      <c r="AS529" s="639"/>
    </row>
    <row r="530" spans="1:45" s="635" customFormat="1" x14ac:dyDescent="0.55000000000000004">
      <c r="A530" s="636"/>
      <c r="B530" s="637"/>
      <c r="C530" s="638"/>
      <c r="D530" s="638"/>
      <c r="E530" s="638"/>
      <c r="F530" s="638"/>
      <c r="G530" s="638"/>
      <c r="H530" s="638"/>
      <c r="I530" s="639"/>
      <c r="J530" s="637"/>
      <c r="K530" s="638"/>
      <c r="L530" s="638"/>
      <c r="M530" s="638"/>
      <c r="N530" s="638"/>
      <c r="O530" s="639"/>
      <c r="P530" s="637"/>
      <c r="Q530" s="638"/>
      <c r="R530" s="638"/>
      <c r="S530" s="638"/>
      <c r="T530" s="638"/>
      <c r="U530" s="639"/>
      <c r="V530" s="637"/>
      <c r="W530" s="638"/>
      <c r="X530" s="638"/>
      <c r="Y530" s="638"/>
      <c r="Z530" s="638"/>
      <c r="AA530" s="638"/>
      <c r="AB530" s="638"/>
      <c r="AC530" s="639"/>
      <c r="AD530" s="638"/>
      <c r="AE530" s="638"/>
      <c r="AF530" s="638"/>
      <c r="AG530" s="638"/>
      <c r="AH530" s="637"/>
      <c r="AI530" s="638"/>
      <c r="AJ530" s="638"/>
      <c r="AK530" s="638"/>
      <c r="AL530" s="638"/>
      <c r="AM530" s="638"/>
      <c r="AN530" s="638"/>
      <c r="AO530" s="639"/>
      <c r="AP530" s="638"/>
      <c r="AQ530" s="638"/>
      <c r="AR530" s="638"/>
      <c r="AS530" s="639"/>
    </row>
    <row r="531" spans="1:45" s="635" customFormat="1" x14ac:dyDescent="0.55000000000000004">
      <c r="A531" s="636"/>
      <c r="B531" s="637"/>
      <c r="C531" s="638"/>
      <c r="D531" s="638"/>
      <c r="E531" s="638"/>
      <c r="F531" s="638"/>
      <c r="G531" s="638"/>
      <c r="H531" s="638"/>
      <c r="I531" s="639"/>
      <c r="J531" s="637"/>
      <c r="K531" s="638"/>
      <c r="L531" s="638"/>
      <c r="M531" s="638"/>
      <c r="N531" s="638"/>
      <c r="O531" s="639"/>
      <c r="P531" s="637"/>
      <c r="Q531" s="638"/>
      <c r="R531" s="638"/>
      <c r="S531" s="638"/>
      <c r="T531" s="638"/>
      <c r="U531" s="639"/>
      <c r="V531" s="637"/>
      <c r="W531" s="638"/>
      <c r="X531" s="638"/>
      <c r="Y531" s="638"/>
      <c r="Z531" s="638"/>
      <c r="AA531" s="638"/>
      <c r="AB531" s="638"/>
      <c r="AC531" s="639"/>
      <c r="AD531" s="638"/>
      <c r="AE531" s="638"/>
      <c r="AF531" s="638"/>
      <c r="AG531" s="638"/>
      <c r="AH531" s="637"/>
      <c r="AI531" s="638"/>
      <c r="AJ531" s="638"/>
      <c r="AK531" s="638"/>
      <c r="AL531" s="638"/>
      <c r="AM531" s="638"/>
      <c r="AN531" s="638"/>
      <c r="AO531" s="639"/>
      <c r="AP531" s="638"/>
      <c r="AQ531" s="638"/>
      <c r="AR531" s="638"/>
      <c r="AS531" s="639"/>
    </row>
    <row r="532" spans="1:45" s="635" customFormat="1" x14ac:dyDescent="0.55000000000000004">
      <c r="A532" s="636"/>
      <c r="B532" s="637"/>
      <c r="C532" s="638"/>
      <c r="D532" s="638"/>
      <c r="E532" s="638"/>
      <c r="F532" s="638"/>
      <c r="G532" s="638"/>
      <c r="H532" s="638"/>
      <c r="I532" s="639"/>
      <c r="J532" s="637"/>
      <c r="K532" s="638"/>
      <c r="L532" s="638"/>
      <c r="M532" s="638"/>
      <c r="N532" s="638"/>
      <c r="O532" s="639"/>
      <c r="P532" s="637"/>
      <c r="Q532" s="638"/>
      <c r="R532" s="638"/>
      <c r="S532" s="638"/>
      <c r="T532" s="638"/>
      <c r="U532" s="639"/>
      <c r="V532" s="637"/>
      <c r="W532" s="638"/>
      <c r="X532" s="638"/>
      <c r="Y532" s="638"/>
      <c r="Z532" s="638"/>
      <c r="AA532" s="638"/>
      <c r="AB532" s="638"/>
      <c r="AC532" s="639"/>
      <c r="AD532" s="638"/>
      <c r="AE532" s="638"/>
      <c r="AF532" s="638"/>
      <c r="AG532" s="638"/>
      <c r="AH532" s="637"/>
      <c r="AI532" s="638"/>
      <c r="AJ532" s="638"/>
      <c r="AK532" s="638"/>
      <c r="AL532" s="638"/>
      <c r="AM532" s="638"/>
      <c r="AN532" s="638"/>
      <c r="AO532" s="639"/>
      <c r="AP532" s="638"/>
      <c r="AQ532" s="638"/>
      <c r="AR532" s="638"/>
      <c r="AS532" s="639"/>
    </row>
    <row r="533" spans="1:45" s="635" customFormat="1" x14ac:dyDescent="0.55000000000000004">
      <c r="A533" s="636"/>
      <c r="B533" s="637"/>
      <c r="C533" s="638"/>
      <c r="D533" s="638"/>
      <c r="E533" s="638"/>
      <c r="F533" s="638"/>
      <c r="G533" s="638"/>
      <c r="H533" s="638"/>
      <c r="I533" s="639"/>
      <c r="J533" s="637"/>
      <c r="K533" s="638"/>
      <c r="L533" s="638"/>
      <c r="M533" s="638"/>
      <c r="N533" s="638"/>
      <c r="O533" s="639"/>
      <c r="P533" s="637"/>
      <c r="Q533" s="638"/>
      <c r="R533" s="638"/>
      <c r="S533" s="638"/>
      <c r="T533" s="638"/>
      <c r="U533" s="639"/>
      <c r="V533" s="637"/>
      <c r="W533" s="638"/>
      <c r="X533" s="638"/>
      <c r="Y533" s="638"/>
      <c r="Z533" s="638"/>
      <c r="AA533" s="638"/>
      <c r="AB533" s="638"/>
      <c r="AC533" s="639"/>
      <c r="AD533" s="638"/>
      <c r="AE533" s="638"/>
      <c r="AF533" s="638"/>
      <c r="AG533" s="638"/>
      <c r="AH533" s="637"/>
      <c r="AI533" s="638"/>
      <c r="AJ533" s="638"/>
      <c r="AK533" s="638"/>
      <c r="AL533" s="638"/>
      <c r="AM533" s="638"/>
      <c r="AN533" s="638"/>
      <c r="AO533" s="639"/>
      <c r="AP533" s="638"/>
      <c r="AQ533" s="638"/>
      <c r="AR533" s="638"/>
      <c r="AS533" s="639"/>
    </row>
    <row r="534" spans="1:45" s="635" customFormat="1" x14ac:dyDescent="0.55000000000000004">
      <c r="A534" s="636"/>
      <c r="B534" s="637"/>
      <c r="C534" s="638"/>
      <c r="D534" s="638"/>
      <c r="E534" s="638"/>
      <c r="F534" s="638"/>
      <c r="G534" s="638"/>
      <c r="H534" s="638"/>
      <c r="I534" s="639"/>
      <c r="J534" s="637"/>
      <c r="K534" s="638"/>
      <c r="L534" s="638"/>
      <c r="M534" s="638"/>
      <c r="N534" s="638"/>
      <c r="O534" s="639"/>
      <c r="P534" s="637"/>
      <c r="Q534" s="638"/>
      <c r="R534" s="638"/>
      <c r="S534" s="638"/>
      <c r="T534" s="638"/>
      <c r="U534" s="639"/>
      <c r="V534" s="637"/>
      <c r="W534" s="638"/>
      <c r="X534" s="638"/>
      <c r="Y534" s="638"/>
      <c r="Z534" s="638"/>
      <c r="AA534" s="638"/>
      <c r="AB534" s="638"/>
      <c r="AC534" s="639"/>
      <c r="AD534" s="638"/>
      <c r="AE534" s="638"/>
      <c r="AF534" s="638"/>
      <c r="AG534" s="638"/>
      <c r="AH534" s="637"/>
      <c r="AI534" s="638"/>
      <c r="AJ534" s="638"/>
      <c r="AK534" s="638"/>
      <c r="AL534" s="638"/>
      <c r="AM534" s="638"/>
      <c r="AN534" s="638"/>
      <c r="AO534" s="639"/>
      <c r="AP534" s="638"/>
      <c r="AQ534" s="638"/>
      <c r="AR534" s="638"/>
      <c r="AS534" s="639"/>
    </row>
    <row r="535" spans="1:45" s="635" customFormat="1" x14ac:dyDescent="0.55000000000000004">
      <c r="A535" s="636"/>
      <c r="B535" s="637"/>
      <c r="C535" s="638"/>
      <c r="D535" s="638"/>
      <c r="E535" s="638"/>
      <c r="F535" s="638"/>
      <c r="G535" s="638"/>
      <c r="H535" s="638"/>
      <c r="I535" s="639"/>
      <c r="J535" s="637"/>
      <c r="K535" s="638"/>
      <c r="L535" s="638"/>
      <c r="M535" s="638"/>
      <c r="N535" s="638"/>
      <c r="O535" s="639"/>
      <c r="P535" s="637"/>
      <c r="Q535" s="638"/>
      <c r="R535" s="638"/>
      <c r="S535" s="638"/>
      <c r="T535" s="638"/>
      <c r="U535" s="639"/>
      <c r="V535" s="637"/>
      <c r="W535" s="638"/>
      <c r="X535" s="638"/>
      <c r="Y535" s="638"/>
      <c r="Z535" s="638"/>
      <c r="AA535" s="638"/>
      <c r="AB535" s="638"/>
      <c r="AC535" s="639"/>
      <c r="AD535" s="638"/>
      <c r="AE535" s="638"/>
      <c r="AF535" s="638"/>
      <c r="AG535" s="638"/>
      <c r="AH535" s="637"/>
      <c r="AI535" s="638"/>
      <c r="AJ535" s="638"/>
      <c r="AK535" s="638"/>
      <c r="AL535" s="638"/>
      <c r="AM535" s="638"/>
      <c r="AN535" s="638"/>
      <c r="AO535" s="639"/>
      <c r="AP535" s="638"/>
      <c r="AQ535" s="638"/>
      <c r="AR535" s="638"/>
      <c r="AS535" s="639"/>
    </row>
    <row r="536" spans="1:45" s="635" customFormat="1" x14ac:dyDescent="0.55000000000000004">
      <c r="A536" s="636"/>
      <c r="B536" s="637"/>
      <c r="C536" s="638"/>
      <c r="D536" s="638"/>
      <c r="E536" s="638"/>
      <c r="F536" s="638"/>
      <c r="G536" s="638"/>
      <c r="H536" s="638"/>
      <c r="I536" s="639"/>
      <c r="J536" s="637"/>
      <c r="K536" s="638"/>
      <c r="L536" s="638"/>
      <c r="M536" s="638"/>
      <c r="N536" s="638"/>
      <c r="O536" s="639"/>
      <c r="P536" s="637"/>
      <c r="Q536" s="638"/>
      <c r="R536" s="638"/>
      <c r="S536" s="638"/>
      <c r="T536" s="638"/>
      <c r="U536" s="639"/>
      <c r="V536" s="637"/>
      <c r="W536" s="638"/>
      <c r="X536" s="638"/>
      <c r="Y536" s="638"/>
      <c r="Z536" s="638"/>
      <c r="AA536" s="638"/>
      <c r="AB536" s="638"/>
      <c r="AC536" s="639"/>
      <c r="AD536" s="638"/>
      <c r="AE536" s="638"/>
      <c r="AF536" s="638"/>
      <c r="AG536" s="638"/>
      <c r="AH536" s="637"/>
      <c r="AI536" s="638"/>
      <c r="AJ536" s="638"/>
      <c r="AK536" s="638"/>
      <c r="AL536" s="638"/>
      <c r="AM536" s="638"/>
      <c r="AN536" s="638"/>
      <c r="AO536" s="639"/>
      <c r="AP536" s="638"/>
      <c r="AQ536" s="638"/>
      <c r="AR536" s="638"/>
      <c r="AS536" s="639"/>
    </row>
    <row r="537" spans="1:45" s="635" customFormat="1" x14ac:dyDescent="0.55000000000000004">
      <c r="A537" s="636"/>
      <c r="B537" s="637"/>
      <c r="C537" s="638"/>
      <c r="D537" s="638"/>
      <c r="E537" s="638"/>
      <c r="F537" s="638"/>
      <c r="G537" s="638"/>
      <c r="H537" s="638"/>
      <c r="I537" s="639"/>
      <c r="J537" s="637"/>
      <c r="K537" s="638"/>
      <c r="L537" s="638"/>
      <c r="M537" s="638"/>
      <c r="N537" s="638"/>
      <c r="O537" s="639"/>
      <c r="P537" s="637"/>
      <c r="Q537" s="638"/>
      <c r="R537" s="638"/>
      <c r="S537" s="638"/>
      <c r="T537" s="638"/>
      <c r="U537" s="639"/>
      <c r="V537" s="637"/>
      <c r="W537" s="638"/>
      <c r="X537" s="638"/>
      <c r="Y537" s="638"/>
      <c r="Z537" s="638"/>
      <c r="AA537" s="638"/>
      <c r="AB537" s="638"/>
      <c r="AC537" s="639"/>
      <c r="AD537" s="638"/>
      <c r="AE537" s="638"/>
      <c r="AF537" s="638"/>
      <c r="AG537" s="638"/>
      <c r="AH537" s="637"/>
      <c r="AI537" s="638"/>
      <c r="AJ537" s="638"/>
      <c r="AK537" s="638"/>
      <c r="AL537" s="638"/>
      <c r="AM537" s="638"/>
      <c r="AN537" s="638"/>
      <c r="AO537" s="639"/>
      <c r="AP537" s="638"/>
      <c r="AQ537" s="638"/>
      <c r="AR537" s="638"/>
      <c r="AS537" s="639"/>
    </row>
    <row r="538" spans="1:45" s="635" customFormat="1" x14ac:dyDescent="0.55000000000000004">
      <c r="A538" s="636"/>
      <c r="B538" s="637"/>
      <c r="C538" s="638"/>
      <c r="D538" s="638"/>
      <c r="E538" s="638"/>
      <c r="F538" s="638"/>
      <c r="G538" s="638"/>
      <c r="H538" s="638"/>
      <c r="I538" s="639"/>
      <c r="J538" s="637"/>
      <c r="K538" s="638"/>
      <c r="L538" s="638"/>
      <c r="M538" s="638"/>
      <c r="N538" s="638"/>
      <c r="O538" s="639"/>
      <c r="P538" s="637"/>
      <c r="Q538" s="638"/>
      <c r="R538" s="638"/>
      <c r="S538" s="638"/>
      <c r="T538" s="638"/>
      <c r="U538" s="639"/>
      <c r="V538" s="637"/>
      <c r="W538" s="638"/>
      <c r="X538" s="638"/>
      <c r="Y538" s="638"/>
      <c r="Z538" s="638"/>
      <c r="AA538" s="638"/>
      <c r="AB538" s="638"/>
      <c r="AC538" s="639"/>
      <c r="AD538" s="638"/>
      <c r="AE538" s="638"/>
      <c r="AF538" s="638"/>
      <c r="AG538" s="638"/>
      <c r="AH538" s="637"/>
      <c r="AI538" s="638"/>
      <c r="AJ538" s="638"/>
      <c r="AK538" s="638"/>
      <c r="AL538" s="638"/>
      <c r="AM538" s="638"/>
      <c r="AN538" s="638"/>
      <c r="AO538" s="639"/>
      <c r="AP538" s="638"/>
      <c r="AQ538" s="638"/>
      <c r="AR538" s="638"/>
      <c r="AS538" s="639"/>
    </row>
    <row r="539" spans="1:45" s="635" customFormat="1" x14ac:dyDescent="0.55000000000000004">
      <c r="A539" s="636"/>
      <c r="B539" s="637"/>
      <c r="C539" s="638"/>
      <c r="D539" s="638"/>
      <c r="E539" s="638"/>
      <c r="F539" s="638"/>
      <c r="G539" s="638"/>
      <c r="H539" s="638"/>
      <c r="I539" s="639"/>
      <c r="J539" s="637"/>
      <c r="K539" s="638"/>
      <c r="L539" s="638"/>
      <c r="M539" s="638"/>
      <c r="N539" s="638"/>
      <c r="O539" s="639"/>
      <c r="P539" s="637"/>
      <c r="Q539" s="638"/>
      <c r="R539" s="638"/>
      <c r="S539" s="638"/>
      <c r="T539" s="638"/>
      <c r="U539" s="639"/>
      <c r="V539" s="637"/>
      <c r="W539" s="638"/>
      <c r="X539" s="638"/>
      <c r="Y539" s="638"/>
      <c r="Z539" s="638"/>
      <c r="AA539" s="638"/>
      <c r="AB539" s="638"/>
      <c r="AC539" s="639"/>
      <c r="AD539" s="638"/>
      <c r="AE539" s="638"/>
      <c r="AF539" s="638"/>
      <c r="AG539" s="638"/>
      <c r="AH539" s="637"/>
      <c r="AI539" s="638"/>
      <c r="AJ539" s="638"/>
      <c r="AK539" s="638"/>
      <c r="AL539" s="638"/>
      <c r="AM539" s="638"/>
      <c r="AN539" s="638"/>
      <c r="AO539" s="639"/>
      <c r="AP539" s="638"/>
      <c r="AQ539" s="638"/>
      <c r="AR539" s="638"/>
      <c r="AS539" s="639"/>
    </row>
    <row r="540" spans="1:45" s="635" customFormat="1" x14ac:dyDescent="0.55000000000000004">
      <c r="A540" s="636"/>
      <c r="B540" s="637"/>
      <c r="C540" s="638"/>
      <c r="D540" s="638"/>
      <c r="E540" s="638"/>
      <c r="F540" s="638"/>
      <c r="G540" s="638"/>
      <c r="H540" s="638"/>
      <c r="I540" s="639"/>
      <c r="J540" s="637"/>
      <c r="K540" s="638"/>
      <c r="L540" s="638"/>
      <c r="M540" s="638"/>
      <c r="N540" s="638"/>
      <c r="O540" s="639"/>
      <c r="P540" s="637"/>
      <c r="Q540" s="638"/>
      <c r="R540" s="638"/>
      <c r="S540" s="638"/>
      <c r="T540" s="638"/>
      <c r="U540" s="639"/>
      <c r="V540" s="637"/>
      <c r="W540" s="638"/>
      <c r="X540" s="638"/>
      <c r="Y540" s="638"/>
      <c r="Z540" s="638"/>
      <c r="AA540" s="638"/>
      <c r="AB540" s="638"/>
      <c r="AC540" s="639"/>
      <c r="AD540" s="638"/>
      <c r="AE540" s="638"/>
      <c r="AF540" s="638"/>
      <c r="AG540" s="638"/>
      <c r="AH540" s="637"/>
      <c r="AI540" s="638"/>
      <c r="AJ540" s="638"/>
      <c r="AK540" s="638"/>
      <c r="AL540" s="638"/>
      <c r="AM540" s="638"/>
      <c r="AN540" s="638"/>
      <c r="AO540" s="639"/>
      <c r="AP540" s="638"/>
      <c r="AQ540" s="638"/>
      <c r="AR540" s="638"/>
      <c r="AS540" s="639"/>
    </row>
    <row r="541" spans="1:45" s="635" customFormat="1" x14ac:dyDescent="0.55000000000000004">
      <c r="A541" s="636"/>
      <c r="B541" s="637"/>
      <c r="C541" s="638"/>
      <c r="D541" s="638"/>
      <c r="E541" s="638"/>
      <c r="F541" s="638"/>
      <c r="G541" s="638"/>
      <c r="H541" s="638"/>
      <c r="I541" s="639"/>
      <c r="J541" s="637"/>
      <c r="K541" s="638"/>
      <c r="L541" s="638"/>
      <c r="M541" s="638"/>
      <c r="N541" s="638"/>
      <c r="O541" s="639"/>
      <c r="P541" s="637"/>
      <c r="Q541" s="638"/>
      <c r="R541" s="638"/>
      <c r="S541" s="638"/>
      <c r="T541" s="638"/>
      <c r="U541" s="639"/>
      <c r="V541" s="637"/>
      <c r="W541" s="638"/>
      <c r="X541" s="638"/>
      <c r="Y541" s="638"/>
      <c r="Z541" s="638"/>
      <c r="AA541" s="638"/>
      <c r="AB541" s="638"/>
      <c r="AC541" s="639"/>
      <c r="AD541" s="638"/>
      <c r="AE541" s="638"/>
      <c r="AF541" s="638"/>
      <c r="AG541" s="638"/>
      <c r="AH541" s="637"/>
      <c r="AI541" s="638"/>
      <c r="AJ541" s="638"/>
      <c r="AK541" s="638"/>
      <c r="AL541" s="638"/>
      <c r="AM541" s="638"/>
      <c r="AN541" s="638"/>
      <c r="AO541" s="639"/>
      <c r="AP541" s="638"/>
      <c r="AQ541" s="638"/>
      <c r="AR541" s="638"/>
      <c r="AS541" s="639"/>
    </row>
    <row r="542" spans="1:45" s="635" customFormat="1" x14ac:dyDescent="0.55000000000000004">
      <c r="A542" s="636"/>
      <c r="B542" s="637"/>
      <c r="C542" s="638"/>
      <c r="D542" s="638"/>
      <c r="E542" s="638"/>
      <c r="F542" s="638"/>
      <c r="G542" s="638"/>
      <c r="H542" s="638"/>
      <c r="I542" s="639"/>
      <c r="J542" s="637"/>
      <c r="K542" s="638"/>
      <c r="L542" s="638"/>
      <c r="M542" s="638"/>
      <c r="N542" s="638"/>
      <c r="O542" s="639"/>
      <c r="P542" s="637"/>
      <c r="Q542" s="638"/>
      <c r="R542" s="638"/>
      <c r="S542" s="638"/>
      <c r="T542" s="638"/>
      <c r="U542" s="639"/>
      <c r="V542" s="637"/>
      <c r="W542" s="638"/>
      <c r="X542" s="638"/>
      <c r="Y542" s="638"/>
      <c r="Z542" s="638"/>
      <c r="AA542" s="638"/>
      <c r="AB542" s="638"/>
      <c r="AC542" s="639"/>
      <c r="AD542" s="638"/>
      <c r="AE542" s="638"/>
      <c r="AF542" s="638"/>
      <c r="AG542" s="638"/>
      <c r="AH542" s="637"/>
      <c r="AI542" s="638"/>
      <c r="AJ542" s="638"/>
      <c r="AK542" s="638"/>
      <c r="AL542" s="638"/>
      <c r="AM542" s="638"/>
      <c r="AN542" s="638"/>
      <c r="AO542" s="639"/>
      <c r="AP542" s="638"/>
      <c r="AQ542" s="638"/>
      <c r="AR542" s="638"/>
      <c r="AS542" s="639"/>
    </row>
    <row r="543" spans="1:45" s="635" customFormat="1" x14ac:dyDescent="0.55000000000000004">
      <c r="A543" s="636"/>
      <c r="B543" s="637"/>
      <c r="C543" s="638"/>
      <c r="D543" s="638"/>
      <c r="E543" s="638"/>
      <c r="F543" s="638"/>
      <c r="G543" s="638"/>
      <c r="H543" s="638"/>
      <c r="I543" s="639"/>
      <c r="J543" s="637"/>
      <c r="K543" s="638"/>
      <c r="L543" s="638"/>
      <c r="M543" s="638"/>
      <c r="N543" s="638"/>
      <c r="O543" s="639"/>
      <c r="P543" s="637"/>
      <c r="Q543" s="638"/>
      <c r="R543" s="638"/>
      <c r="S543" s="638"/>
      <c r="T543" s="638"/>
      <c r="U543" s="639"/>
      <c r="V543" s="637"/>
      <c r="W543" s="638"/>
      <c r="X543" s="638"/>
      <c r="Y543" s="638"/>
      <c r="Z543" s="638"/>
      <c r="AA543" s="638"/>
      <c r="AB543" s="638"/>
      <c r="AC543" s="639"/>
      <c r="AD543" s="638"/>
      <c r="AE543" s="638"/>
      <c r="AF543" s="638"/>
      <c r="AG543" s="638"/>
      <c r="AH543" s="637"/>
      <c r="AI543" s="638"/>
      <c r="AJ543" s="638"/>
      <c r="AK543" s="638"/>
      <c r="AL543" s="638"/>
      <c r="AM543" s="638"/>
      <c r="AN543" s="638"/>
      <c r="AO543" s="639"/>
      <c r="AP543" s="638"/>
      <c r="AQ543" s="638"/>
      <c r="AR543" s="638"/>
      <c r="AS543" s="639"/>
    </row>
    <row r="544" spans="1:45" s="635" customFormat="1" x14ac:dyDescent="0.55000000000000004">
      <c r="A544" s="636"/>
      <c r="B544" s="637"/>
      <c r="C544" s="638"/>
      <c r="D544" s="638"/>
      <c r="E544" s="638"/>
      <c r="F544" s="638"/>
      <c r="G544" s="638"/>
      <c r="H544" s="638"/>
      <c r="I544" s="639"/>
      <c r="J544" s="637"/>
      <c r="K544" s="638"/>
      <c r="L544" s="638"/>
      <c r="M544" s="638"/>
      <c r="N544" s="638"/>
      <c r="O544" s="639"/>
      <c r="P544" s="637"/>
      <c r="Q544" s="638"/>
      <c r="R544" s="638"/>
      <c r="S544" s="638"/>
      <c r="T544" s="638"/>
      <c r="U544" s="639"/>
      <c r="V544" s="637"/>
      <c r="W544" s="638"/>
      <c r="X544" s="638"/>
      <c r="Y544" s="638"/>
      <c r="Z544" s="638"/>
      <c r="AA544" s="638"/>
      <c r="AB544" s="638"/>
      <c r="AC544" s="639"/>
      <c r="AD544" s="638"/>
      <c r="AE544" s="638"/>
      <c r="AF544" s="638"/>
      <c r="AG544" s="638"/>
      <c r="AH544" s="637"/>
      <c r="AI544" s="638"/>
      <c r="AJ544" s="638"/>
      <c r="AK544" s="638"/>
      <c r="AL544" s="638"/>
      <c r="AM544" s="638"/>
      <c r="AN544" s="638"/>
      <c r="AO544" s="639"/>
      <c r="AP544" s="638"/>
      <c r="AQ544" s="638"/>
      <c r="AR544" s="638"/>
      <c r="AS544" s="639"/>
    </row>
    <row r="545" spans="1:45" s="635" customFormat="1" x14ac:dyDescent="0.55000000000000004">
      <c r="A545" s="636"/>
      <c r="B545" s="637"/>
      <c r="C545" s="638"/>
      <c r="D545" s="638"/>
      <c r="E545" s="638"/>
      <c r="F545" s="638"/>
      <c r="G545" s="638"/>
      <c r="H545" s="638"/>
      <c r="I545" s="639"/>
      <c r="J545" s="637"/>
      <c r="K545" s="638"/>
      <c r="L545" s="638"/>
      <c r="M545" s="638"/>
      <c r="N545" s="638"/>
      <c r="O545" s="639"/>
      <c r="P545" s="637"/>
      <c r="Q545" s="638"/>
      <c r="R545" s="638"/>
      <c r="S545" s="638"/>
      <c r="T545" s="638"/>
      <c r="U545" s="639"/>
      <c r="V545" s="637"/>
      <c r="W545" s="638"/>
      <c r="X545" s="638"/>
      <c r="Y545" s="638"/>
      <c r="Z545" s="638"/>
      <c r="AA545" s="638"/>
      <c r="AB545" s="638"/>
      <c r="AC545" s="639"/>
      <c r="AD545" s="638"/>
      <c r="AE545" s="638"/>
      <c r="AF545" s="638"/>
      <c r="AG545" s="638"/>
      <c r="AH545" s="637"/>
      <c r="AI545" s="638"/>
      <c r="AJ545" s="638"/>
      <c r="AK545" s="638"/>
      <c r="AL545" s="638"/>
      <c r="AM545" s="638"/>
      <c r="AN545" s="638"/>
      <c r="AO545" s="639"/>
      <c r="AP545" s="638"/>
      <c r="AQ545" s="638"/>
      <c r="AR545" s="638"/>
      <c r="AS545" s="639"/>
    </row>
    <row r="546" spans="1:45" s="635" customFormat="1" x14ac:dyDescent="0.55000000000000004">
      <c r="A546" s="636"/>
      <c r="B546" s="637"/>
      <c r="C546" s="638"/>
      <c r="D546" s="638"/>
      <c r="E546" s="638"/>
      <c r="F546" s="638"/>
      <c r="G546" s="638"/>
      <c r="H546" s="638"/>
      <c r="I546" s="639"/>
      <c r="J546" s="637"/>
      <c r="K546" s="638"/>
      <c r="L546" s="638"/>
      <c r="M546" s="638"/>
      <c r="N546" s="638"/>
      <c r="O546" s="639"/>
      <c r="P546" s="637"/>
      <c r="Q546" s="638"/>
      <c r="R546" s="638"/>
      <c r="S546" s="638"/>
      <c r="T546" s="638"/>
      <c r="U546" s="639"/>
      <c r="V546" s="637"/>
      <c r="W546" s="638"/>
      <c r="X546" s="638"/>
      <c r="Y546" s="638"/>
      <c r="Z546" s="638"/>
      <c r="AA546" s="638"/>
      <c r="AB546" s="638"/>
      <c r="AC546" s="639"/>
      <c r="AD546" s="638"/>
      <c r="AE546" s="638"/>
      <c r="AF546" s="638"/>
      <c r="AG546" s="638"/>
      <c r="AH546" s="637"/>
      <c r="AI546" s="638"/>
      <c r="AJ546" s="638"/>
      <c r="AK546" s="638"/>
      <c r="AL546" s="638"/>
      <c r="AM546" s="638"/>
      <c r="AN546" s="638"/>
      <c r="AO546" s="639"/>
      <c r="AP546" s="638"/>
      <c r="AQ546" s="638"/>
      <c r="AR546" s="638"/>
      <c r="AS546" s="639"/>
    </row>
    <row r="547" spans="1:45" s="635" customFormat="1" x14ac:dyDescent="0.55000000000000004">
      <c r="A547" s="636"/>
      <c r="B547" s="637"/>
      <c r="C547" s="638"/>
      <c r="D547" s="638"/>
      <c r="E547" s="638"/>
      <c r="F547" s="638"/>
      <c r="G547" s="638"/>
      <c r="H547" s="638"/>
      <c r="I547" s="639"/>
      <c r="J547" s="637"/>
      <c r="K547" s="638"/>
      <c r="L547" s="638"/>
      <c r="M547" s="638"/>
      <c r="N547" s="638"/>
      <c r="O547" s="639"/>
      <c r="P547" s="637"/>
      <c r="Q547" s="638"/>
      <c r="R547" s="638"/>
      <c r="S547" s="638"/>
      <c r="T547" s="638"/>
      <c r="U547" s="639"/>
      <c r="V547" s="637"/>
      <c r="W547" s="638"/>
      <c r="X547" s="638"/>
      <c r="Y547" s="638"/>
      <c r="Z547" s="638"/>
      <c r="AA547" s="638"/>
      <c r="AB547" s="638"/>
      <c r="AC547" s="639"/>
      <c r="AD547" s="638"/>
      <c r="AE547" s="638"/>
      <c r="AF547" s="638"/>
      <c r="AG547" s="638"/>
      <c r="AH547" s="637"/>
      <c r="AI547" s="638"/>
      <c r="AJ547" s="638"/>
      <c r="AK547" s="638"/>
      <c r="AL547" s="638"/>
      <c r="AM547" s="638"/>
      <c r="AN547" s="638"/>
      <c r="AO547" s="639"/>
      <c r="AP547" s="638"/>
      <c r="AQ547" s="638"/>
      <c r="AR547" s="638"/>
      <c r="AS547" s="639"/>
    </row>
    <row r="548" spans="1:45" s="635" customFormat="1" x14ac:dyDescent="0.55000000000000004">
      <c r="A548" s="636"/>
      <c r="B548" s="637"/>
      <c r="C548" s="638"/>
      <c r="D548" s="638"/>
      <c r="E548" s="638"/>
      <c r="F548" s="638"/>
      <c r="G548" s="638"/>
      <c r="H548" s="638"/>
      <c r="I548" s="639"/>
      <c r="J548" s="637"/>
      <c r="K548" s="638"/>
      <c r="L548" s="638"/>
      <c r="M548" s="638"/>
      <c r="N548" s="638"/>
      <c r="O548" s="639"/>
      <c r="P548" s="637"/>
      <c r="Q548" s="638"/>
      <c r="R548" s="638"/>
      <c r="S548" s="638"/>
      <c r="T548" s="638"/>
      <c r="U548" s="639"/>
      <c r="V548" s="637"/>
      <c r="W548" s="638"/>
      <c r="X548" s="638"/>
      <c r="Y548" s="638"/>
      <c r="Z548" s="638"/>
      <c r="AA548" s="638"/>
      <c r="AB548" s="638"/>
      <c r="AC548" s="639"/>
      <c r="AD548" s="638"/>
      <c r="AE548" s="638"/>
      <c r="AF548" s="638"/>
      <c r="AG548" s="638"/>
      <c r="AH548" s="637"/>
      <c r="AI548" s="638"/>
      <c r="AJ548" s="638"/>
      <c r="AK548" s="638"/>
      <c r="AL548" s="638"/>
      <c r="AM548" s="638"/>
      <c r="AN548" s="638"/>
      <c r="AO548" s="639"/>
      <c r="AP548" s="638"/>
      <c r="AQ548" s="638"/>
      <c r="AR548" s="638"/>
      <c r="AS548" s="639"/>
    </row>
    <row r="549" spans="1:45" s="635" customFormat="1" x14ac:dyDescent="0.55000000000000004">
      <c r="A549" s="636"/>
      <c r="B549" s="637"/>
      <c r="C549" s="638"/>
      <c r="D549" s="638"/>
      <c r="E549" s="638"/>
      <c r="F549" s="638"/>
      <c r="G549" s="638"/>
      <c r="H549" s="638"/>
      <c r="I549" s="639"/>
      <c r="J549" s="637"/>
      <c r="K549" s="638"/>
      <c r="L549" s="638"/>
      <c r="M549" s="638"/>
      <c r="N549" s="638"/>
      <c r="O549" s="639"/>
      <c r="P549" s="637"/>
      <c r="Q549" s="638"/>
      <c r="R549" s="638"/>
      <c r="S549" s="638"/>
      <c r="T549" s="638"/>
      <c r="U549" s="639"/>
      <c r="V549" s="637"/>
      <c r="W549" s="638"/>
      <c r="X549" s="638"/>
      <c r="Y549" s="638"/>
      <c r="Z549" s="638"/>
      <c r="AA549" s="638"/>
      <c r="AB549" s="638"/>
      <c r="AC549" s="639"/>
      <c r="AD549" s="638"/>
      <c r="AE549" s="638"/>
      <c r="AF549" s="638"/>
      <c r="AG549" s="638"/>
      <c r="AH549" s="637"/>
      <c r="AI549" s="638"/>
      <c r="AJ549" s="638"/>
      <c r="AK549" s="638"/>
      <c r="AL549" s="638"/>
      <c r="AM549" s="638"/>
      <c r="AN549" s="638"/>
      <c r="AO549" s="639"/>
      <c r="AP549" s="638"/>
      <c r="AQ549" s="638"/>
      <c r="AR549" s="638"/>
      <c r="AS549" s="639"/>
    </row>
    <row r="550" spans="1:45" s="635" customFormat="1" x14ac:dyDescent="0.55000000000000004">
      <c r="A550" s="636"/>
      <c r="B550" s="637"/>
      <c r="C550" s="638"/>
      <c r="D550" s="638"/>
      <c r="E550" s="638"/>
      <c r="F550" s="638"/>
      <c r="G550" s="638"/>
      <c r="H550" s="638"/>
      <c r="I550" s="639"/>
      <c r="J550" s="637"/>
      <c r="K550" s="638"/>
      <c r="L550" s="638"/>
      <c r="M550" s="638"/>
      <c r="N550" s="638"/>
      <c r="O550" s="639"/>
      <c r="P550" s="637"/>
      <c r="Q550" s="638"/>
      <c r="R550" s="638"/>
      <c r="S550" s="638"/>
      <c r="T550" s="638"/>
      <c r="U550" s="639"/>
      <c r="V550" s="637"/>
      <c r="W550" s="638"/>
      <c r="X550" s="638"/>
      <c r="Y550" s="638"/>
      <c r="Z550" s="638"/>
      <c r="AA550" s="638"/>
      <c r="AB550" s="638"/>
      <c r="AC550" s="639"/>
      <c r="AD550" s="638"/>
      <c r="AE550" s="638"/>
      <c r="AF550" s="638"/>
      <c r="AG550" s="638"/>
      <c r="AH550" s="637"/>
      <c r="AI550" s="638"/>
      <c r="AJ550" s="638"/>
      <c r="AK550" s="638"/>
      <c r="AL550" s="638"/>
      <c r="AM550" s="638"/>
      <c r="AN550" s="638"/>
      <c r="AO550" s="639"/>
      <c r="AP550" s="638"/>
      <c r="AQ550" s="638"/>
      <c r="AR550" s="638"/>
      <c r="AS550" s="639"/>
    </row>
    <row r="551" spans="1:45" s="635" customFormat="1" x14ac:dyDescent="0.55000000000000004">
      <c r="A551" s="636"/>
      <c r="B551" s="637"/>
      <c r="C551" s="638"/>
      <c r="D551" s="638"/>
      <c r="E551" s="638"/>
      <c r="F551" s="638"/>
      <c r="G551" s="638"/>
      <c r="H551" s="638"/>
      <c r="I551" s="639"/>
      <c r="J551" s="637"/>
      <c r="K551" s="638"/>
      <c r="L551" s="638"/>
      <c r="M551" s="638"/>
      <c r="N551" s="638"/>
      <c r="O551" s="639"/>
      <c r="P551" s="637"/>
      <c r="Q551" s="638"/>
      <c r="R551" s="638"/>
      <c r="S551" s="638"/>
      <c r="T551" s="638"/>
      <c r="U551" s="639"/>
      <c r="V551" s="637"/>
      <c r="W551" s="638"/>
      <c r="X551" s="638"/>
      <c r="Y551" s="638"/>
      <c r="Z551" s="638"/>
      <c r="AA551" s="638"/>
      <c r="AB551" s="638"/>
      <c r="AC551" s="639"/>
      <c r="AD551" s="638"/>
      <c r="AE551" s="638"/>
      <c r="AF551" s="638"/>
      <c r="AG551" s="638"/>
      <c r="AH551" s="637"/>
      <c r="AI551" s="638"/>
      <c r="AJ551" s="638"/>
      <c r="AK551" s="638"/>
      <c r="AL551" s="638"/>
      <c r="AM551" s="638"/>
      <c r="AN551" s="638"/>
      <c r="AO551" s="639"/>
      <c r="AP551" s="638"/>
      <c r="AQ551" s="638"/>
      <c r="AR551" s="638"/>
      <c r="AS551" s="639"/>
    </row>
    <row r="552" spans="1:45" s="635" customFormat="1" x14ac:dyDescent="0.55000000000000004">
      <c r="A552" s="636"/>
      <c r="B552" s="637"/>
      <c r="C552" s="638"/>
      <c r="D552" s="638"/>
      <c r="E552" s="638"/>
      <c r="F552" s="638"/>
      <c r="G552" s="638"/>
      <c r="H552" s="638"/>
      <c r="I552" s="639"/>
      <c r="J552" s="637"/>
      <c r="K552" s="638"/>
      <c r="L552" s="638"/>
      <c r="M552" s="638"/>
      <c r="N552" s="638"/>
      <c r="O552" s="639"/>
      <c r="P552" s="637"/>
      <c r="Q552" s="638"/>
      <c r="R552" s="638"/>
      <c r="S552" s="638"/>
      <c r="T552" s="638"/>
      <c r="U552" s="639"/>
      <c r="V552" s="637"/>
      <c r="W552" s="638"/>
      <c r="X552" s="638"/>
      <c r="Y552" s="638"/>
      <c r="Z552" s="638"/>
      <c r="AA552" s="638"/>
      <c r="AB552" s="638"/>
      <c r="AC552" s="639"/>
      <c r="AD552" s="638"/>
      <c r="AE552" s="638"/>
      <c r="AF552" s="638"/>
      <c r="AG552" s="638"/>
      <c r="AH552" s="637"/>
      <c r="AI552" s="638"/>
      <c r="AJ552" s="638"/>
      <c r="AK552" s="638"/>
      <c r="AL552" s="638"/>
      <c r="AM552" s="638"/>
      <c r="AN552" s="638"/>
      <c r="AO552" s="639"/>
      <c r="AP552" s="638"/>
      <c r="AQ552" s="638"/>
      <c r="AR552" s="638"/>
      <c r="AS552" s="639"/>
    </row>
    <row r="553" spans="1:45" s="635" customFormat="1" x14ac:dyDescent="0.55000000000000004">
      <c r="A553" s="636"/>
      <c r="B553" s="637"/>
      <c r="C553" s="638"/>
      <c r="D553" s="638"/>
      <c r="E553" s="638"/>
      <c r="F553" s="638"/>
      <c r="G553" s="638"/>
      <c r="H553" s="638"/>
      <c r="I553" s="639"/>
      <c r="J553" s="637"/>
      <c r="K553" s="638"/>
      <c r="L553" s="638"/>
      <c r="M553" s="638"/>
      <c r="N553" s="638"/>
      <c r="O553" s="639"/>
      <c r="P553" s="637"/>
      <c r="Q553" s="638"/>
      <c r="R553" s="638"/>
      <c r="S553" s="638"/>
      <c r="T553" s="638"/>
      <c r="U553" s="639"/>
      <c r="V553" s="637"/>
      <c r="W553" s="638"/>
      <c r="X553" s="638"/>
      <c r="Y553" s="638"/>
      <c r="Z553" s="638"/>
      <c r="AA553" s="638"/>
      <c r="AB553" s="638"/>
      <c r="AC553" s="639"/>
      <c r="AD553" s="638"/>
      <c r="AE553" s="638"/>
      <c r="AF553" s="638"/>
      <c r="AG553" s="638"/>
      <c r="AH553" s="637"/>
      <c r="AI553" s="638"/>
      <c r="AJ553" s="638"/>
      <c r="AK553" s="638"/>
      <c r="AL553" s="638"/>
      <c r="AM553" s="638"/>
      <c r="AN553" s="638"/>
      <c r="AO553" s="639"/>
      <c r="AP553" s="638"/>
      <c r="AQ553" s="638"/>
      <c r="AR553" s="638"/>
      <c r="AS553" s="639"/>
    </row>
    <row r="554" spans="1:45" s="635" customFormat="1" x14ac:dyDescent="0.55000000000000004">
      <c r="A554" s="636"/>
      <c r="B554" s="637"/>
      <c r="C554" s="638"/>
      <c r="D554" s="638"/>
      <c r="E554" s="638"/>
      <c r="F554" s="638"/>
      <c r="G554" s="638"/>
      <c r="H554" s="638"/>
      <c r="I554" s="639"/>
      <c r="J554" s="637"/>
      <c r="K554" s="638"/>
      <c r="L554" s="638"/>
      <c r="M554" s="638"/>
      <c r="N554" s="638"/>
      <c r="O554" s="639"/>
      <c r="P554" s="637"/>
      <c r="Q554" s="638"/>
      <c r="R554" s="638"/>
      <c r="S554" s="638"/>
      <c r="T554" s="638"/>
      <c r="U554" s="639"/>
      <c r="V554" s="637"/>
      <c r="W554" s="638"/>
      <c r="X554" s="638"/>
      <c r="Y554" s="638"/>
      <c r="Z554" s="638"/>
      <c r="AA554" s="638"/>
      <c r="AB554" s="638"/>
      <c r="AC554" s="639"/>
      <c r="AD554" s="638"/>
      <c r="AE554" s="638"/>
      <c r="AF554" s="638"/>
      <c r="AG554" s="638"/>
      <c r="AH554" s="637"/>
      <c r="AI554" s="638"/>
      <c r="AJ554" s="638"/>
      <c r="AK554" s="638"/>
      <c r="AL554" s="638"/>
      <c r="AM554" s="638"/>
      <c r="AN554" s="638"/>
      <c r="AO554" s="639"/>
      <c r="AP554" s="638"/>
      <c r="AQ554" s="638"/>
      <c r="AR554" s="638"/>
      <c r="AS554" s="639"/>
    </row>
    <row r="555" spans="1:45" s="635" customFormat="1" x14ac:dyDescent="0.55000000000000004">
      <c r="A555" s="636"/>
      <c r="B555" s="637"/>
      <c r="C555" s="638"/>
      <c r="D555" s="638"/>
      <c r="E555" s="638"/>
      <c r="F555" s="638"/>
      <c r="G555" s="638"/>
      <c r="H555" s="638"/>
      <c r="I555" s="639"/>
      <c r="J555" s="637"/>
      <c r="K555" s="638"/>
      <c r="L555" s="638"/>
      <c r="M555" s="638"/>
      <c r="N555" s="638"/>
      <c r="O555" s="639"/>
      <c r="P555" s="637"/>
      <c r="Q555" s="638"/>
      <c r="R555" s="638"/>
      <c r="S555" s="638"/>
      <c r="T555" s="638"/>
      <c r="U555" s="639"/>
      <c r="V555" s="637"/>
      <c r="W555" s="638"/>
      <c r="X555" s="638"/>
      <c r="Y555" s="638"/>
      <c r="Z555" s="638"/>
      <c r="AA555" s="638"/>
      <c r="AB555" s="638"/>
      <c r="AC555" s="639"/>
      <c r="AD555" s="638"/>
      <c r="AE555" s="638"/>
      <c r="AF555" s="638"/>
      <c r="AG555" s="638"/>
      <c r="AH555" s="637"/>
      <c r="AI555" s="638"/>
      <c r="AJ555" s="638"/>
      <c r="AK555" s="638"/>
      <c r="AL555" s="638"/>
      <c r="AM555" s="638"/>
      <c r="AN555" s="638"/>
      <c r="AO555" s="639"/>
      <c r="AP555" s="638"/>
      <c r="AQ555" s="638"/>
      <c r="AR555" s="638"/>
      <c r="AS555" s="639"/>
    </row>
    <row r="556" spans="1:45" s="635" customFormat="1" x14ac:dyDescent="0.55000000000000004">
      <c r="A556" s="636"/>
      <c r="B556" s="637"/>
      <c r="C556" s="638"/>
      <c r="D556" s="638"/>
      <c r="E556" s="638"/>
      <c r="F556" s="638"/>
      <c r="G556" s="638"/>
      <c r="H556" s="638"/>
      <c r="I556" s="639"/>
      <c r="J556" s="637"/>
      <c r="K556" s="638"/>
      <c r="L556" s="638"/>
      <c r="M556" s="638"/>
      <c r="N556" s="638"/>
      <c r="O556" s="639"/>
      <c r="P556" s="637"/>
      <c r="Q556" s="638"/>
      <c r="R556" s="638"/>
      <c r="S556" s="638"/>
      <c r="T556" s="638"/>
      <c r="U556" s="639"/>
      <c r="V556" s="637"/>
      <c r="W556" s="638"/>
      <c r="X556" s="638"/>
      <c r="Y556" s="638"/>
      <c r="Z556" s="638"/>
      <c r="AA556" s="638"/>
      <c r="AB556" s="638"/>
      <c r="AC556" s="639"/>
      <c r="AD556" s="638"/>
      <c r="AE556" s="638"/>
      <c r="AF556" s="638"/>
      <c r="AG556" s="638"/>
      <c r="AH556" s="637"/>
      <c r="AI556" s="638"/>
      <c r="AJ556" s="638"/>
      <c r="AK556" s="638"/>
      <c r="AL556" s="638"/>
      <c r="AM556" s="638"/>
      <c r="AN556" s="638"/>
      <c r="AO556" s="639"/>
      <c r="AP556" s="638"/>
      <c r="AQ556" s="638"/>
      <c r="AR556" s="638"/>
      <c r="AS556" s="639"/>
    </row>
    <row r="557" spans="1:45" s="635" customFormat="1" x14ac:dyDescent="0.55000000000000004">
      <c r="A557" s="636"/>
      <c r="B557" s="637"/>
      <c r="C557" s="638"/>
      <c r="D557" s="638"/>
      <c r="E557" s="638"/>
      <c r="F557" s="638"/>
      <c r="G557" s="638"/>
      <c r="H557" s="638"/>
      <c r="I557" s="639"/>
      <c r="J557" s="637"/>
      <c r="K557" s="638"/>
      <c r="L557" s="638"/>
      <c r="M557" s="638"/>
      <c r="N557" s="638"/>
      <c r="O557" s="639"/>
      <c r="P557" s="637"/>
      <c r="Q557" s="638"/>
      <c r="R557" s="638"/>
      <c r="S557" s="638"/>
      <c r="T557" s="638"/>
      <c r="U557" s="639"/>
      <c r="V557" s="637"/>
      <c r="W557" s="638"/>
      <c r="X557" s="638"/>
      <c r="Y557" s="638"/>
      <c r="Z557" s="638"/>
      <c r="AA557" s="638"/>
      <c r="AB557" s="638"/>
      <c r="AC557" s="639"/>
      <c r="AD557" s="638"/>
      <c r="AE557" s="638"/>
      <c r="AF557" s="638"/>
      <c r="AG557" s="638"/>
      <c r="AH557" s="637"/>
      <c r="AI557" s="638"/>
      <c r="AJ557" s="638"/>
      <c r="AK557" s="638"/>
      <c r="AL557" s="638"/>
      <c r="AM557" s="638"/>
      <c r="AN557" s="638"/>
      <c r="AO557" s="639"/>
      <c r="AP557" s="638"/>
      <c r="AQ557" s="638"/>
      <c r="AR557" s="638"/>
      <c r="AS557" s="639"/>
    </row>
    <row r="558" spans="1:45" s="635" customFormat="1" x14ac:dyDescent="0.55000000000000004">
      <c r="A558" s="636"/>
      <c r="B558" s="637"/>
      <c r="C558" s="638"/>
      <c r="D558" s="638"/>
      <c r="E558" s="638"/>
      <c r="F558" s="638"/>
      <c r="G558" s="638"/>
      <c r="H558" s="638"/>
      <c r="I558" s="639"/>
      <c r="J558" s="637"/>
      <c r="K558" s="638"/>
      <c r="L558" s="638"/>
      <c r="M558" s="638"/>
      <c r="N558" s="638"/>
      <c r="O558" s="639"/>
      <c r="P558" s="637"/>
      <c r="Q558" s="638"/>
      <c r="R558" s="638"/>
      <c r="S558" s="638"/>
      <c r="T558" s="638"/>
      <c r="U558" s="639"/>
      <c r="V558" s="637"/>
      <c r="W558" s="638"/>
      <c r="X558" s="638"/>
      <c r="Y558" s="638"/>
      <c r="Z558" s="638"/>
      <c r="AA558" s="638"/>
      <c r="AB558" s="638"/>
      <c r="AC558" s="639"/>
      <c r="AD558" s="638"/>
      <c r="AE558" s="638"/>
      <c r="AF558" s="638"/>
      <c r="AG558" s="638"/>
      <c r="AH558" s="637"/>
      <c r="AI558" s="638"/>
      <c r="AJ558" s="638"/>
      <c r="AK558" s="638"/>
      <c r="AL558" s="638"/>
      <c r="AM558" s="638"/>
      <c r="AN558" s="638"/>
      <c r="AO558" s="639"/>
      <c r="AP558" s="638"/>
      <c r="AQ558" s="638"/>
      <c r="AR558" s="638"/>
      <c r="AS558" s="639"/>
    </row>
    <row r="559" spans="1:45" s="635" customFormat="1" x14ac:dyDescent="0.55000000000000004">
      <c r="A559" s="636"/>
      <c r="B559" s="637"/>
      <c r="C559" s="638"/>
      <c r="D559" s="638"/>
      <c r="E559" s="638"/>
      <c r="F559" s="638"/>
      <c r="G559" s="638"/>
      <c r="H559" s="638"/>
      <c r="I559" s="639"/>
      <c r="J559" s="637"/>
      <c r="K559" s="638"/>
      <c r="L559" s="638"/>
      <c r="M559" s="638"/>
      <c r="N559" s="638"/>
      <c r="O559" s="639"/>
      <c r="P559" s="637"/>
      <c r="Q559" s="638"/>
      <c r="R559" s="638"/>
      <c r="S559" s="638"/>
      <c r="T559" s="638"/>
      <c r="U559" s="639"/>
      <c r="V559" s="637"/>
      <c r="W559" s="638"/>
      <c r="X559" s="638"/>
      <c r="Y559" s="638"/>
      <c r="Z559" s="638"/>
      <c r="AA559" s="638"/>
      <c r="AB559" s="638"/>
      <c r="AC559" s="639"/>
      <c r="AD559" s="638"/>
      <c r="AE559" s="638"/>
      <c r="AF559" s="638"/>
      <c r="AG559" s="638"/>
      <c r="AH559" s="637"/>
      <c r="AI559" s="638"/>
      <c r="AJ559" s="638"/>
      <c r="AK559" s="638"/>
      <c r="AL559" s="638"/>
      <c r="AM559" s="638"/>
      <c r="AN559" s="638"/>
      <c r="AO559" s="639"/>
      <c r="AP559" s="638"/>
      <c r="AQ559" s="638"/>
      <c r="AR559" s="638"/>
      <c r="AS559" s="639"/>
    </row>
    <row r="560" spans="1:45" s="635" customFormat="1" x14ac:dyDescent="0.55000000000000004">
      <c r="A560" s="636"/>
      <c r="B560" s="637"/>
      <c r="C560" s="638"/>
      <c r="D560" s="638"/>
      <c r="E560" s="638"/>
      <c r="F560" s="638"/>
      <c r="G560" s="638"/>
      <c r="H560" s="638"/>
      <c r="I560" s="639"/>
      <c r="J560" s="637"/>
      <c r="K560" s="638"/>
      <c r="L560" s="638"/>
      <c r="M560" s="638"/>
      <c r="N560" s="638"/>
      <c r="O560" s="639"/>
      <c r="P560" s="637"/>
      <c r="Q560" s="638"/>
      <c r="R560" s="638"/>
      <c r="S560" s="638"/>
      <c r="T560" s="638"/>
      <c r="U560" s="639"/>
      <c r="V560" s="637"/>
      <c r="W560" s="638"/>
      <c r="X560" s="638"/>
      <c r="Y560" s="638"/>
      <c r="Z560" s="638"/>
      <c r="AA560" s="638"/>
      <c r="AB560" s="638"/>
      <c r="AC560" s="639"/>
      <c r="AD560" s="638"/>
      <c r="AE560" s="638"/>
      <c r="AF560" s="638"/>
      <c r="AG560" s="638"/>
      <c r="AH560" s="637"/>
      <c r="AI560" s="638"/>
      <c r="AJ560" s="638"/>
      <c r="AK560" s="638"/>
      <c r="AL560" s="638"/>
      <c r="AM560" s="638"/>
      <c r="AN560" s="638"/>
      <c r="AO560" s="639"/>
      <c r="AP560" s="638"/>
      <c r="AQ560" s="638"/>
      <c r="AR560" s="638"/>
      <c r="AS560" s="639"/>
    </row>
    <row r="561" spans="1:45" s="635" customFormat="1" x14ac:dyDescent="0.55000000000000004">
      <c r="A561" s="636"/>
      <c r="B561" s="637"/>
      <c r="C561" s="638"/>
      <c r="D561" s="638"/>
      <c r="E561" s="638"/>
      <c r="F561" s="638"/>
      <c r="G561" s="638"/>
      <c r="H561" s="638"/>
      <c r="I561" s="639"/>
      <c r="J561" s="637"/>
      <c r="K561" s="638"/>
      <c r="L561" s="638"/>
      <c r="M561" s="638"/>
      <c r="N561" s="638"/>
      <c r="O561" s="639"/>
      <c r="P561" s="637"/>
      <c r="Q561" s="638"/>
      <c r="R561" s="638"/>
      <c r="S561" s="638"/>
      <c r="T561" s="638"/>
      <c r="U561" s="639"/>
      <c r="V561" s="637"/>
      <c r="W561" s="638"/>
      <c r="X561" s="638"/>
      <c r="Y561" s="638"/>
      <c r="Z561" s="638"/>
      <c r="AA561" s="638"/>
      <c r="AB561" s="638"/>
      <c r="AC561" s="639"/>
      <c r="AD561" s="638"/>
      <c r="AE561" s="638"/>
      <c r="AF561" s="638"/>
      <c r="AG561" s="638"/>
      <c r="AH561" s="637"/>
      <c r="AI561" s="638"/>
      <c r="AJ561" s="638"/>
      <c r="AK561" s="638"/>
      <c r="AL561" s="638"/>
      <c r="AM561" s="638"/>
      <c r="AN561" s="638"/>
      <c r="AO561" s="639"/>
      <c r="AP561" s="638"/>
      <c r="AQ561" s="638"/>
      <c r="AR561" s="638"/>
      <c r="AS561" s="639"/>
    </row>
    <row r="562" spans="1:45" s="635" customFormat="1" x14ac:dyDescent="0.55000000000000004">
      <c r="A562" s="636"/>
      <c r="B562" s="637"/>
      <c r="C562" s="638"/>
      <c r="D562" s="638"/>
      <c r="E562" s="638"/>
      <c r="F562" s="638"/>
      <c r="G562" s="638"/>
      <c r="H562" s="638"/>
      <c r="I562" s="639"/>
      <c r="J562" s="637"/>
      <c r="K562" s="638"/>
      <c r="L562" s="638"/>
      <c r="M562" s="638"/>
      <c r="N562" s="638"/>
      <c r="O562" s="639"/>
      <c r="P562" s="637"/>
      <c r="Q562" s="638"/>
      <c r="R562" s="638"/>
      <c r="S562" s="638"/>
      <c r="T562" s="638"/>
      <c r="U562" s="639"/>
      <c r="V562" s="637"/>
      <c r="W562" s="638"/>
      <c r="X562" s="638"/>
      <c r="Y562" s="638"/>
      <c r="Z562" s="638"/>
      <c r="AA562" s="638"/>
      <c r="AB562" s="638"/>
      <c r="AC562" s="639"/>
      <c r="AD562" s="638"/>
      <c r="AE562" s="638"/>
      <c r="AF562" s="638"/>
      <c r="AG562" s="638"/>
      <c r="AH562" s="637"/>
      <c r="AI562" s="638"/>
      <c r="AJ562" s="638"/>
      <c r="AK562" s="638"/>
      <c r="AL562" s="638"/>
      <c r="AM562" s="638"/>
      <c r="AN562" s="638"/>
      <c r="AO562" s="639"/>
      <c r="AP562" s="638"/>
      <c r="AQ562" s="638"/>
      <c r="AR562" s="638"/>
      <c r="AS562" s="639"/>
    </row>
    <row r="563" spans="1:45" s="635" customFormat="1" x14ac:dyDescent="0.55000000000000004">
      <c r="A563" s="636"/>
      <c r="B563" s="637"/>
      <c r="C563" s="638"/>
      <c r="D563" s="638"/>
      <c r="E563" s="638"/>
      <c r="F563" s="638"/>
      <c r="G563" s="638"/>
      <c r="H563" s="638"/>
      <c r="I563" s="639"/>
      <c r="J563" s="637"/>
      <c r="K563" s="638"/>
      <c r="L563" s="638"/>
      <c r="M563" s="638"/>
      <c r="N563" s="638"/>
      <c r="O563" s="639"/>
      <c r="P563" s="637"/>
      <c r="Q563" s="638"/>
      <c r="R563" s="638"/>
      <c r="S563" s="638"/>
      <c r="T563" s="638"/>
      <c r="U563" s="639"/>
      <c r="V563" s="637"/>
      <c r="W563" s="638"/>
      <c r="X563" s="638"/>
      <c r="Y563" s="638"/>
      <c r="Z563" s="638"/>
      <c r="AA563" s="638"/>
      <c r="AB563" s="638"/>
      <c r="AC563" s="639"/>
      <c r="AD563" s="638"/>
      <c r="AE563" s="638"/>
      <c r="AF563" s="638"/>
      <c r="AG563" s="638"/>
      <c r="AH563" s="637"/>
      <c r="AI563" s="638"/>
      <c r="AJ563" s="638"/>
      <c r="AK563" s="638"/>
      <c r="AL563" s="638"/>
      <c r="AM563" s="638"/>
      <c r="AN563" s="638"/>
      <c r="AO563" s="639"/>
      <c r="AP563" s="638"/>
      <c r="AQ563" s="638"/>
      <c r="AR563" s="638"/>
      <c r="AS563" s="639"/>
    </row>
    <row r="564" spans="1:45" s="635" customFormat="1" x14ac:dyDescent="0.55000000000000004">
      <c r="A564" s="636"/>
      <c r="B564" s="637"/>
      <c r="C564" s="638"/>
      <c r="D564" s="638"/>
      <c r="E564" s="638"/>
      <c r="F564" s="638"/>
      <c r="G564" s="638"/>
      <c r="H564" s="638"/>
      <c r="I564" s="639"/>
      <c r="J564" s="637"/>
      <c r="K564" s="638"/>
      <c r="L564" s="638"/>
      <c r="M564" s="638"/>
      <c r="N564" s="638"/>
      <c r="O564" s="639"/>
      <c r="P564" s="637"/>
      <c r="Q564" s="638"/>
      <c r="R564" s="638"/>
      <c r="S564" s="638"/>
      <c r="T564" s="638"/>
      <c r="U564" s="639"/>
      <c r="V564" s="637"/>
      <c r="W564" s="638"/>
      <c r="X564" s="638"/>
      <c r="Y564" s="638"/>
      <c r="Z564" s="638"/>
      <c r="AA564" s="638"/>
      <c r="AB564" s="638"/>
      <c r="AC564" s="639"/>
      <c r="AD564" s="638"/>
      <c r="AE564" s="638"/>
      <c r="AF564" s="638"/>
      <c r="AG564" s="638"/>
      <c r="AH564" s="637"/>
      <c r="AI564" s="638"/>
      <c r="AJ564" s="638"/>
      <c r="AK564" s="638"/>
      <c r="AL564" s="638"/>
      <c r="AM564" s="638"/>
      <c r="AN564" s="638"/>
      <c r="AO564" s="639"/>
      <c r="AP564" s="638"/>
      <c r="AQ564" s="638"/>
      <c r="AR564" s="638"/>
      <c r="AS564" s="639"/>
    </row>
    <row r="565" spans="1:45" s="635" customFormat="1" x14ac:dyDescent="0.55000000000000004">
      <c r="A565" s="636"/>
      <c r="B565" s="637"/>
      <c r="C565" s="638"/>
      <c r="D565" s="638"/>
      <c r="E565" s="638"/>
      <c r="F565" s="638"/>
      <c r="G565" s="638"/>
      <c r="H565" s="638"/>
      <c r="I565" s="639"/>
      <c r="J565" s="637"/>
      <c r="K565" s="638"/>
      <c r="L565" s="638"/>
      <c r="M565" s="638"/>
      <c r="N565" s="638"/>
      <c r="O565" s="639"/>
      <c r="P565" s="637"/>
      <c r="Q565" s="638"/>
      <c r="R565" s="638"/>
      <c r="S565" s="638"/>
      <c r="T565" s="638"/>
      <c r="U565" s="639"/>
      <c r="V565" s="637"/>
      <c r="W565" s="638"/>
      <c r="X565" s="638"/>
      <c r="Y565" s="638"/>
      <c r="Z565" s="638"/>
      <c r="AA565" s="638"/>
      <c r="AB565" s="638"/>
      <c r="AC565" s="639"/>
      <c r="AD565" s="638"/>
      <c r="AE565" s="638"/>
      <c r="AF565" s="638"/>
      <c r="AG565" s="638"/>
      <c r="AH565" s="637"/>
      <c r="AI565" s="638"/>
      <c r="AJ565" s="638"/>
      <c r="AK565" s="638"/>
      <c r="AL565" s="638"/>
      <c r="AM565" s="638"/>
      <c r="AN565" s="638"/>
      <c r="AO565" s="639"/>
      <c r="AP565" s="638"/>
      <c r="AQ565" s="638"/>
      <c r="AR565" s="638"/>
      <c r="AS565" s="639"/>
    </row>
    <row r="566" spans="1:45" s="635" customFormat="1" x14ac:dyDescent="0.55000000000000004">
      <c r="A566" s="636"/>
      <c r="B566" s="637"/>
      <c r="C566" s="638"/>
      <c r="D566" s="638"/>
      <c r="E566" s="638"/>
      <c r="F566" s="638"/>
      <c r="G566" s="638"/>
      <c r="H566" s="638"/>
      <c r="I566" s="639"/>
      <c r="J566" s="637"/>
      <c r="K566" s="638"/>
      <c r="L566" s="638"/>
      <c r="M566" s="638"/>
      <c r="N566" s="638"/>
      <c r="O566" s="639"/>
      <c r="P566" s="637"/>
      <c r="Q566" s="638"/>
      <c r="R566" s="638"/>
      <c r="S566" s="638"/>
      <c r="T566" s="638"/>
      <c r="U566" s="639"/>
      <c r="V566" s="637"/>
      <c r="W566" s="638"/>
      <c r="X566" s="638"/>
      <c r="Y566" s="638"/>
      <c r="Z566" s="638"/>
      <c r="AA566" s="638"/>
      <c r="AB566" s="638"/>
      <c r="AC566" s="639"/>
      <c r="AD566" s="638"/>
      <c r="AE566" s="638"/>
      <c r="AF566" s="638"/>
      <c r="AG566" s="638"/>
      <c r="AH566" s="637"/>
      <c r="AI566" s="638"/>
      <c r="AJ566" s="638"/>
      <c r="AK566" s="638"/>
      <c r="AL566" s="638"/>
      <c r="AM566" s="638"/>
      <c r="AN566" s="638"/>
      <c r="AO566" s="639"/>
      <c r="AP566" s="638"/>
      <c r="AQ566" s="638"/>
      <c r="AR566" s="638"/>
      <c r="AS566" s="639"/>
    </row>
    <row r="567" spans="1:45" s="635" customFormat="1" x14ac:dyDescent="0.55000000000000004">
      <c r="A567" s="636"/>
      <c r="B567" s="637"/>
      <c r="C567" s="638"/>
      <c r="D567" s="638"/>
      <c r="E567" s="638"/>
      <c r="F567" s="638"/>
      <c r="G567" s="638"/>
      <c r="H567" s="638"/>
      <c r="I567" s="639"/>
      <c r="J567" s="637"/>
      <c r="K567" s="638"/>
      <c r="L567" s="638"/>
      <c r="M567" s="638"/>
      <c r="N567" s="638"/>
      <c r="O567" s="639"/>
      <c r="P567" s="637"/>
      <c r="Q567" s="638"/>
      <c r="R567" s="638"/>
      <c r="S567" s="638"/>
      <c r="T567" s="638"/>
      <c r="U567" s="639"/>
      <c r="V567" s="637"/>
      <c r="W567" s="638"/>
      <c r="X567" s="638"/>
      <c r="Y567" s="638"/>
      <c r="Z567" s="638"/>
      <c r="AA567" s="638"/>
      <c r="AB567" s="638"/>
      <c r="AC567" s="639"/>
      <c r="AD567" s="638"/>
      <c r="AE567" s="638"/>
      <c r="AF567" s="638"/>
      <c r="AG567" s="638"/>
      <c r="AH567" s="637"/>
      <c r="AI567" s="638"/>
      <c r="AJ567" s="638"/>
      <c r="AK567" s="638"/>
      <c r="AL567" s="638"/>
      <c r="AM567" s="638"/>
      <c r="AN567" s="638"/>
      <c r="AO567" s="639"/>
      <c r="AP567" s="638"/>
      <c r="AQ567" s="638"/>
      <c r="AR567" s="638"/>
      <c r="AS567" s="639"/>
    </row>
    <row r="568" spans="1:45" s="635" customFormat="1" x14ac:dyDescent="0.55000000000000004">
      <c r="A568" s="636"/>
      <c r="B568" s="637"/>
      <c r="C568" s="638"/>
      <c r="D568" s="638"/>
      <c r="E568" s="638"/>
      <c r="F568" s="638"/>
      <c r="G568" s="638"/>
      <c r="H568" s="638"/>
      <c r="I568" s="639"/>
      <c r="J568" s="637"/>
      <c r="K568" s="638"/>
      <c r="L568" s="638"/>
      <c r="M568" s="638"/>
      <c r="N568" s="638"/>
      <c r="O568" s="639"/>
      <c r="P568" s="637"/>
      <c r="Q568" s="638"/>
      <c r="R568" s="638"/>
      <c r="S568" s="638"/>
      <c r="T568" s="638"/>
      <c r="U568" s="639"/>
      <c r="V568" s="637"/>
      <c r="W568" s="638"/>
      <c r="X568" s="638"/>
      <c r="Y568" s="638"/>
      <c r="Z568" s="638"/>
      <c r="AA568" s="638"/>
      <c r="AB568" s="638"/>
      <c r="AC568" s="639"/>
      <c r="AD568" s="638"/>
      <c r="AE568" s="638"/>
      <c r="AF568" s="638"/>
      <c r="AG568" s="638"/>
      <c r="AH568" s="637"/>
      <c r="AI568" s="638"/>
      <c r="AJ568" s="638"/>
      <c r="AK568" s="638"/>
      <c r="AL568" s="638"/>
      <c r="AM568" s="638"/>
      <c r="AN568" s="638"/>
      <c r="AO568" s="639"/>
      <c r="AP568" s="638"/>
      <c r="AQ568" s="638"/>
      <c r="AR568" s="638"/>
      <c r="AS568" s="639"/>
    </row>
    <row r="569" spans="1:45" s="635" customFormat="1" x14ac:dyDescent="0.55000000000000004">
      <c r="A569" s="636"/>
      <c r="B569" s="637"/>
      <c r="C569" s="638"/>
      <c r="D569" s="638"/>
      <c r="E569" s="638"/>
      <c r="F569" s="638"/>
      <c r="G569" s="638"/>
      <c r="H569" s="638"/>
      <c r="I569" s="639"/>
      <c r="J569" s="637"/>
      <c r="K569" s="638"/>
      <c r="L569" s="638"/>
      <c r="M569" s="638"/>
      <c r="N569" s="638"/>
      <c r="O569" s="639"/>
      <c r="P569" s="637"/>
      <c r="Q569" s="638"/>
      <c r="R569" s="638"/>
      <c r="S569" s="638"/>
      <c r="T569" s="638"/>
      <c r="U569" s="639"/>
      <c r="V569" s="637"/>
      <c r="W569" s="638"/>
      <c r="X569" s="638"/>
      <c r="Y569" s="638"/>
      <c r="Z569" s="638"/>
      <c r="AA569" s="638"/>
      <c r="AB569" s="638"/>
      <c r="AC569" s="639"/>
      <c r="AD569" s="638"/>
      <c r="AE569" s="638"/>
      <c r="AF569" s="638"/>
      <c r="AG569" s="638"/>
      <c r="AH569" s="637"/>
      <c r="AI569" s="638"/>
      <c r="AJ569" s="638"/>
      <c r="AK569" s="638"/>
      <c r="AL569" s="638"/>
      <c r="AM569" s="638"/>
      <c r="AN569" s="638"/>
      <c r="AO569" s="639"/>
      <c r="AP569" s="638"/>
      <c r="AQ569" s="638"/>
      <c r="AR569" s="638"/>
      <c r="AS569" s="639"/>
    </row>
    <row r="570" spans="1:45" s="635" customFormat="1" x14ac:dyDescent="0.55000000000000004">
      <c r="A570" s="636"/>
      <c r="B570" s="637"/>
      <c r="C570" s="638"/>
      <c r="D570" s="638"/>
      <c r="E570" s="638"/>
      <c r="F570" s="638"/>
      <c r="G570" s="638"/>
      <c r="H570" s="638"/>
      <c r="I570" s="639"/>
      <c r="J570" s="637"/>
      <c r="K570" s="638"/>
      <c r="L570" s="638"/>
      <c r="M570" s="638"/>
      <c r="N570" s="638"/>
      <c r="O570" s="639"/>
      <c r="P570" s="637"/>
      <c r="Q570" s="638"/>
      <c r="R570" s="638"/>
      <c r="S570" s="638"/>
      <c r="T570" s="638"/>
      <c r="U570" s="639"/>
      <c r="V570" s="637"/>
      <c r="W570" s="638"/>
      <c r="X570" s="638"/>
      <c r="Y570" s="638"/>
      <c r="Z570" s="638"/>
      <c r="AA570" s="638"/>
      <c r="AB570" s="638"/>
      <c r="AC570" s="639"/>
      <c r="AD570" s="638"/>
      <c r="AE570" s="638"/>
      <c r="AF570" s="638"/>
      <c r="AG570" s="638"/>
      <c r="AH570" s="637"/>
      <c r="AI570" s="638"/>
      <c r="AJ570" s="638"/>
      <c r="AK570" s="638"/>
      <c r="AL570" s="638"/>
      <c r="AM570" s="638"/>
      <c r="AN570" s="638"/>
      <c r="AO570" s="639"/>
      <c r="AP570" s="638"/>
      <c r="AQ570" s="638"/>
      <c r="AR570" s="638"/>
      <c r="AS570" s="639"/>
    </row>
    <row r="571" spans="1:45" s="635" customFormat="1" x14ac:dyDescent="0.55000000000000004">
      <c r="A571" s="636"/>
      <c r="B571" s="637"/>
      <c r="C571" s="638"/>
      <c r="D571" s="638"/>
      <c r="E571" s="638"/>
      <c r="F571" s="638"/>
      <c r="G571" s="638"/>
      <c r="H571" s="638"/>
      <c r="I571" s="639"/>
      <c r="J571" s="637"/>
      <c r="K571" s="638"/>
      <c r="L571" s="638"/>
      <c r="M571" s="638"/>
      <c r="N571" s="638"/>
      <c r="O571" s="639"/>
      <c r="P571" s="637"/>
      <c r="Q571" s="638"/>
      <c r="R571" s="638"/>
      <c r="S571" s="638"/>
      <c r="T571" s="638"/>
      <c r="U571" s="639"/>
      <c r="V571" s="637"/>
      <c r="W571" s="638"/>
      <c r="X571" s="638"/>
      <c r="Y571" s="638"/>
      <c r="Z571" s="638"/>
      <c r="AA571" s="638"/>
      <c r="AB571" s="638"/>
      <c r="AC571" s="639"/>
      <c r="AD571" s="638"/>
      <c r="AE571" s="638"/>
      <c r="AF571" s="638"/>
      <c r="AG571" s="638"/>
      <c r="AH571" s="637"/>
      <c r="AI571" s="638"/>
      <c r="AJ571" s="638"/>
      <c r="AK571" s="638"/>
      <c r="AL571" s="638"/>
      <c r="AM571" s="638"/>
      <c r="AN571" s="638"/>
      <c r="AO571" s="639"/>
      <c r="AP571" s="638"/>
      <c r="AQ571" s="638"/>
      <c r="AR571" s="638"/>
      <c r="AS571" s="639"/>
    </row>
    <row r="572" spans="1:45" s="635" customFormat="1" x14ac:dyDescent="0.55000000000000004">
      <c r="A572" s="636"/>
      <c r="B572" s="637"/>
      <c r="C572" s="638"/>
      <c r="D572" s="638"/>
      <c r="E572" s="638"/>
      <c r="F572" s="638"/>
      <c r="G572" s="638"/>
      <c r="H572" s="638"/>
      <c r="I572" s="639"/>
      <c r="J572" s="637"/>
      <c r="K572" s="638"/>
      <c r="L572" s="638"/>
      <c r="M572" s="638"/>
      <c r="N572" s="638"/>
      <c r="O572" s="639"/>
      <c r="P572" s="637"/>
      <c r="Q572" s="638"/>
      <c r="R572" s="638"/>
      <c r="S572" s="638"/>
      <c r="T572" s="638"/>
      <c r="U572" s="639"/>
      <c r="V572" s="637"/>
      <c r="W572" s="638"/>
      <c r="X572" s="638"/>
      <c r="Y572" s="638"/>
      <c r="Z572" s="638"/>
      <c r="AA572" s="638"/>
      <c r="AB572" s="638"/>
      <c r="AC572" s="639"/>
      <c r="AD572" s="638"/>
      <c r="AE572" s="638"/>
      <c r="AF572" s="638"/>
      <c r="AG572" s="638"/>
      <c r="AH572" s="637"/>
      <c r="AI572" s="638"/>
      <c r="AJ572" s="638"/>
      <c r="AK572" s="638"/>
      <c r="AL572" s="638"/>
      <c r="AM572" s="638"/>
      <c r="AN572" s="638"/>
      <c r="AO572" s="639"/>
      <c r="AP572" s="638"/>
      <c r="AQ572" s="638"/>
      <c r="AR572" s="638"/>
      <c r="AS572" s="639"/>
    </row>
    <row r="573" spans="1:45" s="635" customFormat="1" x14ac:dyDescent="0.55000000000000004">
      <c r="A573" s="636"/>
      <c r="B573" s="637"/>
      <c r="C573" s="638"/>
      <c r="D573" s="638"/>
      <c r="E573" s="638"/>
      <c r="F573" s="638"/>
      <c r="G573" s="638"/>
      <c r="H573" s="638"/>
      <c r="I573" s="639"/>
      <c r="J573" s="637"/>
      <c r="K573" s="638"/>
      <c r="L573" s="638"/>
      <c r="M573" s="638"/>
      <c r="N573" s="638"/>
      <c r="O573" s="639"/>
      <c r="P573" s="637"/>
      <c r="Q573" s="638"/>
      <c r="R573" s="638"/>
      <c r="S573" s="638"/>
      <c r="T573" s="638"/>
      <c r="U573" s="639"/>
      <c r="V573" s="637"/>
      <c r="W573" s="638"/>
      <c r="X573" s="638"/>
      <c r="Y573" s="638"/>
      <c r="Z573" s="638"/>
      <c r="AA573" s="638"/>
      <c r="AB573" s="638"/>
      <c r="AC573" s="639"/>
      <c r="AD573" s="638"/>
      <c r="AE573" s="638"/>
      <c r="AF573" s="638"/>
      <c r="AG573" s="638"/>
      <c r="AH573" s="637"/>
      <c r="AI573" s="638"/>
      <c r="AJ573" s="638"/>
      <c r="AK573" s="638"/>
      <c r="AL573" s="638"/>
      <c r="AM573" s="638"/>
      <c r="AN573" s="638"/>
      <c r="AO573" s="639"/>
      <c r="AP573" s="638"/>
      <c r="AQ573" s="638"/>
      <c r="AR573" s="638"/>
      <c r="AS573" s="639"/>
    </row>
    <row r="574" spans="1:45" s="635" customFormat="1" x14ac:dyDescent="0.55000000000000004">
      <c r="A574" s="636"/>
      <c r="B574" s="637"/>
      <c r="C574" s="638"/>
      <c r="D574" s="638"/>
      <c r="E574" s="638"/>
      <c r="F574" s="638"/>
      <c r="G574" s="638"/>
      <c r="H574" s="638"/>
      <c r="I574" s="639"/>
      <c r="J574" s="637"/>
      <c r="K574" s="638"/>
      <c r="L574" s="638"/>
      <c r="M574" s="638"/>
      <c r="N574" s="638"/>
      <c r="O574" s="639"/>
      <c r="P574" s="637"/>
      <c r="Q574" s="638"/>
      <c r="R574" s="638"/>
      <c r="S574" s="638"/>
      <c r="T574" s="638"/>
      <c r="U574" s="639"/>
      <c r="V574" s="637"/>
      <c r="W574" s="638"/>
      <c r="X574" s="638"/>
      <c r="Y574" s="638"/>
      <c r="Z574" s="638"/>
      <c r="AA574" s="638"/>
      <c r="AB574" s="638"/>
      <c r="AC574" s="639"/>
      <c r="AD574" s="638"/>
      <c r="AE574" s="638"/>
      <c r="AF574" s="638"/>
      <c r="AG574" s="638"/>
      <c r="AH574" s="637"/>
      <c r="AI574" s="638"/>
      <c r="AJ574" s="638"/>
      <c r="AK574" s="638"/>
      <c r="AL574" s="638"/>
      <c r="AM574" s="638"/>
      <c r="AN574" s="638"/>
      <c r="AO574" s="639"/>
      <c r="AP574" s="638"/>
      <c r="AQ574" s="638"/>
      <c r="AR574" s="638"/>
      <c r="AS574" s="639"/>
    </row>
    <row r="575" spans="1:45" s="635" customFormat="1" x14ac:dyDescent="0.55000000000000004">
      <c r="A575" s="636"/>
      <c r="B575" s="637"/>
      <c r="C575" s="638"/>
      <c r="D575" s="638"/>
      <c r="E575" s="638"/>
      <c r="F575" s="638"/>
      <c r="G575" s="638"/>
      <c r="H575" s="638"/>
      <c r="I575" s="639"/>
      <c r="J575" s="637"/>
      <c r="K575" s="638"/>
      <c r="L575" s="638"/>
      <c r="M575" s="638"/>
      <c r="N575" s="638"/>
      <c r="O575" s="639"/>
      <c r="P575" s="637"/>
      <c r="Q575" s="638"/>
      <c r="R575" s="638"/>
      <c r="S575" s="638"/>
      <c r="T575" s="638"/>
      <c r="U575" s="639"/>
      <c r="V575" s="637"/>
      <c r="W575" s="638"/>
      <c r="X575" s="638"/>
      <c r="Y575" s="638"/>
      <c r="Z575" s="638"/>
      <c r="AA575" s="638"/>
      <c r="AB575" s="638"/>
      <c r="AC575" s="639"/>
      <c r="AD575" s="638"/>
      <c r="AE575" s="638"/>
      <c r="AF575" s="638"/>
      <c r="AG575" s="638"/>
      <c r="AH575" s="637"/>
      <c r="AI575" s="638"/>
      <c r="AJ575" s="638"/>
      <c r="AK575" s="638"/>
      <c r="AL575" s="638"/>
      <c r="AM575" s="638"/>
      <c r="AN575" s="638"/>
      <c r="AO575" s="639"/>
      <c r="AP575" s="638"/>
      <c r="AQ575" s="638"/>
      <c r="AR575" s="638"/>
      <c r="AS575" s="639"/>
    </row>
    <row r="576" spans="1:45" s="635" customFormat="1" x14ac:dyDescent="0.55000000000000004">
      <c r="A576" s="636"/>
      <c r="B576" s="637"/>
      <c r="C576" s="638"/>
      <c r="D576" s="638"/>
      <c r="E576" s="638"/>
      <c r="F576" s="638"/>
      <c r="G576" s="638"/>
      <c r="H576" s="638"/>
      <c r="I576" s="639"/>
      <c r="J576" s="637"/>
      <c r="K576" s="638"/>
      <c r="L576" s="638"/>
      <c r="M576" s="638"/>
      <c r="N576" s="638"/>
      <c r="O576" s="639"/>
      <c r="P576" s="637"/>
      <c r="Q576" s="638"/>
      <c r="R576" s="638"/>
      <c r="S576" s="638"/>
      <c r="T576" s="638"/>
      <c r="U576" s="639"/>
      <c r="V576" s="637"/>
      <c r="W576" s="638"/>
      <c r="X576" s="638"/>
      <c r="Y576" s="638"/>
      <c r="Z576" s="638"/>
      <c r="AA576" s="638"/>
      <c r="AB576" s="638"/>
      <c r="AC576" s="639"/>
      <c r="AD576" s="638"/>
      <c r="AE576" s="638"/>
      <c r="AF576" s="638"/>
      <c r="AG576" s="638"/>
      <c r="AH576" s="637"/>
      <c r="AI576" s="638"/>
      <c r="AJ576" s="638"/>
      <c r="AK576" s="638"/>
      <c r="AL576" s="638"/>
      <c r="AM576" s="638"/>
      <c r="AN576" s="638"/>
      <c r="AO576" s="639"/>
      <c r="AP576" s="638"/>
      <c r="AQ576" s="638"/>
      <c r="AR576" s="638"/>
      <c r="AS576" s="639"/>
    </row>
    <row r="577" spans="1:45" s="635" customFormat="1" x14ac:dyDescent="0.55000000000000004">
      <c r="A577" s="636"/>
      <c r="B577" s="637"/>
      <c r="C577" s="638"/>
      <c r="D577" s="638"/>
      <c r="E577" s="638"/>
      <c r="F577" s="638"/>
      <c r="G577" s="638"/>
      <c r="H577" s="638"/>
      <c r="I577" s="639"/>
      <c r="J577" s="637"/>
      <c r="K577" s="638"/>
      <c r="L577" s="638"/>
      <c r="M577" s="638"/>
      <c r="N577" s="638"/>
      <c r="O577" s="639"/>
      <c r="P577" s="637"/>
      <c r="Q577" s="638"/>
      <c r="R577" s="638"/>
      <c r="S577" s="638"/>
      <c r="T577" s="638"/>
      <c r="U577" s="639"/>
      <c r="V577" s="637"/>
      <c r="W577" s="638"/>
      <c r="X577" s="638"/>
      <c r="Y577" s="638"/>
      <c r="Z577" s="638"/>
      <c r="AA577" s="638"/>
      <c r="AB577" s="638"/>
      <c r="AC577" s="639"/>
      <c r="AD577" s="638"/>
      <c r="AE577" s="638"/>
      <c r="AF577" s="638"/>
      <c r="AG577" s="638"/>
      <c r="AH577" s="637"/>
      <c r="AI577" s="638"/>
      <c r="AJ577" s="638"/>
      <c r="AK577" s="638"/>
      <c r="AL577" s="638"/>
      <c r="AM577" s="638"/>
      <c r="AN577" s="638"/>
      <c r="AO577" s="639"/>
      <c r="AP577" s="638"/>
      <c r="AQ577" s="638"/>
      <c r="AR577" s="638"/>
      <c r="AS577" s="639"/>
    </row>
    <row r="578" spans="1:45" s="635" customFormat="1" x14ac:dyDescent="0.55000000000000004">
      <c r="A578" s="636"/>
      <c r="B578" s="637"/>
      <c r="C578" s="638"/>
      <c r="D578" s="638"/>
      <c r="E578" s="638"/>
      <c r="F578" s="638"/>
      <c r="G578" s="638"/>
      <c r="H578" s="638"/>
      <c r="I578" s="639"/>
      <c r="J578" s="637"/>
      <c r="K578" s="638"/>
      <c r="L578" s="638"/>
      <c r="M578" s="638"/>
      <c r="N578" s="638"/>
      <c r="O578" s="639"/>
      <c r="P578" s="637"/>
      <c r="Q578" s="638"/>
      <c r="R578" s="638"/>
      <c r="S578" s="638"/>
      <c r="T578" s="638"/>
      <c r="U578" s="639"/>
      <c r="V578" s="637"/>
      <c r="W578" s="638"/>
      <c r="X578" s="638"/>
      <c r="Y578" s="638"/>
      <c r="Z578" s="638"/>
      <c r="AA578" s="638"/>
      <c r="AB578" s="638"/>
      <c r="AC578" s="639"/>
      <c r="AD578" s="638"/>
      <c r="AE578" s="638"/>
      <c r="AF578" s="638"/>
      <c r="AG578" s="638"/>
      <c r="AH578" s="637"/>
      <c r="AI578" s="638"/>
      <c r="AJ578" s="638"/>
      <c r="AK578" s="638"/>
      <c r="AL578" s="638"/>
      <c r="AM578" s="638"/>
      <c r="AN578" s="638"/>
      <c r="AO578" s="639"/>
      <c r="AP578" s="638"/>
      <c r="AQ578" s="638"/>
      <c r="AR578" s="638"/>
      <c r="AS578" s="639"/>
    </row>
    <row r="579" spans="1:45" s="635" customFormat="1" x14ac:dyDescent="0.55000000000000004">
      <c r="A579" s="636"/>
      <c r="B579" s="637"/>
      <c r="C579" s="638"/>
      <c r="D579" s="638"/>
      <c r="E579" s="638"/>
      <c r="F579" s="638"/>
      <c r="G579" s="638"/>
      <c r="H579" s="638"/>
      <c r="I579" s="639"/>
      <c r="J579" s="637"/>
      <c r="K579" s="638"/>
      <c r="L579" s="638"/>
      <c r="M579" s="638"/>
      <c r="N579" s="638"/>
      <c r="O579" s="639"/>
      <c r="P579" s="637"/>
      <c r="Q579" s="638"/>
      <c r="R579" s="638"/>
      <c r="S579" s="638"/>
      <c r="T579" s="638"/>
      <c r="U579" s="639"/>
      <c r="V579" s="637"/>
      <c r="W579" s="638"/>
      <c r="X579" s="638"/>
      <c r="Y579" s="638"/>
      <c r="Z579" s="638"/>
      <c r="AA579" s="638"/>
      <c r="AB579" s="638"/>
      <c r="AC579" s="639"/>
      <c r="AD579" s="638"/>
      <c r="AE579" s="638"/>
      <c r="AF579" s="638"/>
      <c r="AG579" s="638"/>
      <c r="AH579" s="637"/>
      <c r="AI579" s="638"/>
      <c r="AJ579" s="638"/>
      <c r="AK579" s="638"/>
      <c r="AL579" s="638"/>
      <c r="AM579" s="638"/>
      <c r="AN579" s="638"/>
      <c r="AO579" s="639"/>
      <c r="AP579" s="638"/>
      <c r="AQ579" s="638"/>
      <c r="AR579" s="638"/>
      <c r="AS579" s="639"/>
    </row>
    <row r="580" spans="1:45" s="635" customFormat="1" x14ac:dyDescent="0.55000000000000004">
      <c r="A580" s="636"/>
      <c r="B580" s="637"/>
      <c r="C580" s="638"/>
      <c r="D580" s="638"/>
      <c r="E580" s="638"/>
      <c r="F580" s="638"/>
      <c r="G580" s="638"/>
      <c r="H580" s="638"/>
      <c r="I580" s="639"/>
      <c r="J580" s="637"/>
      <c r="K580" s="638"/>
      <c r="L580" s="638"/>
      <c r="M580" s="638"/>
      <c r="N580" s="638"/>
      <c r="O580" s="639"/>
      <c r="P580" s="637"/>
      <c r="Q580" s="638"/>
      <c r="R580" s="638"/>
      <c r="S580" s="638"/>
      <c r="T580" s="638"/>
      <c r="U580" s="639"/>
      <c r="V580" s="637"/>
      <c r="W580" s="638"/>
      <c r="X580" s="638"/>
      <c r="Y580" s="638"/>
      <c r="Z580" s="638"/>
      <c r="AA580" s="638"/>
      <c r="AB580" s="638"/>
      <c r="AC580" s="639"/>
      <c r="AD580" s="638"/>
      <c r="AE580" s="638"/>
      <c r="AF580" s="638"/>
      <c r="AG580" s="638"/>
      <c r="AH580" s="637"/>
      <c r="AI580" s="638"/>
      <c r="AJ580" s="638"/>
      <c r="AK580" s="638"/>
      <c r="AL580" s="638"/>
      <c r="AM580" s="638"/>
      <c r="AN580" s="638"/>
      <c r="AO580" s="639"/>
      <c r="AP580" s="638"/>
      <c r="AQ580" s="638"/>
      <c r="AR580" s="638"/>
      <c r="AS580" s="639"/>
    </row>
    <row r="581" spans="1:45" s="635" customFormat="1" x14ac:dyDescent="0.55000000000000004">
      <c r="A581" s="636"/>
      <c r="B581" s="637"/>
      <c r="C581" s="638"/>
      <c r="D581" s="638"/>
      <c r="E581" s="638"/>
      <c r="F581" s="638"/>
      <c r="G581" s="638"/>
      <c r="H581" s="638"/>
      <c r="I581" s="639"/>
      <c r="J581" s="637"/>
      <c r="K581" s="638"/>
      <c r="L581" s="638"/>
      <c r="M581" s="638"/>
      <c r="N581" s="638"/>
      <c r="O581" s="639"/>
      <c r="P581" s="637"/>
      <c r="Q581" s="638"/>
      <c r="R581" s="638"/>
      <c r="S581" s="638"/>
      <c r="T581" s="638"/>
      <c r="U581" s="639"/>
      <c r="V581" s="637"/>
      <c r="W581" s="638"/>
      <c r="X581" s="638"/>
      <c r="Y581" s="638"/>
      <c r="Z581" s="638"/>
      <c r="AA581" s="638"/>
      <c r="AB581" s="638"/>
      <c r="AC581" s="639"/>
      <c r="AD581" s="638"/>
      <c r="AE581" s="638"/>
      <c r="AF581" s="638"/>
      <c r="AG581" s="638"/>
      <c r="AH581" s="637"/>
      <c r="AI581" s="638"/>
      <c r="AJ581" s="638"/>
      <c r="AK581" s="638"/>
      <c r="AL581" s="638"/>
      <c r="AM581" s="638"/>
      <c r="AN581" s="638"/>
      <c r="AO581" s="639"/>
      <c r="AP581" s="638"/>
      <c r="AQ581" s="638"/>
      <c r="AR581" s="638"/>
      <c r="AS581" s="639"/>
    </row>
    <row r="582" spans="1:45" s="635" customFormat="1" x14ac:dyDescent="0.55000000000000004">
      <c r="A582" s="636"/>
      <c r="B582" s="637"/>
      <c r="C582" s="638"/>
      <c r="D582" s="638"/>
      <c r="E582" s="638"/>
      <c r="F582" s="638"/>
      <c r="G582" s="638"/>
      <c r="H582" s="638"/>
      <c r="I582" s="639"/>
      <c r="J582" s="637"/>
      <c r="K582" s="638"/>
      <c r="L582" s="638"/>
      <c r="M582" s="638"/>
      <c r="N582" s="638"/>
      <c r="O582" s="639"/>
      <c r="P582" s="637"/>
      <c r="Q582" s="638"/>
      <c r="R582" s="638"/>
      <c r="S582" s="638"/>
      <c r="T582" s="638"/>
      <c r="U582" s="639"/>
      <c r="V582" s="637"/>
      <c r="W582" s="638"/>
      <c r="X582" s="638"/>
      <c r="Y582" s="638"/>
      <c r="Z582" s="638"/>
      <c r="AA582" s="638"/>
      <c r="AB582" s="638"/>
      <c r="AC582" s="639"/>
      <c r="AD582" s="638"/>
      <c r="AE582" s="638"/>
      <c r="AF582" s="638"/>
      <c r="AG582" s="638"/>
      <c r="AH582" s="637"/>
      <c r="AI582" s="638"/>
      <c r="AJ582" s="638"/>
      <c r="AK582" s="638"/>
      <c r="AL582" s="638"/>
      <c r="AM582" s="638"/>
      <c r="AN582" s="638"/>
      <c r="AO582" s="639"/>
      <c r="AP582" s="638"/>
      <c r="AQ582" s="638"/>
      <c r="AR582" s="638"/>
      <c r="AS582" s="639"/>
    </row>
    <row r="583" spans="1:45" s="635" customFormat="1" x14ac:dyDescent="0.55000000000000004">
      <c r="A583" s="636"/>
      <c r="B583" s="637"/>
      <c r="C583" s="638"/>
      <c r="D583" s="638"/>
      <c r="E583" s="638"/>
      <c r="F583" s="638"/>
      <c r="G583" s="638"/>
      <c r="H583" s="638"/>
      <c r="I583" s="639"/>
      <c r="J583" s="637"/>
      <c r="K583" s="638"/>
      <c r="L583" s="638"/>
      <c r="M583" s="638"/>
      <c r="N583" s="638"/>
      <c r="O583" s="639"/>
      <c r="P583" s="637"/>
      <c r="Q583" s="638"/>
      <c r="R583" s="638"/>
      <c r="S583" s="638"/>
      <c r="T583" s="638"/>
      <c r="U583" s="639"/>
      <c r="V583" s="637"/>
      <c r="W583" s="638"/>
      <c r="X583" s="638"/>
      <c r="Y583" s="638"/>
      <c r="Z583" s="638"/>
      <c r="AA583" s="638"/>
      <c r="AB583" s="638"/>
      <c r="AC583" s="639"/>
      <c r="AD583" s="638"/>
      <c r="AE583" s="638"/>
      <c r="AF583" s="638"/>
      <c r="AG583" s="638"/>
      <c r="AH583" s="637"/>
      <c r="AI583" s="638"/>
      <c r="AJ583" s="638"/>
      <c r="AK583" s="638"/>
      <c r="AL583" s="638"/>
      <c r="AM583" s="638"/>
      <c r="AN583" s="638"/>
      <c r="AO583" s="639"/>
      <c r="AP583" s="638"/>
      <c r="AQ583" s="638"/>
      <c r="AR583" s="638"/>
      <c r="AS583" s="639"/>
    </row>
    <row r="584" spans="1:45" s="635" customFormat="1" x14ac:dyDescent="0.55000000000000004">
      <c r="A584" s="636"/>
      <c r="B584" s="637"/>
      <c r="C584" s="638"/>
      <c r="D584" s="638"/>
      <c r="E584" s="638"/>
      <c r="F584" s="638"/>
      <c r="G584" s="638"/>
      <c r="H584" s="638"/>
      <c r="I584" s="639"/>
      <c r="J584" s="637"/>
      <c r="K584" s="638"/>
      <c r="L584" s="638"/>
      <c r="M584" s="638"/>
      <c r="N584" s="638"/>
      <c r="O584" s="639"/>
      <c r="P584" s="637"/>
      <c r="Q584" s="638"/>
      <c r="R584" s="638"/>
      <c r="S584" s="638"/>
      <c r="T584" s="638"/>
      <c r="U584" s="639"/>
      <c r="V584" s="637"/>
      <c r="W584" s="638"/>
      <c r="X584" s="638"/>
      <c r="Y584" s="638"/>
      <c r="Z584" s="638"/>
      <c r="AA584" s="638"/>
      <c r="AB584" s="638"/>
      <c r="AC584" s="639"/>
      <c r="AD584" s="638"/>
      <c r="AE584" s="638"/>
      <c r="AF584" s="638"/>
      <c r="AG584" s="638"/>
      <c r="AH584" s="637"/>
      <c r="AI584" s="638"/>
      <c r="AJ584" s="638"/>
      <c r="AK584" s="638"/>
      <c r="AL584" s="638"/>
      <c r="AM584" s="638"/>
      <c r="AN584" s="638"/>
      <c r="AO584" s="639"/>
      <c r="AP584" s="638"/>
      <c r="AQ584" s="638"/>
      <c r="AR584" s="638"/>
      <c r="AS584" s="639"/>
    </row>
    <row r="585" spans="1:45" s="635" customFormat="1" x14ac:dyDescent="0.55000000000000004">
      <c r="A585" s="636"/>
      <c r="B585" s="637"/>
      <c r="C585" s="638"/>
      <c r="D585" s="638"/>
      <c r="E585" s="638"/>
      <c r="F585" s="638"/>
      <c r="G585" s="638"/>
      <c r="H585" s="638"/>
      <c r="I585" s="639"/>
      <c r="J585" s="637"/>
      <c r="K585" s="638"/>
      <c r="L585" s="638"/>
      <c r="M585" s="638"/>
      <c r="N585" s="638"/>
      <c r="O585" s="639"/>
      <c r="P585" s="637"/>
      <c r="Q585" s="638"/>
      <c r="R585" s="638"/>
      <c r="S585" s="638"/>
      <c r="T585" s="638"/>
      <c r="U585" s="639"/>
      <c r="V585" s="637"/>
      <c r="W585" s="638"/>
      <c r="X585" s="638"/>
      <c r="Y585" s="638"/>
      <c r="Z585" s="638"/>
      <c r="AA585" s="638"/>
      <c r="AB585" s="638"/>
      <c r="AC585" s="639"/>
      <c r="AD585" s="638"/>
      <c r="AE585" s="638"/>
      <c r="AF585" s="638"/>
      <c r="AG585" s="638"/>
      <c r="AH585" s="637"/>
      <c r="AI585" s="638"/>
      <c r="AJ585" s="638"/>
      <c r="AK585" s="638"/>
      <c r="AL585" s="638"/>
      <c r="AM585" s="638"/>
      <c r="AN585" s="638"/>
      <c r="AO585" s="639"/>
      <c r="AP585" s="638"/>
      <c r="AQ585" s="638"/>
      <c r="AR585" s="638"/>
      <c r="AS585" s="639"/>
    </row>
    <row r="586" spans="1:45" s="635" customFormat="1" x14ac:dyDescent="0.55000000000000004">
      <c r="A586" s="636"/>
      <c r="B586" s="637"/>
      <c r="C586" s="638"/>
      <c r="D586" s="638"/>
      <c r="E586" s="638"/>
      <c r="F586" s="638"/>
      <c r="G586" s="638"/>
      <c r="H586" s="638"/>
      <c r="I586" s="639"/>
      <c r="J586" s="637"/>
      <c r="K586" s="638"/>
      <c r="L586" s="638"/>
      <c r="M586" s="638"/>
      <c r="N586" s="638"/>
      <c r="O586" s="639"/>
      <c r="P586" s="637"/>
      <c r="Q586" s="638"/>
      <c r="R586" s="638"/>
      <c r="S586" s="638"/>
      <c r="T586" s="638"/>
      <c r="U586" s="639"/>
      <c r="V586" s="637"/>
      <c r="W586" s="638"/>
      <c r="X586" s="638"/>
      <c r="Y586" s="638"/>
      <c r="Z586" s="638"/>
      <c r="AA586" s="638"/>
      <c r="AB586" s="638"/>
      <c r="AC586" s="639"/>
      <c r="AD586" s="638"/>
      <c r="AE586" s="638"/>
      <c r="AF586" s="638"/>
      <c r="AG586" s="638"/>
      <c r="AH586" s="637"/>
      <c r="AI586" s="638"/>
      <c r="AJ586" s="638"/>
      <c r="AK586" s="638"/>
      <c r="AL586" s="638"/>
      <c r="AM586" s="638"/>
      <c r="AN586" s="638"/>
      <c r="AO586" s="639"/>
      <c r="AP586" s="638"/>
      <c r="AQ586" s="638"/>
      <c r="AR586" s="638"/>
      <c r="AS586" s="639"/>
    </row>
    <row r="587" spans="1:45" s="635" customFormat="1" x14ac:dyDescent="0.55000000000000004">
      <c r="A587" s="636"/>
      <c r="B587" s="637"/>
      <c r="C587" s="638"/>
      <c r="D587" s="638"/>
      <c r="E587" s="638"/>
      <c r="F587" s="638"/>
      <c r="G587" s="638"/>
      <c r="H587" s="638"/>
      <c r="I587" s="639"/>
      <c r="J587" s="637"/>
      <c r="K587" s="638"/>
      <c r="L587" s="638"/>
      <c r="M587" s="638"/>
      <c r="N587" s="638"/>
      <c r="O587" s="639"/>
      <c r="P587" s="637"/>
      <c r="Q587" s="638"/>
      <c r="R587" s="638"/>
      <c r="S587" s="638"/>
      <c r="T587" s="638"/>
      <c r="U587" s="639"/>
      <c r="V587" s="637"/>
      <c r="W587" s="638"/>
      <c r="X587" s="638"/>
      <c r="Y587" s="638"/>
      <c r="Z587" s="638"/>
      <c r="AA587" s="638"/>
      <c r="AB587" s="638"/>
      <c r="AC587" s="639"/>
      <c r="AD587" s="638"/>
      <c r="AE587" s="638"/>
      <c r="AF587" s="638"/>
      <c r="AG587" s="638"/>
      <c r="AH587" s="637"/>
      <c r="AI587" s="638"/>
      <c r="AJ587" s="638"/>
      <c r="AK587" s="638"/>
      <c r="AL587" s="638"/>
      <c r="AM587" s="638"/>
      <c r="AN587" s="638"/>
      <c r="AO587" s="639"/>
      <c r="AP587" s="638"/>
      <c r="AQ587" s="638"/>
      <c r="AR587" s="638"/>
      <c r="AS587" s="639"/>
    </row>
    <row r="588" spans="1:45" s="635" customFormat="1" x14ac:dyDescent="0.55000000000000004">
      <c r="A588" s="636"/>
      <c r="B588" s="637"/>
      <c r="C588" s="638"/>
      <c r="D588" s="638"/>
      <c r="E588" s="638"/>
      <c r="F588" s="638"/>
      <c r="G588" s="638"/>
      <c r="H588" s="638"/>
      <c r="I588" s="639"/>
      <c r="J588" s="637"/>
      <c r="K588" s="638"/>
      <c r="L588" s="638"/>
      <c r="M588" s="638"/>
      <c r="N588" s="638"/>
      <c r="O588" s="639"/>
      <c r="P588" s="637"/>
      <c r="Q588" s="638"/>
      <c r="R588" s="638"/>
      <c r="S588" s="638"/>
      <c r="T588" s="638"/>
      <c r="U588" s="639"/>
      <c r="V588" s="637"/>
      <c r="W588" s="638"/>
      <c r="X588" s="638"/>
      <c r="Y588" s="638"/>
      <c r="Z588" s="638"/>
      <c r="AA588" s="638"/>
      <c r="AB588" s="638"/>
      <c r="AC588" s="639"/>
      <c r="AD588" s="638"/>
      <c r="AE588" s="638"/>
      <c r="AF588" s="638"/>
      <c r="AG588" s="638"/>
      <c r="AH588" s="637"/>
      <c r="AI588" s="638"/>
      <c r="AJ588" s="638"/>
      <c r="AK588" s="638"/>
      <c r="AL588" s="638"/>
      <c r="AM588" s="638"/>
      <c r="AN588" s="638"/>
      <c r="AO588" s="639"/>
      <c r="AP588" s="638"/>
      <c r="AQ588" s="638"/>
      <c r="AR588" s="638"/>
      <c r="AS588" s="639"/>
    </row>
    <row r="589" spans="1:45" s="635" customFormat="1" x14ac:dyDescent="0.55000000000000004">
      <c r="A589" s="636"/>
      <c r="B589" s="637"/>
      <c r="C589" s="638"/>
      <c r="D589" s="638"/>
      <c r="E589" s="638"/>
      <c r="F589" s="638"/>
      <c r="G589" s="638"/>
      <c r="H589" s="638"/>
      <c r="I589" s="639"/>
      <c r="J589" s="637"/>
      <c r="K589" s="638"/>
      <c r="L589" s="638"/>
      <c r="M589" s="638"/>
      <c r="N589" s="638"/>
      <c r="O589" s="639"/>
      <c r="P589" s="637"/>
      <c r="Q589" s="638"/>
      <c r="R589" s="638"/>
      <c r="S589" s="638"/>
      <c r="T589" s="638"/>
      <c r="U589" s="639"/>
      <c r="V589" s="637"/>
      <c r="W589" s="638"/>
      <c r="X589" s="638"/>
      <c r="Y589" s="638"/>
      <c r="Z589" s="638"/>
      <c r="AA589" s="638"/>
      <c r="AB589" s="638"/>
      <c r="AC589" s="639"/>
      <c r="AD589" s="638"/>
      <c r="AE589" s="638"/>
      <c r="AF589" s="638"/>
      <c r="AG589" s="638"/>
      <c r="AH589" s="637"/>
      <c r="AI589" s="638"/>
      <c r="AJ589" s="638"/>
      <c r="AK589" s="638"/>
      <c r="AL589" s="638"/>
      <c r="AM589" s="638"/>
      <c r="AN589" s="638"/>
      <c r="AO589" s="639"/>
      <c r="AP589" s="638"/>
      <c r="AQ589" s="638"/>
      <c r="AR589" s="638"/>
      <c r="AS589" s="639"/>
    </row>
    <row r="590" spans="1:45" s="635" customFormat="1" x14ac:dyDescent="0.55000000000000004">
      <c r="A590" s="636"/>
      <c r="B590" s="637"/>
      <c r="C590" s="638"/>
      <c r="D590" s="638"/>
      <c r="E590" s="638"/>
      <c r="F590" s="638"/>
      <c r="G590" s="638"/>
      <c r="H590" s="638"/>
      <c r="I590" s="639"/>
      <c r="J590" s="637"/>
      <c r="K590" s="638"/>
      <c r="L590" s="638"/>
      <c r="M590" s="638"/>
      <c r="N590" s="638"/>
      <c r="O590" s="639"/>
      <c r="P590" s="637"/>
      <c r="Q590" s="638"/>
      <c r="R590" s="638"/>
      <c r="S590" s="638"/>
      <c r="T590" s="638"/>
      <c r="U590" s="639"/>
      <c r="V590" s="637"/>
      <c r="W590" s="638"/>
      <c r="X590" s="638"/>
      <c r="Y590" s="638"/>
      <c r="Z590" s="638"/>
      <c r="AA590" s="638"/>
      <c r="AB590" s="638"/>
      <c r="AC590" s="639"/>
      <c r="AD590" s="638"/>
      <c r="AE590" s="638"/>
      <c r="AF590" s="638"/>
      <c r="AG590" s="638"/>
      <c r="AH590" s="637"/>
      <c r="AI590" s="638"/>
      <c r="AJ590" s="638"/>
      <c r="AK590" s="638"/>
      <c r="AL590" s="638"/>
      <c r="AM590" s="638"/>
      <c r="AN590" s="638"/>
      <c r="AO590" s="639"/>
      <c r="AP590" s="638"/>
      <c r="AQ590" s="638"/>
      <c r="AR590" s="638"/>
      <c r="AS590" s="639"/>
    </row>
    <row r="591" spans="1:45" s="635" customFormat="1" x14ac:dyDescent="0.55000000000000004">
      <c r="A591" s="636"/>
      <c r="B591" s="637"/>
      <c r="C591" s="638"/>
      <c r="D591" s="638"/>
      <c r="E591" s="638"/>
      <c r="F591" s="638"/>
      <c r="G591" s="638"/>
      <c r="H591" s="638"/>
      <c r="I591" s="639"/>
      <c r="J591" s="637"/>
      <c r="K591" s="638"/>
      <c r="L591" s="638"/>
      <c r="M591" s="638"/>
      <c r="N591" s="638"/>
      <c r="O591" s="639"/>
      <c r="P591" s="637"/>
      <c r="Q591" s="638"/>
      <c r="R591" s="638"/>
      <c r="S591" s="638"/>
      <c r="T591" s="638"/>
      <c r="U591" s="639"/>
      <c r="V591" s="637"/>
      <c r="W591" s="638"/>
      <c r="X591" s="638"/>
      <c r="Y591" s="638"/>
      <c r="Z591" s="638"/>
      <c r="AA591" s="638"/>
      <c r="AB591" s="638"/>
      <c r="AC591" s="639"/>
      <c r="AD591" s="638"/>
      <c r="AE591" s="638"/>
      <c r="AF591" s="638"/>
      <c r="AG591" s="638"/>
      <c r="AH591" s="637"/>
      <c r="AI591" s="638"/>
      <c r="AJ591" s="638"/>
      <c r="AK591" s="638"/>
      <c r="AL591" s="638"/>
      <c r="AM591" s="638"/>
      <c r="AN591" s="638"/>
      <c r="AO591" s="639"/>
      <c r="AP591" s="638"/>
      <c r="AQ591" s="638"/>
      <c r="AR591" s="638"/>
      <c r="AS591" s="639"/>
    </row>
    <row r="592" spans="1:45" s="635" customFormat="1" x14ac:dyDescent="0.55000000000000004">
      <c r="A592" s="636"/>
      <c r="B592" s="637"/>
      <c r="C592" s="638"/>
      <c r="D592" s="638"/>
      <c r="E592" s="638"/>
      <c r="F592" s="638"/>
      <c r="G592" s="638"/>
      <c r="H592" s="638"/>
      <c r="I592" s="639"/>
      <c r="J592" s="637"/>
      <c r="K592" s="638"/>
      <c r="L592" s="638"/>
      <c r="M592" s="638"/>
      <c r="N592" s="638"/>
      <c r="O592" s="639"/>
      <c r="P592" s="637"/>
      <c r="Q592" s="638"/>
      <c r="R592" s="638"/>
      <c r="S592" s="638"/>
      <c r="T592" s="638"/>
      <c r="U592" s="639"/>
      <c r="V592" s="637"/>
      <c r="W592" s="638"/>
      <c r="X592" s="638"/>
      <c r="Y592" s="638"/>
      <c r="Z592" s="638"/>
      <c r="AA592" s="638"/>
      <c r="AB592" s="638"/>
      <c r="AC592" s="639"/>
      <c r="AD592" s="638"/>
      <c r="AE592" s="638"/>
      <c r="AF592" s="638"/>
      <c r="AG592" s="638"/>
      <c r="AH592" s="637"/>
      <c r="AI592" s="638"/>
      <c r="AJ592" s="638"/>
      <c r="AK592" s="638"/>
      <c r="AL592" s="638"/>
      <c r="AM592" s="638"/>
      <c r="AN592" s="638"/>
      <c r="AO592" s="639"/>
      <c r="AP592" s="638"/>
      <c r="AQ592" s="638"/>
      <c r="AR592" s="638"/>
      <c r="AS592" s="639"/>
    </row>
    <row r="593" spans="1:45" s="635" customFormat="1" x14ac:dyDescent="0.55000000000000004">
      <c r="A593" s="636"/>
      <c r="B593" s="637"/>
      <c r="C593" s="638"/>
      <c r="D593" s="638"/>
      <c r="E593" s="638"/>
      <c r="F593" s="638"/>
      <c r="G593" s="638"/>
      <c r="H593" s="638"/>
      <c r="I593" s="639"/>
      <c r="J593" s="637"/>
      <c r="K593" s="638"/>
      <c r="L593" s="638"/>
      <c r="M593" s="638"/>
      <c r="N593" s="638"/>
      <c r="O593" s="639"/>
      <c r="P593" s="637"/>
      <c r="Q593" s="638"/>
      <c r="R593" s="638"/>
      <c r="S593" s="638"/>
      <c r="T593" s="638"/>
      <c r="U593" s="639"/>
      <c r="V593" s="637"/>
      <c r="W593" s="638"/>
      <c r="X593" s="638"/>
      <c r="Y593" s="638"/>
      <c r="Z593" s="638"/>
      <c r="AA593" s="638"/>
      <c r="AB593" s="638"/>
      <c r="AC593" s="639"/>
      <c r="AD593" s="638"/>
      <c r="AE593" s="638"/>
      <c r="AF593" s="638"/>
      <c r="AG593" s="638"/>
      <c r="AH593" s="637"/>
      <c r="AI593" s="638"/>
      <c r="AJ593" s="638"/>
      <c r="AK593" s="638"/>
      <c r="AL593" s="638"/>
      <c r="AM593" s="638"/>
      <c r="AN593" s="638"/>
      <c r="AO593" s="639"/>
      <c r="AP593" s="638"/>
      <c r="AQ593" s="638"/>
      <c r="AR593" s="638"/>
      <c r="AS593" s="639"/>
    </row>
    <row r="594" spans="1:45" s="635" customFormat="1" x14ac:dyDescent="0.55000000000000004">
      <c r="A594" s="636"/>
      <c r="B594" s="637"/>
      <c r="C594" s="638"/>
      <c r="D594" s="638"/>
      <c r="E594" s="638"/>
      <c r="F594" s="638"/>
      <c r="G594" s="638"/>
      <c r="H594" s="638"/>
      <c r="I594" s="639"/>
      <c r="J594" s="637"/>
      <c r="K594" s="638"/>
      <c r="L594" s="638"/>
      <c r="M594" s="638"/>
      <c r="N594" s="638"/>
      <c r="O594" s="639"/>
      <c r="P594" s="637"/>
      <c r="Q594" s="638"/>
      <c r="R594" s="638"/>
      <c r="S594" s="638"/>
      <c r="T594" s="638"/>
      <c r="U594" s="639"/>
      <c r="V594" s="637"/>
      <c r="W594" s="638"/>
      <c r="X594" s="638"/>
      <c r="Y594" s="638"/>
      <c r="Z594" s="638"/>
      <c r="AA594" s="638"/>
      <c r="AB594" s="638"/>
      <c r="AC594" s="639"/>
      <c r="AD594" s="638"/>
      <c r="AE594" s="638"/>
      <c r="AF594" s="638"/>
      <c r="AG594" s="638"/>
      <c r="AH594" s="637"/>
      <c r="AI594" s="638"/>
      <c r="AJ594" s="638"/>
      <c r="AK594" s="638"/>
      <c r="AL594" s="638"/>
      <c r="AM594" s="638"/>
      <c r="AN594" s="638"/>
      <c r="AO594" s="639"/>
      <c r="AP594" s="638"/>
      <c r="AQ594" s="638"/>
      <c r="AR594" s="638"/>
      <c r="AS594" s="639"/>
    </row>
    <row r="595" spans="1:45" s="635" customFormat="1" x14ac:dyDescent="0.55000000000000004">
      <c r="A595" s="636"/>
      <c r="B595" s="637"/>
      <c r="C595" s="638"/>
      <c r="D595" s="638"/>
      <c r="E595" s="638"/>
      <c r="F595" s="638"/>
      <c r="G595" s="638"/>
      <c r="H595" s="638"/>
      <c r="I595" s="639"/>
      <c r="J595" s="637"/>
      <c r="K595" s="638"/>
      <c r="L595" s="638"/>
      <c r="M595" s="638"/>
      <c r="N595" s="638"/>
      <c r="O595" s="639"/>
      <c r="P595" s="637"/>
      <c r="Q595" s="638"/>
      <c r="R595" s="638"/>
      <c r="S595" s="638"/>
      <c r="T595" s="638"/>
      <c r="U595" s="639"/>
      <c r="V595" s="637"/>
      <c r="W595" s="638"/>
      <c r="X595" s="638"/>
      <c r="Y595" s="638"/>
      <c r="Z595" s="638"/>
      <c r="AA595" s="638"/>
      <c r="AB595" s="638"/>
      <c r="AC595" s="639"/>
      <c r="AD595" s="638"/>
      <c r="AE595" s="638"/>
      <c r="AF595" s="638"/>
      <c r="AG595" s="638"/>
      <c r="AH595" s="637"/>
      <c r="AI595" s="638"/>
      <c r="AJ595" s="638"/>
      <c r="AK595" s="638"/>
      <c r="AL595" s="638"/>
      <c r="AM595" s="638"/>
      <c r="AN595" s="638"/>
      <c r="AO595" s="639"/>
      <c r="AP595" s="638"/>
      <c r="AQ595" s="638"/>
      <c r="AR595" s="638"/>
      <c r="AS595" s="639"/>
    </row>
    <row r="596" spans="1:45" s="635" customFormat="1" x14ac:dyDescent="0.55000000000000004">
      <c r="A596" s="636"/>
      <c r="B596" s="637"/>
      <c r="C596" s="638"/>
      <c r="D596" s="638"/>
      <c r="E596" s="638"/>
      <c r="F596" s="638"/>
      <c r="G596" s="638"/>
      <c r="H596" s="638"/>
      <c r="I596" s="639"/>
      <c r="J596" s="637"/>
      <c r="K596" s="638"/>
      <c r="L596" s="638"/>
      <c r="M596" s="638"/>
      <c r="N596" s="638"/>
      <c r="O596" s="639"/>
      <c r="P596" s="637"/>
      <c r="Q596" s="638"/>
      <c r="R596" s="638"/>
      <c r="S596" s="638"/>
      <c r="T596" s="638"/>
      <c r="U596" s="639"/>
      <c r="V596" s="637"/>
      <c r="W596" s="638"/>
      <c r="X596" s="638"/>
      <c r="Y596" s="638"/>
      <c r="Z596" s="638"/>
      <c r="AA596" s="638"/>
      <c r="AB596" s="638"/>
      <c r="AC596" s="639"/>
      <c r="AD596" s="638"/>
      <c r="AE596" s="638"/>
      <c r="AF596" s="638"/>
      <c r="AG596" s="638"/>
      <c r="AH596" s="637"/>
      <c r="AI596" s="638"/>
      <c r="AJ596" s="638"/>
      <c r="AK596" s="638"/>
      <c r="AL596" s="638"/>
      <c r="AM596" s="638"/>
      <c r="AN596" s="638"/>
      <c r="AO596" s="639"/>
      <c r="AP596" s="638"/>
      <c r="AQ596" s="638"/>
      <c r="AR596" s="638"/>
      <c r="AS596" s="639"/>
    </row>
    <row r="597" spans="1:45" s="635" customFormat="1" x14ac:dyDescent="0.55000000000000004">
      <c r="A597" s="636"/>
      <c r="B597" s="637"/>
      <c r="C597" s="638"/>
      <c r="D597" s="638"/>
      <c r="E597" s="638"/>
      <c r="F597" s="638"/>
      <c r="G597" s="638"/>
      <c r="H597" s="638"/>
      <c r="I597" s="639"/>
      <c r="J597" s="637"/>
      <c r="K597" s="638"/>
      <c r="L597" s="638"/>
      <c r="M597" s="638"/>
      <c r="N597" s="638"/>
      <c r="O597" s="639"/>
      <c r="P597" s="637"/>
      <c r="Q597" s="638"/>
      <c r="R597" s="638"/>
      <c r="S597" s="638"/>
      <c r="T597" s="638"/>
      <c r="U597" s="639"/>
      <c r="V597" s="637"/>
      <c r="W597" s="638"/>
      <c r="X597" s="638"/>
      <c r="Y597" s="638"/>
      <c r="Z597" s="638"/>
      <c r="AA597" s="638"/>
      <c r="AB597" s="638"/>
      <c r="AC597" s="639"/>
      <c r="AD597" s="638"/>
      <c r="AE597" s="638"/>
      <c r="AF597" s="638"/>
      <c r="AG597" s="638"/>
      <c r="AH597" s="637"/>
      <c r="AI597" s="638"/>
      <c r="AJ597" s="638"/>
      <c r="AK597" s="638"/>
      <c r="AL597" s="638"/>
      <c r="AM597" s="638"/>
      <c r="AN597" s="638"/>
      <c r="AO597" s="639"/>
      <c r="AP597" s="638"/>
      <c r="AQ597" s="638"/>
      <c r="AR597" s="638"/>
      <c r="AS597" s="639"/>
    </row>
    <row r="598" spans="1:45" s="635" customFormat="1" x14ac:dyDescent="0.55000000000000004">
      <c r="A598" s="636"/>
      <c r="B598" s="637"/>
      <c r="C598" s="638"/>
      <c r="D598" s="638"/>
      <c r="E598" s="638"/>
      <c r="F598" s="638"/>
      <c r="G598" s="638"/>
      <c r="H598" s="638"/>
      <c r="I598" s="639"/>
      <c r="J598" s="637"/>
      <c r="K598" s="638"/>
      <c r="L598" s="638"/>
      <c r="M598" s="638"/>
      <c r="N598" s="638"/>
      <c r="O598" s="639"/>
      <c r="P598" s="637"/>
      <c r="Q598" s="638"/>
      <c r="R598" s="638"/>
      <c r="S598" s="638"/>
      <c r="T598" s="638"/>
      <c r="U598" s="639"/>
      <c r="V598" s="637"/>
      <c r="W598" s="638"/>
      <c r="X598" s="638"/>
      <c r="Y598" s="638"/>
      <c r="Z598" s="638"/>
      <c r="AA598" s="638"/>
      <c r="AB598" s="638"/>
      <c r="AC598" s="639"/>
      <c r="AD598" s="638"/>
      <c r="AE598" s="638"/>
      <c r="AF598" s="638"/>
      <c r="AG598" s="638"/>
      <c r="AH598" s="637"/>
      <c r="AI598" s="638"/>
      <c r="AJ598" s="638"/>
      <c r="AK598" s="638"/>
      <c r="AL598" s="638"/>
      <c r="AM598" s="638"/>
      <c r="AN598" s="638"/>
      <c r="AO598" s="639"/>
      <c r="AP598" s="638"/>
      <c r="AQ598" s="638"/>
      <c r="AR598" s="638"/>
      <c r="AS598" s="639"/>
    </row>
    <row r="599" spans="1:45" s="635" customFormat="1" x14ac:dyDescent="0.55000000000000004">
      <c r="A599" s="636"/>
      <c r="B599" s="637"/>
      <c r="C599" s="638"/>
      <c r="D599" s="638"/>
      <c r="E599" s="638"/>
      <c r="F599" s="638"/>
      <c r="G599" s="638"/>
      <c r="H599" s="638"/>
      <c r="I599" s="639"/>
      <c r="J599" s="637"/>
      <c r="K599" s="638"/>
      <c r="L599" s="638"/>
      <c r="M599" s="638"/>
      <c r="N599" s="638"/>
      <c r="O599" s="639"/>
      <c r="P599" s="637"/>
      <c r="Q599" s="638"/>
      <c r="R599" s="638"/>
      <c r="S599" s="638"/>
      <c r="T599" s="638"/>
      <c r="U599" s="639"/>
      <c r="V599" s="637"/>
      <c r="W599" s="638"/>
      <c r="X599" s="638"/>
      <c r="Y599" s="638"/>
      <c r="Z599" s="638"/>
      <c r="AA599" s="638"/>
      <c r="AB599" s="638"/>
      <c r="AC599" s="639"/>
      <c r="AD599" s="638"/>
      <c r="AE599" s="638"/>
      <c r="AF599" s="638"/>
      <c r="AG599" s="638"/>
      <c r="AH599" s="637"/>
      <c r="AI599" s="638"/>
      <c r="AJ599" s="638"/>
      <c r="AK599" s="638"/>
      <c r="AL599" s="638"/>
      <c r="AM599" s="638"/>
      <c r="AN599" s="638"/>
      <c r="AO599" s="639"/>
      <c r="AP599" s="638"/>
      <c r="AQ599" s="638"/>
      <c r="AR599" s="638"/>
      <c r="AS599" s="639"/>
    </row>
    <row r="600" spans="1:45" s="635" customFormat="1" x14ac:dyDescent="0.55000000000000004">
      <c r="A600" s="636"/>
      <c r="B600" s="637"/>
      <c r="C600" s="638"/>
      <c r="D600" s="638"/>
      <c r="E600" s="638"/>
      <c r="F600" s="638"/>
      <c r="G600" s="638"/>
      <c r="H600" s="638"/>
      <c r="I600" s="639"/>
      <c r="J600" s="637"/>
      <c r="K600" s="638"/>
      <c r="L600" s="638"/>
      <c r="M600" s="638"/>
      <c r="N600" s="638"/>
      <c r="O600" s="639"/>
      <c r="P600" s="637"/>
      <c r="Q600" s="638"/>
      <c r="R600" s="638"/>
      <c r="S600" s="638"/>
      <c r="T600" s="638"/>
      <c r="U600" s="639"/>
      <c r="V600" s="637"/>
      <c r="W600" s="638"/>
      <c r="X600" s="638"/>
      <c r="Y600" s="638"/>
      <c r="Z600" s="638"/>
      <c r="AA600" s="638"/>
      <c r="AB600" s="638"/>
      <c r="AC600" s="639"/>
      <c r="AD600" s="638"/>
      <c r="AE600" s="638"/>
      <c r="AF600" s="638"/>
      <c r="AG600" s="638"/>
      <c r="AH600" s="637"/>
      <c r="AI600" s="638"/>
      <c r="AJ600" s="638"/>
      <c r="AK600" s="638"/>
      <c r="AL600" s="638"/>
      <c r="AM600" s="638"/>
      <c r="AN600" s="638"/>
      <c r="AO600" s="639"/>
      <c r="AP600" s="638"/>
      <c r="AQ600" s="638"/>
      <c r="AR600" s="638"/>
      <c r="AS600" s="639"/>
    </row>
    <row r="601" spans="1:45" s="635" customFormat="1" x14ac:dyDescent="0.55000000000000004">
      <c r="A601" s="636"/>
      <c r="B601" s="637"/>
      <c r="C601" s="638"/>
      <c r="D601" s="638"/>
      <c r="E601" s="638"/>
      <c r="F601" s="638"/>
      <c r="G601" s="638"/>
      <c r="H601" s="638"/>
      <c r="I601" s="639"/>
      <c r="J601" s="637"/>
      <c r="K601" s="638"/>
      <c r="L601" s="638"/>
      <c r="M601" s="638"/>
      <c r="N601" s="638"/>
      <c r="O601" s="639"/>
      <c r="P601" s="637"/>
      <c r="Q601" s="638"/>
      <c r="R601" s="638"/>
      <c r="S601" s="638"/>
      <c r="T601" s="638"/>
      <c r="U601" s="639"/>
      <c r="V601" s="637"/>
      <c r="W601" s="638"/>
      <c r="X601" s="638"/>
      <c r="Y601" s="638"/>
      <c r="Z601" s="638"/>
      <c r="AA601" s="638"/>
      <c r="AB601" s="638"/>
      <c r="AC601" s="639"/>
      <c r="AD601" s="638"/>
      <c r="AE601" s="638"/>
      <c r="AF601" s="638"/>
      <c r="AG601" s="638"/>
      <c r="AH601" s="637"/>
      <c r="AI601" s="638"/>
      <c r="AJ601" s="638"/>
      <c r="AK601" s="638"/>
      <c r="AL601" s="638"/>
      <c r="AM601" s="638"/>
      <c r="AN601" s="638"/>
      <c r="AO601" s="639"/>
      <c r="AP601" s="638"/>
      <c r="AQ601" s="638"/>
      <c r="AR601" s="638"/>
      <c r="AS601" s="639"/>
    </row>
    <row r="602" spans="1:45" s="635" customFormat="1" x14ac:dyDescent="0.55000000000000004">
      <c r="A602" s="636"/>
      <c r="B602" s="637"/>
      <c r="C602" s="638"/>
      <c r="D602" s="638"/>
      <c r="E602" s="638"/>
      <c r="F602" s="638"/>
      <c r="G602" s="638"/>
      <c r="H602" s="638"/>
      <c r="I602" s="639"/>
      <c r="J602" s="637"/>
      <c r="K602" s="638"/>
      <c r="L602" s="638"/>
      <c r="M602" s="638"/>
      <c r="N602" s="638"/>
      <c r="O602" s="639"/>
      <c r="P602" s="637"/>
      <c r="Q602" s="638"/>
      <c r="R602" s="638"/>
      <c r="S602" s="638"/>
      <c r="T602" s="638"/>
      <c r="U602" s="639"/>
      <c r="V602" s="637"/>
      <c r="W602" s="638"/>
      <c r="X602" s="638"/>
      <c r="Y602" s="638"/>
      <c r="Z602" s="638"/>
      <c r="AA602" s="638"/>
      <c r="AB602" s="638"/>
      <c r="AC602" s="639"/>
      <c r="AD602" s="638"/>
      <c r="AE602" s="638"/>
      <c r="AF602" s="638"/>
      <c r="AG602" s="638"/>
      <c r="AH602" s="637"/>
      <c r="AI602" s="638"/>
      <c r="AJ602" s="638"/>
      <c r="AK602" s="638"/>
      <c r="AL602" s="638"/>
      <c r="AM602" s="638"/>
      <c r="AN602" s="638"/>
      <c r="AO602" s="639"/>
      <c r="AP602" s="638"/>
      <c r="AQ602" s="638"/>
      <c r="AR602" s="638"/>
      <c r="AS602" s="639"/>
    </row>
    <row r="603" spans="1:45" s="635" customFormat="1" x14ac:dyDescent="0.55000000000000004">
      <c r="A603" s="636"/>
      <c r="B603" s="637"/>
      <c r="C603" s="638"/>
      <c r="D603" s="638"/>
      <c r="E603" s="638"/>
      <c r="F603" s="638"/>
      <c r="G603" s="638"/>
      <c r="H603" s="638"/>
      <c r="I603" s="639"/>
      <c r="J603" s="637"/>
      <c r="K603" s="638"/>
      <c r="L603" s="638"/>
      <c r="M603" s="638"/>
      <c r="N603" s="638"/>
      <c r="O603" s="639"/>
      <c r="P603" s="637"/>
      <c r="Q603" s="638"/>
      <c r="R603" s="638"/>
      <c r="S603" s="638"/>
      <c r="T603" s="638"/>
      <c r="U603" s="639"/>
      <c r="V603" s="637"/>
      <c r="W603" s="638"/>
      <c r="X603" s="638"/>
      <c r="Y603" s="638"/>
      <c r="Z603" s="638"/>
      <c r="AA603" s="638"/>
      <c r="AB603" s="638"/>
      <c r="AC603" s="639"/>
      <c r="AD603" s="638"/>
      <c r="AE603" s="638"/>
      <c r="AF603" s="638"/>
      <c r="AG603" s="638"/>
      <c r="AH603" s="637"/>
      <c r="AI603" s="638"/>
      <c r="AJ603" s="638"/>
      <c r="AK603" s="638"/>
      <c r="AL603" s="638"/>
      <c r="AM603" s="638"/>
      <c r="AN603" s="638"/>
      <c r="AO603" s="639"/>
      <c r="AP603" s="638"/>
      <c r="AQ603" s="638"/>
      <c r="AR603" s="638"/>
      <c r="AS603" s="639"/>
    </row>
    <row r="604" spans="1:45" s="635" customFormat="1" x14ac:dyDescent="0.55000000000000004">
      <c r="A604" s="636"/>
      <c r="B604" s="637"/>
      <c r="C604" s="638"/>
      <c r="D604" s="638"/>
      <c r="E604" s="638"/>
      <c r="F604" s="638"/>
      <c r="G604" s="638"/>
      <c r="H604" s="638"/>
      <c r="I604" s="639"/>
      <c r="J604" s="637"/>
      <c r="K604" s="638"/>
      <c r="L604" s="638"/>
      <c r="M604" s="638"/>
      <c r="N604" s="638"/>
      <c r="O604" s="639"/>
      <c r="P604" s="637"/>
      <c r="Q604" s="638"/>
      <c r="R604" s="638"/>
      <c r="S604" s="638"/>
      <c r="T604" s="638"/>
      <c r="U604" s="639"/>
      <c r="V604" s="637"/>
      <c r="W604" s="638"/>
      <c r="X604" s="638"/>
      <c r="Y604" s="638"/>
      <c r="Z604" s="638"/>
      <c r="AA604" s="638"/>
      <c r="AB604" s="638"/>
      <c r="AC604" s="639"/>
      <c r="AD604" s="638"/>
      <c r="AE604" s="638"/>
      <c r="AF604" s="638"/>
      <c r="AG604" s="638"/>
      <c r="AH604" s="637"/>
      <c r="AI604" s="638"/>
      <c r="AJ604" s="638"/>
      <c r="AK604" s="638"/>
      <c r="AL604" s="638"/>
      <c r="AM604" s="638"/>
      <c r="AN604" s="638"/>
      <c r="AO604" s="639"/>
      <c r="AP604" s="638"/>
      <c r="AQ604" s="638"/>
      <c r="AR604" s="638"/>
      <c r="AS604" s="639"/>
    </row>
    <row r="605" spans="1:45" s="635" customFormat="1" x14ac:dyDescent="0.55000000000000004">
      <c r="A605" s="636"/>
      <c r="B605" s="637"/>
      <c r="C605" s="638"/>
      <c r="D605" s="638"/>
      <c r="E605" s="638"/>
      <c r="F605" s="638"/>
      <c r="G605" s="638"/>
      <c r="H605" s="638"/>
      <c r="I605" s="639"/>
      <c r="J605" s="637"/>
      <c r="K605" s="638"/>
      <c r="L605" s="638"/>
      <c r="M605" s="638"/>
      <c r="N605" s="638"/>
      <c r="O605" s="639"/>
      <c r="P605" s="637"/>
      <c r="Q605" s="638"/>
      <c r="R605" s="638"/>
      <c r="S605" s="638"/>
      <c r="T605" s="638"/>
      <c r="U605" s="639"/>
      <c r="V605" s="637"/>
      <c r="W605" s="638"/>
      <c r="X605" s="638"/>
      <c r="Y605" s="638"/>
      <c r="Z605" s="638"/>
      <c r="AA605" s="638"/>
      <c r="AB605" s="638"/>
      <c r="AC605" s="639"/>
      <c r="AD605" s="638"/>
      <c r="AE605" s="638"/>
      <c r="AF605" s="638"/>
      <c r="AG605" s="638"/>
      <c r="AH605" s="637"/>
      <c r="AI605" s="638"/>
      <c r="AJ605" s="638"/>
      <c r="AK605" s="638"/>
      <c r="AL605" s="638"/>
      <c r="AM605" s="638"/>
      <c r="AN605" s="638"/>
      <c r="AO605" s="639"/>
      <c r="AP605" s="638"/>
      <c r="AQ605" s="638"/>
      <c r="AR605" s="638"/>
      <c r="AS605" s="639"/>
    </row>
  </sheetData>
  <mergeCells count="7">
    <mergeCell ref="AP1:AS1"/>
    <mergeCell ref="J1:O1"/>
    <mergeCell ref="P1:U1"/>
    <mergeCell ref="AH1:AO1"/>
    <mergeCell ref="B1:E1"/>
    <mergeCell ref="V1:Y1"/>
    <mergeCell ref="AD1:AG1"/>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87"/>
  <sheetViews>
    <sheetView zoomScaleNormal="100" workbookViewId="0">
      <selection activeCell="D1" sqref="A1:XFD2"/>
    </sheetView>
  </sheetViews>
  <sheetFormatPr defaultRowHeight="14.4" x14ac:dyDescent="0.55000000000000004"/>
  <cols>
    <col min="2" max="2" width="9.7890625" style="399" customWidth="1"/>
    <col min="3" max="3" width="14.1015625" style="752" customWidth="1"/>
    <col min="4" max="5" width="9.1015625" hidden="1" customWidth="1"/>
    <col min="6" max="9" width="9" hidden="1" customWidth="1"/>
    <col min="10" max="10" width="9.1015625" style="708" bestFit="1" customWidth="1"/>
    <col min="11" max="11" width="14.41796875" style="696" customWidth="1"/>
    <col min="12" max="12" width="21.7890625" style="748" customWidth="1"/>
    <col min="13" max="13" width="12.20703125" style="708" customWidth="1"/>
    <col min="14" max="14" width="16.1015625" style="696" customWidth="1"/>
    <col min="15" max="15" width="20.7890625" style="731" customWidth="1"/>
  </cols>
  <sheetData>
    <row r="1" spans="1:15" ht="12.6" customHeight="1" thickBot="1" x14ac:dyDescent="0.6">
      <c r="A1" s="822" t="s">
        <v>1621</v>
      </c>
      <c r="B1" s="792" t="s">
        <v>1714</v>
      </c>
      <c r="C1" s="794"/>
      <c r="D1" s="585"/>
      <c r="E1" s="585"/>
      <c r="F1" s="585"/>
      <c r="G1" s="739" t="s">
        <v>1618</v>
      </c>
      <c r="H1" s="585"/>
      <c r="I1" s="585"/>
      <c r="J1" s="816" t="s">
        <v>1715</v>
      </c>
      <c r="K1" s="817"/>
      <c r="L1" s="745" t="s">
        <v>1712</v>
      </c>
      <c r="M1" s="818" t="s">
        <v>1716</v>
      </c>
      <c r="N1" s="819"/>
      <c r="O1" s="741" t="s">
        <v>1713</v>
      </c>
    </row>
    <row r="2" spans="1:15" s="654" customFormat="1" ht="14.7" thickBot="1" x14ac:dyDescent="0.6">
      <c r="A2" s="823"/>
      <c r="B2" s="733" t="s">
        <v>76</v>
      </c>
      <c r="C2" s="750" t="s">
        <v>1696</v>
      </c>
      <c r="D2" s="734" t="s">
        <v>78</v>
      </c>
      <c r="E2" s="734" t="s">
        <v>79</v>
      </c>
      <c r="F2" s="734" t="s">
        <v>80</v>
      </c>
      <c r="G2" s="734" t="s">
        <v>81</v>
      </c>
      <c r="H2" s="734" t="s">
        <v>82</v>
      </c>
      <c r="I2" s="734" t="s">
        <v>83</v>
      </c>
      <c r="J2" s="735" t="s">
        <v>76</v>
      </c>
      <c r="K2" s="736" t="s">
        <v>1698</v>
      </c>
      <c r="L2" s="746" t="s">
        <v>1717</v>
      </c>
      <c r="M2" s="735" t="s">
        <v>1697</v>
      </c>
      <c r="N2" s="736" t="s">
        <v>1698</v>
      </c>
      <c r="O2" s="738" t="s">
        <v>1717</v>
      </c>
    </row>
    <row r="3" spans="1:15" x14ac:dyDescent="0.55000000000000004">
      <c r="A3">
        <v>2016</v>
      </c>
      <c r="B3" s="732">
        <v>5030</v>
      </c>
      <c r="C3" s="751">
        <f t="shared" ref="C3:C34" si="0">B3*(1+POPwo)^(A3-$A$3)</f>
        <v>5030</v>
      </c>
      <c r="D3" s="682">
        <v>1774</v>
      </c>
      <c r="E3" s="682">
        <v>1695</v>
      </c>
      <c r="F3" s="682">
        <v>0</v>
      </c>
      <c r="G3" s="682">
        <v>0</v>
      </c>
      <c r="H3" s="682">
        <v>0</v>
      </c>
      <c r="I3" s="682">
        <v>0</v>
      </c>
      <c r="J3" s="728">
        <v>1593</v>
      </c>
      <c r="K3" s="697">
        <f t="shared" ref="K3:K34" si="1">J3*(1+POPwith)^(A3-$A$3)</f>
        <v>1593</v>
      </c>
      <c r="L3" s="747">
        <f t="shared" ref="L3:L34" si="2">B3-K3</f>
        <v>3437</v>
      </c>
      <c r="M3" s="729">
        <v>1719</v>
      </c>
      <c r="N3" s="697">
        <f t="shared" ref="N3:N34" si="3">M3*(1+POPwith)^(A3-$A$3)</f>
        <v>1719</v>
      </c>
      <c r="O3" s="730">
        <f>B3-M3</f>
        <v>3311</v>
      </c>
    </row>
    <row r="4" spans="1:15" x14ac:dyDescent="0.55000000000000004">
      <c r="A4">
        <v>2017</v>
      </c>
      <c r="B4" s="732">
        <v>5114</v>
      </c>
      <c r="C4" s="751">
        <f t="shared" si="0"/>
        <v>5101.2150000000001</v>
      </c>
      <c r="D4" s="682">
        <v>1837</v>
      </c>
      <c r="E4" s="682">
        <v>1753</v>
      </c>
      <c r="F4" s="682">
        <v>0</v>
      </c>
      <c r="G4" s="682">
        <v>0</v>
      </c>
      <c r="H4" s="682">
        <v>0</v>
      </c>
      <c r="I4" s="682">
        <v>0</v>
      </c>
      <c r="J4" s="728">
        <v>1706</v>
      </c>
      <c r="K4" s="697">
        <f t="shared" si="1"/>
        <v>1714.5299999999997</v>
      </c>
      <c r="L4" s="747">
        <f t="shared" si="2"/>
        <v>3399.4700000000003</v>
      </c>
      <c r="M4" s="729">
        <v>1819</v>
      </c>
      <c r="N4" s="697">
        <f t="shared" si="3"/>
        <v>1828.0949999999998</v>
      </c>
      <c r="O4" s="730">
        <f t="shared" ref="O4:O67" si="4">B4-M4</f>
        <v>3295</v>
      </c>
    </row>
    <row r="5" spans="1:15" x14ac:dyDescent="0.55000000000000004">
      <c r="A5">
        <v>2018</v>
      </c>
      <c r="B5" s="732">
        <v>5197</v>
      </c>
      <c r="C5" s="751">
        <f t="shared" si="0"/>
        <v>5171.0474812500006</v>
      </c>
      <c r="D5" s="682">
        <v>1900</v>
      </c>
      <c r="E5" s="682">
        <v>1811</v>
      </c>
      <c r="F5" s="682">
        <v>0</v>
      </c>
      <c r="G5" s="682">
        <v>0</v>
      </c>
      <c r="H5" s="682">
        <v>0</v>
      </c>
      <c r="I5" s="682">
        <v>0</v>
      </c>
      <c r="J5" s="728">
        <v>1818</v>
      </c>
      <c r="K5" s="697">
        <f t="shared" si="1"/>
        <v>1836.2254499999995</v>
      </c>
      <c r="L5" s="747">
        <f t="shared" si="2"/>
        <v>3360.7745500000005</v>
      </c>
      <c r="M5" s="729">
        <v>1919</v>
      </c>
      <c r="N5" s="697">
        <f t="shared" si="3"/>
        <v>1938.2379749999996</v>
      </c>
      <c r="O5" s="730">
        <f t="shared" si="4"/>
        <v>3278</v>
      </c>
    </row>
    <row r="6" spans="1:15" x14ac:dyDescent="0.55000000000000004">
      <c r="A6">
        <v>2019</v>
      </c>
      <c r="B6" s="732">
        <v>5281</v>
      </c>
      <c r="C6" s="751">
        <f t="shared" si="0"/>
        <v>5241.4914362343761</v>
      </c>
      <c r="D6" s="682">
        <v>1964</v>
      </c>
      <c r="E6" s="682">
        <v>1869</v>
      </c>
      <c r="F6" s="682">
        <v>0</v>
      </c>
      <c r="G6" s="682">
        <v>0</v>
      </c>
      <c r="H6" s="682">
        <v>0</v>
      </c>
      <c r="I6" s="682">
        <v>0</v>
      </c>
      <c r="J6" s="728">
        <v>1931</v>
      </c>
      <c r="K6" s="697">
        <f t="shared" si="1"/>
        <v>1960.1100663749994</v>
      </c>
      <c r="L6" s="747">
        <f t="shared" si="2"/>
        <v>3320.8899336250006</v>
      </c>
      <c r="M6" s="729">
        <v>2019</v>
      </c>
      <c r="N6" s="697">
        <f t="shared" si="3"/>
        <v>2049.4366773749994</v>
      </c>
      <c r="O6" s="730">
        <f t="shared" si="4"/>
        <v>3262</v>
      </c>
    </row>
    <row r="7" spans="1:15" x14ac:dyDescent="0.55000000000000004">
      <c r="A7">
        <v>2020</v>
      </c>
      <c r="B7" s="732">
        <v>5364</v>
      </c>
      <c r="C7" s="751">
        <f t="shared" si="0"/>
        <v>5310.5608149595328</v>
      </c>
      <c r="D7" s="682">
        <v>2027</v>
      </c>
      <c r="E7" s="682">
        <v>1928</v>
      </c>
      <c r="F7" s="682">
        <v>0</v>
      </c>
      <c r="G7" s="682">
        <v>0</v>
      </c>
      <c r="H7" s="682">
        <v>0</v>
      </c>
      <c r="I7" s="682">
        <v>0</v>
      </c>
      <c r="J7" s="728">
        <v>2044</v>
      </c>
      <c r="K7" s="697">
        <f t="shared" si="1"/>
        <v>2085.1876232774985</v>
      </c>
      <c r="L7" s="747">
        <f t="shared" si="2"/>
        <v>3278.8123767225015</v>
      </c>
      <c r="M7" s="729">
        <v>2119</v>
      </c>
      <c r="N7" s="697">
        <f t="shared" si="3"/>
        <v>2161.6989108243738</v>
      </c>
      <c r="O7" s="730">
        <f t="shared" si="4"/>
        <v>3245</v>
      </c>
    </row>
    <row r="8" spans="1:15" x14ac:dyDescent="0.55000000000000004">
      <c r="A8">
        <v>2021</v>
      </c>
      <c r="B8" s="732">
        <v>5448</v>
      </c>
      <c r="C8" s="751">
        <f t="shared" si="0"/>
        <v>5380.2396498135322</v>
      </c>
      <c r="D8" s="682">
        <v>2090</v>
      </c>
      <c r="E8" s="682">
        <v>1986</v>
      </c>
      <c r="F8" s="682">
        <v>0</v>
      </c>
      <c r="G8" s="682">
        <v>0</v>
      </c>
      <c r="H8" s="682">
        <v>0</v>
      </c>
      <c r="I8" s="682">
        <v>0</v>
      </c>
      <c r="J8" s="728">
        <v>2157</v>
      </c>
      <c r="K8" s="697">
        <f t="shared" si="1"/>
        <v>2211.4669529973639</v>
      </c>
      <c r="L8" s="747">
        <f t="shared" si="2"/>
        <v>3236.5330470026361</v>
      </c>
      <c r="M8" s="729">
        <v>2219</v>
      </c>
      <c r="N8" s="697">
        <f t="shared" si="3"/>
        <v>2275.0325306913073</v>
      </c>
      <c r="O8" s="730">
        <f t="shared" si="4"/>
        <v>3229</v>
      </c>
    </row>
    <row r="9" spans="1:15" x14ac:dyDescent="0.55000000000000004">
      <c r="A9">
        <v>2022</v>
      </c>
      <c r="B9" s="732">
        <v>5531</v>
      </c>
      <c r="C9" s="751">
        <f t="shared" si="0"/>
        <v>5448.5518060500826</v>
      </c>
      <c r="D9" s="682">
        <v>2153</v>
      </c>
      <c r="E9" s="682">
        <v>2044</v>
      </c>
      <c r="F9" s="682">
        <v>0</v>
      </c>
      <c r="G9" s="682">
        <v>0</v>
      </c>
      <c r="H9" s="682">
        <v>0</v>
      </c>
      <c r="I9" s="682">
        <v>0</v>
      </c>
      <c r="J9" s="728">
        <v>2269</v>
      </c>
      <c r="K9" s="697">
        <f t="shared" si="1"/>
        <v>2337.9265688144519</v>
      </c>
      <c r="L9" s="747">
        <f t="shared" si="2"/>
        <v>3193.0734311855481</v>
      </c>
      <c r="M9" s="729">
        <v>2319</v>
      </c>
      <c r="N9" s="697">
        <f t="shared" si="3"/>
        <v>2389.4454442841402</v>
      </c>
      <c r="O9" s="730">
        <f t="shared" si="4"/>
        <v>3212</v>
      </c>
    </row>
    <row r="10" spans="1:15" x14ac:dyDescent="0.55000000000000004">
      <c r="A10">
        <v>2023</v>
      </c>
      <c r="B10" s="732">
        <v>5615</v>
      </c>
      <c r="C10" s="751">
        <f t="shared" si="0"/>
        <v>5517.4714057121291</v>
      </c>
      <c r="D10" s="682">
        <v>2217</v>
      </c>
      <c r="E10" s="682">
        <v>2102</v>
      </c>
      <c r="F10" s="682">
        <v>0</v>
      </c>
      <c r="G10" s="682">
        <v>0</v>
      </c>
      <c r="H10" s="682">
        <v>0</v>
      </c>
      <c r="I10" s="682">
        <v>0</v>
      </c>
      <c r="J10" s="728">
        <v>2382</v>
      </c>
      <c r="K10" s="697">
        <f t="shared" si="1"/>
        <v>2466.6310235128267</v>
      </c>
      <c r="L10" s="747">
        <f t="shared" si="2"/>
        <v>3148.3689764871733</v>
      </c>
      <c r="M10" s="729">
        <v>2419</v>
      </c>
      <c r="N10" s="697">
        <f t="shared" si="3"/>
        <v>2504.9456111996337</v>
      </c>
      <c r="O10" s="730">
        <f t="shared" si="4"/>
        <v>3196</v>
      </c>
    </row>
    <row r="11" spans="1:15" x14ac:dyDescent="0.55000000000000004">
      <c r="A11">
        <v>2024</v>
      </c>
      <c r="B11" s="732">
        <v>5698</v>
      </c>
      <c r="C11" s="751">
        <f t="shared" si="0"/>
        <v>5585.0321797993483</v>
      </c>
      <c r="D11" s="682">
        <v>2280</v>
      </c>
      <c r="E11" s="682">
        <v>2160</v>
      </c>
      <c r="F11" s="682">
        <v>0</v>
      </c>
      <c r="G11" s="682">
        <v>0</v>
      </c>
      <c r="H11" s="682">
        <v>0</v>
      </c>
      <c r="I11" s="682">
        <v>0</v>
      </c>
      <c r="J11" s="728">
        <v>2495</v>
      </c>
      <c r="K11" s="697">
        <f t="shared" si="1"/>
        <v>2596.564074593965</v>
      </c>
      <c r="L11" s="747">
        <f t="shared" si="2"/>
        <v>3101.435925406035</v>
      </c>
      <c r="M11" s="729">
        <v>2518</v>
      </c>
      <c r="N11" s="697">
        <f t="shared" si="3"/>
        <v>2620.5003366042502</v>
      </c>
      <c r="O11" s="730">
        <f t="shared" si="4"/>
        <v>3180</v>
      </c>
    </row>
    <row r="12" spans="1:15" x14ac:dyDescent="0.55000000000000004">
      <c r="A12">
        <v>2025</v>
      </c>
      <c r="B12" s="732">
        <v>5782</v>
      </c>
      <c r="C12" s="751">
        <f t="shared" si="0"/>
        <v>5653.1983895122567</v>
      </c>
      <c r="D12" s="682">
        <v>2343</v>
      </c>
      <c r="E12" s="682">
        <v>2218</v>
      </c>
      <c r="F12" s="682">
        <v>0</v>
      </c>
      <c r="G12" s="682">
        <v>0</v>
      </c>
      <c r="H12" s="682">
        <v>0</v>
      </c>
      <c r="I12" s="682">
        <v>0</v>
      </c>
      <c r="J12" s="728">
        <v>2607</v>
      </c>
      <c r="K12" s="697">
        <f t="shared" si="1"/>
        <v>2726.688879831182</v>
      </c>
      <c r="L12" s="747">
        <f t="shared" si="2"/>
        <v>3055.311120168818</v>
      </c>
      <c r="M12" s="729">
        <v>2618</v>
      </c>
      <c r="N12" s="697">
        <f t="shared" si="3"/>
        <v>2738.1938962017775</v>
      </c>
      <c r="O12" s="730">
        <f t="shared" si="4"/>
        <v>3164</v>
      </c>
    </row>
    <row r="13" spans="1:15" x14ac:dyDescent="0.55000000000000004">
      <c r="A13">
        <v>2026</v>
      </c>
      <c r="B13" s="732">
        <v>5865</v>
      </c>
      <c r="C13" s="751">
        <f t="shared" si="0"/>
        <v>5720.013582342297</v>
      </c>
      <c r="D13" s="682">
        <v>2406</v>
      </c>
      <c r="E13" s="682">
        <v>2276</v>
      </c>
      <c r="F13" s="682">
        <v>0</v>
      </c>
      <c r="G13" s="682">
        <v>0</v>
      </c>
      <c r="H13" s="682">
        <v>0</v>
      </c>
      <c r="I13" s="682">
        <v>0</v>
      </c>
      <c r="J13" s="728">
        <v>2720</v>
      </c>
      <c r="K13" s="697">
        <f t="shared" si="1"/>
        <v>2859.1011591509464</v>
      </c>
      <c r="L13" s="747">
        <f t="shared" si="2"/>
        <v>3005.8988408490536</v>
      </c>
      <c r="M13" s="729">
        <v>2718</v>
      </c>
      <c r="N13" s="697">
        <f t="shared" si="3"/>
        <v>2856.998878886865</v>
      </c>
      <c r="O13" s="730">
        <f t="shared" si="4"/>
        <v>3147</v>
      </c>
    </row>
    <row r="14" spans="1:15" x14ac:dyDescent="0.55000000000000004">
      <c r="A14">
        <v>2027</v>
      </c>
      <c r="B14" s="732">
        <v>5949</v>
      </c>
      <c r="C14" s="751">
        <f t="shared" si="0"/>
        <v>5787.4322079029735</v>
      </c>
      <c r="D14" s="682">
        <v>2469</v>
      </c>
      <c r="E14" s="682">
        <v>2335</v>
      </c>
      <c r="F14" s="682">
        <v>0</v>
      </c>
      <c r="G14" s="682">
        <v>0</v>
      </c>
      <c r="H14" s="682">
        <v>0</v>
      </c>
      <c r="I14" s="682">
        <v>0</v>
      </c>
      <c r="J14" s="728">
        <v>2833</v>
      </c>
      <c r="K14" s="697">
        <f t="shared" si="1"/>
        <v>2992.7693940419131</v>
      </c>
      <c r="L14" s="747">
        <f t="shared" si="2"/>
        <v>2956.2306059580869</v>
      </c>
      <c r="M14" s="729">
        <v>2818</v>
      </c>
      <c r="N14" s="697">
        <f t="shared" si="3"/>
        <v>2976.9234565513984</v>
      </c>
      <c r="O14" s="730">
        <f t="shared" si="4"/>
        <v>3131</v>
      </c>
    </row>
    <row r="15" spans="1:15" x14ac:dyDescent="0.55000000000000004">
      <c r="A15">
        <v>2028</v>
      </c>
      <c r="B15" s="732">
        <v>6032</v>
      </c>
      <c r="C15" s="751">
        <f t="shared" si="0"/>
        <v>5853.5075811691986</v>
      </c>
      <c r="D15" s="682">
        <v>2533</v>
      </c>
      <c r="E15" s="682">
        <v>2393</v>
      </c>
      <c r="F15" s="682">
        <v>0</v>
      </c>
      <c r="G15" s="682">
        <v>0</v>
      </c>
      <c r="H15" s="682">
        <v>0</v>
      </c>
      <c r="I15" s="682">
        <v>0</v>
      </c>
      <c r="J15" s="728">
        <v>2946</v>
      </c>
      <c r="K15" s="697">
        <f t="shared" si="1"/>
        <v>3127.70283375281</v>
      </c>
      <c r="L15" s="747">
        <f t="shared" si="2"/>
        <v>2904.29716624719</v>
      </c>
      <c r="M15" s="729">
        <v>2918</v>
      </c>
      <c r="N15" s="697">
        <f t="shared" si="3"/>
        <v>3097.9758550206038</v>
      </c>
      <c r="O15" s="730">
        <f t="shared" si="4"/>
        <v>3114</v>
      </c>
    </row>
    <row r="16" spans="1:15" x14ac:dyDescent="0.55000000000000004">
      <c r="A16">
        <v>2029</v>
      </c>
      <c r="B16" s="732">
        <v>6116</v>
      </c>
      <c r="C16" s="751">
        <f t="shared" si="0"/>
        <v>5920.1843891768476</v>
      </c>
      <c r="D16" s="682">
        <v>2596</v>
      </c>
      <c r="E16" s="682">
        <v>2451</v>
      </c>
      <c r="F16" s="682">
        <v>0</v>
      </c>
      <c r="G16" s="682">
        <v>0</v>
      </c>
      <c r="H16" s="682">
        <v>0</v>
      </c>
      <c r="I16" s="682">
        <v>0</v>
      </c>
      <c r="J16" s="728">
        <v>3058</v>
      </c>
      <c r="K16" s="697">
        <f t="shared" si="1"/>
        <v>3262.8438024250418</v>
      </c>
      <c r="L16" s="747">
        <f t="shared" si="2"/>
        <v>2853.1561975749582</v>
      </c>
      <c r="M16" s="729">
        <v>3018</v>
      </c>
      <c r="N16" s="697">
        <f t="shared" si="3"/>
        <v>3220.1643543880887</v>
      </c>
      <c r="O16" s="730">
        <f t="shared" si="4"/>
        <v>3098</v>
      </c>
    </row>
    <row r="17" spans="1:15" x14ac:dyDescent="0.55000000000000004">
      <c r="A17">
        <v>2030</v>
      </c>
      <c r="B17" s="732">
        <v>6199</v>
      </c>
      <c r="C17" s="751">
        <f t="shared" si="0"/>
        <v>5985.5256656206684</v>
      </c>
      <c r="D17" s="682">
        <v>2659</v>
      </c>
      <c r="E17" s="682">
        <v>2509</v>
      </c>
      <c r="F17" s="682">
        <v>0</v>
      </c>
      <c r="G17" s="682">
        <v>0</v>
      </c>
      <c r="H17" s="682">
        <v>0</v>
      </c>
      <c r="I17" s="682">
        <v>0</v>
      </c>
      <c r="J17" s="728">
        <v>3171</v>
      </c>
      <c r="K17" s="697">
        <f t="shared" si="1"/>
        <v>3400.33030934508</v>
      </c>
      <c r="L17" s="747">
        <f t="shared" si="2"/>
        <v>2798.66969065492</v>
      </c>
      <c r="M17" s="729">
        <v>3118</v>
      </c>
      <c r="N17" s="697">
        <f t="shared" si="3"/>
        <v>3343.4972893528725</v>
      </c>
      <c r="O17" s="730">
        <f t="shared" si="4"/>
        <v>3081</v>
      </c>
    </row>
    <row r="18" spans="1:15" x14ac:dyDescent="0.55000000000000004">
      <c r="A18">
        <v>2031</v>
      </c>
      <c r="B18" s="732">
        <v>6248</v>
      </c>
      <c r="C18" s="751">
        <f t="shared" si="0"/>
        <v>6017.7561619456274</v>
      </c>
      <c r="D18" s="682">
        <v>2688</v>
      </c>
      <c r="E18" s="682">
        <v>2537</v>
      </c>
      <c r="F18" s="682">
        <v>0</v>
      </c>
      <c r="G18" s="682">
        <v>0</v>
      </c>
      <c r="H18" s="682">
        <v>0</v>
      </c>
      <c r="I18" s="682">
        <v>0</v>
      </c>
      <c r="J18" s="728">
        <v>3235</v>
      </c>
      <c r="K18" s="697">
        <f t="shared" si="1"/>
        <v>3486.3036560974415</v>
      </c>
      <c r="L18" s="747">
        <f t="shared" si="2"/>
        <v>2761.6963439025585</v>
      </c>
      <c r="M18" s="729">
        <v>3152</v>
      </c>
      <c r="N18" s="697">
        <f t="shared" si="3"/>
        <v>3396.8559888776308</v>
      </c>
      <c r="O18" s="730">
        <f t="shared" si="4"/>
        <v>3096</v>
      </c>
    </row>
    <row r="19" spans="1:15" x14ac:dyDescent="0.55000000000000004">
      <c r="A19">
        <v>2032</v>
      </c>
      <c r="B19" s="732">
        <v>6297</v>
      </c>
      <c r="C19" s="751">
        <f t="shared" si="0"/>
        <v>6049.788096253551</v>
      </c>
      <c r="D19" s="682">
        <v>2716</v>
      </c>
      <c r="E19" s="682">
        <v>2566</v>
      </c>
      <c r="F19" s="682">
        <v>0</v>
      </c>
      <c r="G19" s="682">
        <v>0</v>
      </c>
      <c r="H19" s="682">
        <v>0</v>
      </c>
      <c r="I19" s="682">
        <v>0</v>
      </c>
      <c r="J19" s="728">
        <v>3298</v>
      </c>
      <c r="K19" s="697">
        <f t="shared" si="1"/>
        <v>3571.9686569083178</v>
      </c>
      <c r="L19" s="747">
        <f t="shared" si="2"/>
        <v>2725.0313430916822</v>
      </c>
      <c r="M19" s="729">
        <v>3186</v>
      </c>
      <c r="N19" s="697">
        <f t="shared" si="3"/>
        <v>3450.6646879654036</v>
      </c>
      <c r="O19" s="730">
        <f t="shared" si="4"/>
        <v>3111</v>
      </c>
    </row>
    <row r="20" spans="1:15" x14ac:dyDescent="0.55000000000000004">
      <c r="A20">
        <v>2033</v>
      </c>
      <c r="B20" s="732">
        <v>6345</v>
      </c>
      <c r="C20" s="751">
        <f t="shared" si="0"/>
        <v>6080.6639204465564</v>
      </c>
      <c r="D20" s="682">
        <v>2745</v>
      </c>
      <c r="E20" s="682">
        <v>2594</v>
      </c>
      <c r="F20" s="682">
        <v>0</v>
      </c>
      <c r="G20" s="682">
        <v>0</v>
      </c>
      <c r="H20" s="682">
        <v>0</v>
      </c>
      <c r="I20" s="682">
        <v>0</v>
      </c>
      <c r="J20" s="728">
        <v>3362</v>
      </c>
      <c r="K20" s="697">
        <f t="shared" si="1"/>
        <v>3659.4916366429329</v>
      </c>
      <c r="L20" s="747">
        <f t="shared" si="2"/>
        <v>2685.5083633570671</v>
      </c>
      <c r="M20" s="729">
        <v>3220</v>
      </c>
      <c r="N20" s="697">
        <f t="shared" si="3"/>
        <v>3504.9265526443319</v>
      </c>
      <c r="O20" s="730">
        <f t="shared" si="4"/>
        <v>3125</v>
      </c>
    </row>
    <row r="21" spans="1:15" x14ac:dyDescent="0.55000000000000004">
      <c r="A21">
        <v>2034</v>
      </c>
      <c r="B21" s="732">
        <v>6394</v>
      </c>
      <c r="C21" s="751">
        <f t="shared" si="0"/>
        <v>6112.3034979616932</v>
      </c>
      <c r="D21" s="682">
        <v>2774</v>
      </c>
      <c r="E21" s="682">
        <v>2622</v>
      </c>
      <c r="F21" s="682">
        <v>0</v>
      </c>
      <c r="G21" s="682">
        <v>0</v>
      </c>
      <c r="H21" s="682">
        <v>0</v>
      </c>
      <c r="I21" s="682">
        <v>0</v>
      </c>
      <c r="J21" s="728">
        <v>3426</v>
      </c>
      <c r="K21" s="697">
        <f t="shared" si="1"/>
        <v>3747.8005469584705</v>
      </c>
      <c r="L21" s="747">
        <f t="shared" si="2"/>
        <v>2646.1994530415295</v>
      </c>
      <c r="M21" s="729">
        <v>3254</v>
      </c>
      <c r="N21" s="697">
        <f t="shared" si="3"/>
        <v>3559.6447693528494</v>
      </c>
      <c r="O21" s="730">
        <f t="shared" si="4"/>
        <v>3140</v>
      </c>
    </row>
    <row r="22" spans="1:15" x14ac:dyDescent="0.55000000000000004">
      <c r="A22">
        <v>2035</v>
      </c>
      <c r="B22" s="732">
        <v>6443</v>
      </c>
      <c r="C22" s="751">
        <f t="shared" si="0"/>
        <v>6143.7468734397517</v>
      </c>
      <c r="D22" s="682">
        <v>2803</v>
      </c>
      <c r="E22" s="682">
        <v>2651</v>
      </c>
      <c r="F22" s="682">
        <v>0</v>
      </c>
      <c r="G22" s="682">
        <v>0</v>
      </c>
      <c r="H22" s="682">
        <v>0</v>
      </c>
      <c r="I22" s="682">
        <v>0</v>
      </c>
      <c r="J22" s="728">
        <v>3490</v>
      </c>
      <c r="K22" s="697">
        <f t="shared" si="1"/>
        <v>3836.9010590862481</v>
      </c>
      <c r="L22" s="747">
        <f t="shared" si="2"/>
        <v>2606.0989409137519</v>
      </c>
      <c r="M22" s="729">
        <v>3288</v>
      </c>
      <c r="N22" s="697">
        <f t="shared" si="3"/>
        <v>3614.8225450646373</v>
      </c>
      <c r="O22" s="730">
        <f t="shared" si="4"/>
        <v>3155</v>
      </c>
    </row>
    <row r="23" spans="1:15" x14ac:dyDescent="0.55000000000000004">
      <c r="A23">
        <v>2036</v>
      </c>
      <c r="B23" s="732">
        <v>6491</v>
      </c>
      <c r="C23" s="751">
        <f t="shared" si="0"/>
        <v>6174.0436602683048</v>
      </c>
      <c r="D23" s="682">
        <v>2831</v>
      </c>
      <c r="E23" s="682">
        <v>2679</v>
      </c>
      <c r="F23" s="682">
        <v>0</v>
      </c>
      <c r="G23" s="682">
        <v>0</v>
      </c>
      <c r="H23" s="682">
        <v>0</v>
      </c>
      <c r="I23" s="682">
        <v>0</v>
      </c>
      <c r="J23" s="728">
        <v>3553</v>
      </c>
      <c r="K23" s="697">
        <f t="shared" si="1"/>
        <v>3925.6939857444427</v>
      </c>
      <c r="L23" s="747">
        <f t="shared" si="2"/>
        <v>2565.3060142555573</v>
      </c>
      <c r="M23" s="729">
        <v>3322</v>
      </c>
      <c r="N23" s="697">
        <f t="shared" si="3"/>
        <v>3670.4631074143085</v>
      </c>
      <c r="O23" s="730">
        <f t="shared" si="4"/>
        <v>3169</v>
      </c>
    </row>
    <row r="24" spans="1:15" x14ac:dyDescent="0.55000000000000004">
      <c r="A24">
        <v>2037</v>
      </c>
      <c r="B24" s="732">
        <v>6540</v>
      </c>
      <c r="C24" s="751">
        <f t="shared" si="0"/>
        <v>6205.0993566953211</v>
      </c>
      <c r="D24" s="682">
        <v>2860</v>
      </c>
      <c r="E24" s="682">
        <v>2707</v>
      </c>
      <c r="F24" s="682">
        <v>0</v>
      </c>
      <c r="G24" s="682">
        <v>0</v>
      </c>
      <c r="H24" s="682">
        <v>0</v>
      </c>
      <c r="I24" s="682">
        <v>0</v>
      </c>
      <c r="J24" s="728">
        <v>3617</v>
      </c>
      <c r="K24" s="697">
        <f t="shared" si="1"/>
        <v>4016.3893391978145</v>
      </c>
      <c r="L24" s="747">
        <f t="shared" si="2"/>
        <v>2523.6106608021855</v>
      </c>
      <c r="M24" s="729">
        <v>3356</v>
      </c>
      <c r="N24" s="697">
        <f t="shared" si="3"/>
        <v>3726.5697048238499</v>
      </c>
      <c r="O24" s="730">
        <f t="shared" si="4"/>
        <v>3184</v>
      </c>
    </row>
    <row r="25" spans="1:15" x14ac:dyDescent="0.55000000000000004">
      <c r="A25">
        <v>2038</v>
      </c>
      <c r="B25" s="732">
        <v>6589</v>
      </c>
      <c r="C25" s="751">
        <f t="shared" si="0"/>
        <v>6235.9611868673255</v>
      </c>
      <c r="D25" s="682">
        <v>2889</v>
      </c>
      <c r="E25" s="682">
        <v>2736</v>
      </c>
      <c r="F25" s="682">
        <v>0</v>
      </c>
      <c r="G25" s="682">
        <v>0</v>
      </c>
      <c r="H25" s="682">
        <v>0</v>
      </c>
      <c r="I25" s="682">
        <v>0</v>
      </c>
      <c r="J25" s="728">
        <v>3681</v>
      </c>
      <c r="K25" s="697">
        <f t="shared" si="1"/>
        <v>4107.893503836076</v>
      </c>
      <c r="L25" s="747">
        <f t="shared" si="2"/>
        <v>2481.106496163924</v>
      </c>
      <c r="M25" s="729">
        <v>3390</v>
      </c>
      <c r="N25" s="697">
        <f t="shared" si="3"/>
        <v>3783.145606629801</v>
      </c>
      <c r="O25" s="730">
        <f t="shared" si="4"/>
        <v>3199</v>
      </c>
    </row>
    <row r="26" spans="1:15" x14ac:dyDescent="0.55000000000000004">
      <c r="A26">
        <v>2039</v>
      </c>
      <c r="B26" s="732">
        <v>6638</v>
      </c>
      <c r="C26" s="751">
        <f t="shared" si="0"/>
        <v>6266.629926017491</v>
      </c>
      <c r="D26" s="682">
        <v>2917</v>
      </c>
      <c r="E26" s="682">
        <v>2764</v>
      </c>
      <c r="F26" s="682">
        <v>0</v>
      </c>
      <c r="G26" s="682">
        <v>0</v>
      </c>
      <c r="H26" s="682">
        <v>0</v>
      </c>
      <c r="I26" s="682">
        <v>0</v>
      </c>
      <c r="J26" s="728">
        <v>3744</v>
      </c>
      <c r="K26" s="697">
        <f t="shared" si="1"/>
        <v>4199.0907483711162</v>
      </c>
      <c r="L26" s="747">
        <f t="shared" si="2"/>
        <v>2438.9092516288838</v>
      </c>
      <c r="M26" s="729">
        <v>3424</v>
      </c>
      <c r="N26" s="697">
        <f t="shared" si="3"/>
        <v>3840.1941032111913</v>
      </c>
      <c r="O26" s="730">
        <f t="shared" si="4"/>
        <v>3214</v>
      </c>
    </row>
    <row r="27" spans="1:15" x14ac:dyDescent="0.55000000000000004">
      <c r="A27">
        <v>2040</v>
      </c>
      <c r="B27" s="732">
        <v>6687</v>
      </c>
      <c r="C27" s="751">
        <f t="shared" si="0"/>
        <v>6297.1063467144868</v>
      </c>
      <c r="D27" s="682">
        <v>2946</v>
      </c>
      <c r="E27" s="682">
        <v>2793</v>
      </c>
      <c r="F27" s="682">
        <v>0</v>
      </c>
      <c r="G27" s="682">
        <v>0</v>
      </c>
      <c r="H27" s="682">
        <v>0</v>
      </c>
      <c r="I27" s="682">
        <v>0</v>
      </c>
      <c r="J27" s="728">
        <v>3808</v>
      </c>
      <c r="K27" s="697">
        <f t="shared" si="1"/>
        <v>4292.2244277901164</v>
      </c>
      <c r="L27" s="747">
        <f t="shared" si="2"/>
        <v>2394.7755722098836</v>
      </c>
      <c r="M27" s="729">
        <v>3459</v>
      </c>
      <c r="N27" s="697">
        <f t="shared" si="3"/>
        <v>3898.8456658944365</v>
      </c>
      <c r="O27" s="730">
        <f t="shared" si="4"/>
        <v>3228</v>
      </c>
    </row>
    <row r="28" spans="1:15" x14ac:dyDescent="0.55000000000000004">
      <c r="A28">
        <v>2041</v>
      </c>
      <c r="B28" s="732">
        <v>6735</v>
      </c>
      <c r="C28" s="751">
        <f t="shared" si="0"/>
        <v>6326.4518793194657</v>
      </c>
      <c r="D28" s="682">
        <v>2975</v>
      </c>
      <c r="E28" s="682">
        <v>2821</v>
      </c>
      <c r="F28" s="682">
        <v>0</v>
      </c>
      <c r="G28" s="682">
        <v>0</v>
      </c>
      <c r="H28" s="682">
        <v>0</v>
      </c>
      <c r="I28" s="682">
        <v>0</v>
      </c>
      <c r="J28" s="728">
        <v>3872</v>
      </c>
      <c r="K28" s="697">
        <f t="shared" si="1"/>
        <v>4386.1844667345968</v>
      </c>
      <c r="L28" s="747">
        <f t="shared" si="2"/>
        <v>2348.8155332654032</v>
      </c>
      <c r="M28" s="729">
        <v>3493</v>
      </c>
      <c r="N28" s="697">
        <f t="shared" si="3"/>
        <v>3956.8549437768456</v>
      </c>
      <c r="O28" s="730">
        <f t="shared" si="4"/>
        <v>3242</v>
      </c>
    </row>
    <row r="29" spans="1:15" x14ac:dyDescent="0.55000000000000004">
      <c r="A29">
        <v>2042</v>
      </c>
      <c r="B29" s="732">
        <v>6784</v>
      </c>
      <c r="C29" s="751">
        <f t="shared" si="0"/>
        <v>6356.5483185493677</v>
      </c>
      <c r="D29" s="682">
        <v>3003</v>
      </c>
      <c r="E29" s="682">
        <v>2849</v>
      </c>
      <c r="F29" s="682">
        <v>0</v>
      </c>
      <c r="G29" s="682">
        <v>0</v>
      </c>
      <c r="H29" s="682">
        <v>0</v>
      </c>
      <c r="I29" s="682">
        <v>0</v>
      </c>
      <c r="J29" s="728">
        <v>3935</v>
      </c>
      <c r="K29" s="697">
        <f t="shared" si="1"/>
        <v>4479.8383409048656</v>
      </c>
      <c r="L29" s="747">
        <f t="shared" si="2"/>
        <v>2304.1616590951344</v>
      </c>
      <c r="M29" s="729">
        <v>3527</v>
      </c>
      <c r="N29" s="697">
        <f t="shared" si="3"/>
        <v>4015.3468432964323</v>
      </c>
      <c r="O29" s="730">
        <f t="shared" si="4"/>
        <v>3257</v>
      </c>
    </row>
    <row r="30" spans="1:15" x14ac:dyDescent="0.55000000000000004">
      <c r="A30">
        <v>2043</v>
      </c>
      <c r="B30" s="732">
        <v>6833</v>
      </c>
      <c r="C30" s="751">
        <f t="shared" si="0"/>
        <v>6386.4547352588761</v>
      </c>
      <c r="D30" s="682">
        <v>3032</v>
      </c>
      <c r="E30" s="682">
        <v>2878</v>
      </c>
      <c r="F30" s="682">
        <v>0</v>
      </c>
      <c r="G30" s="682">
        <v>0</v>
      </c>
      <c r="H30" s="682">
        <v>0</v>
      </c>
      <c r="I30" s="682">
        <v>0</v>
      </c>
      <c r="J30" s="728">
        <v>3999</v>
      </c>
      <c r="K30" s="697">
        <f t="shared" si="1"/>
        <v>4575.4632510558949</v>
      </c>
      <c r="L30" s="747">
        <f t="shared" si="2"/>
        <v>2257.5367489441051</v>
      </c>
      <c r="M30" s="729">
        <v>3561</v>
      </c>
      <c r="N30" s="697">
        <f t="shared" si="3"/>
        <v>4074.3247404376202</v>
      </c>
      <c r="O30" s="730">
        <f t="shared" si="4"/>
        <v>3272</v>
      </c>
    </row>
    <row r="31" spans="1:15" x14ac:dyDescent="0.55000000000000004">
      <c r="A31">
        <v>2044</v>
      </c>
      <c r="B31" s="732">
        <v>6882</v>
      </c>
      <c r="C31" s="751">
        <f t="shared" si="0"/>
        <v>6416.1718914578469</v>
      </c>
      <c r="D31" s="682">
        <v>3061</v>
      </c>
      <c r="E31" s="682">
        <v>2906</v>
      </c>
      <c r="F31" s="682">
        <v>0</v>
      </c>
      <c r="G31" s="682">
        <v>0</v>
      </c>
      <c r="H31" s="682">
        <v>0</v>
      </c>
      <c r="I31" s="682">
        <v>0</v>
      </c>
      <c r="J31" s="728">
        <v>4063</v>
      </c>
      <c r="K31" s="697">
        <f t="shared" si="1"/>
        <v>4671.9324143499125</v>
      </c>
      <c r="L31" s="747">
        <f t="shared" si="2"/>
        <v>2210.0675856500875</v>
      </c>
      <c r="M31" s="729">
        <v>3595</v>
      </c>
      <c r="N31" s="697">
        <f t="shared" si="3"/>
        <v>4133.792032879137</v>
      </c>
      <c r="O31" s="730">
        <f t="shared" si="4"/>
        <v>3287</v>
      </c>
    </row>
    <row r="32" spans="1:15" x14ac:dyDescent="0.55000000000000004">
      <c r="A32">
        <v>2045</v>
      </c>
      <c r="B32" s="732">
        <v>6930</v>
      </c>
      <c r="C32" s="751">
        <f t="shared" si="0"/>
        <v>6444.7705652111836</v>
      </c>
      <c r="D32" s="682">
        <v>3090</v>
      </c>
      <c r="E32" s="682">
        <v>2934</v>
      </c>
      <c r="F32" s="682">
        <v>0</v>
      </c>
      <c r="G32" s="682">
        <v>0</v>
      </c>
      <c r="H32" s="682">
        <v>0</v>
      </c>
      <c r="I32" s="682">
        <v>0</v>
      </c>
      <c r="J32" s="728">
        <v>4127</v>
      </c>
      <c r="K32" s="697">
        <f t="shared" si="1"/>
        <v>4769.2518826955929</v>
      </c>
      <c r="L32" s="747">
        <f t="shared" si="2"/>
        <v>2160.7481173044071</v>
      </c>
      <c r="M32" s="729">
        <v>3629</v>
      </c>
      <c r="N32" s="697">
        <f t="shared" si="3"/>
        <v>4193.7521401265585</v>
      </c>
      <c r="O32" s="730">
        <f t="shared" si="4"/>
        <v>3301</v>
      </c>
    </row>
    <row r="33" spans="1:15" x14ac:dyDescent="0.55000000000000004">
      <c r="A33">
        <v>2046</v>
      </c>
      <c r="B33" s="732">
        <v>6979</v>
      </c>
      <c r="C33" s="751">
        <f t="shared" si="0"/>
        <v>6474.1138008906682</v>
      </c>
      <c r="D33" s="682">
        <v>3118</v>
      </c>
      <c r="E33" s="682">
        <v>2963</v>
      </c>
      <c r="F33" s="682">
        <v>0</v>
      </c>
      <c r="G33" s="682">
        <v>0</v>
      </c>
      <c r="H33" s="682">
        <v>0</v>
      </c>
      <c r="I33" s="682">
        <v>0</v>
      </c>
      <c r="J33" s="728">
        <v>4190</v>
      </c>
      <c r="K33" s="697">
        <f t="shared" si="1"/>
        <v>4866.2663473314769</v>
      </c>
      <c r="L33" s="747">
        <f t="shared" si="2"/>
        <v>2112.7336526685231</v>
      </c>
      <c r="M33" s="729">
        <v>3663</v>
      </c>
      <c r="N33" s="697">
        <f t="shared" si="3"/>
        <v>4254.2085036456328</v>
      </c>
      <c r="O33" s="730">
        <f t="shared" si="4"/>
        <v>3316</v>
      </c>
    </row>
    <row r="34" spans="1:15" x14ac:dyDescent="0.55000000000000004">
      <c r="A34">
        <v>2047</v>
      </c>
      <c r="B34" s="732">
        <v>7028</v>
      </c>
      <c r="C34" s="751">
        <f t="shared" si="0"/>
        <v>6503.2700405757232</v>
      </c>
      <c r="D34" s="682">
        <v>3147</v>
      </c>
      <c r="E34" s="682">
        <v>2991</v>
      </c>
      <c r="F34" s="682">
        <v>0</v>
      </c>
      <c r="G34" s="682">
        <v>0</v>
      </c>
      <c r="H34" s="682">
        <v>0</v>
      </c>
      <c r="I34" s="682">
        <v>0</v>
      </c>
      <c r="J34" s="728">
        <v>4254</v>
      </c>
      <c r="K34" s="697">
        <f t="shared" si="1"/>
        <v>4965.2989323999609</v>
      </c>
      <c r="L34" s="747">
        <f t="shared" si="2"/>
        <v>2062.7010676000391</v>
      </c>
      <c r="M34" s="729">
        <v>3697</v>
      </c>
      <c r="N34" s="697">
        <f t="shared" si="3"/>
        <v>4315.1645869963932</v>
      </c>
      <c r="O34" s="730">
        <f t="shared" si="4"/>
        <v>3331</v>
      </c>
    </row>
    <row r="35" spans="1:15" x14ac:dyDescent="0.55000000000000004">
      <c r="A35">
        <v>2048</v>
      </c>
      <c r="B35" s="732">
        <v>7077</v>
      </c>
      <c r="C35" s="751">
        <f t="shared" ref="C35:C66" si="5">B35*(1+POPwo)^(A35-$A$3)</f>
        <v>6532.2400358510968</v>
      </c>
      <c r="D35" s="682">
        <v>3176</v>
      </c>
      <c r="E35" s="682">
        <v>3019</v>
      </c>
      <c r="F35" s="682">
        <v>0</v>
      </c>
      <c r="G35" s="682">
        <v>0</v>
      </c>
      <c r="H35" s="682">
        <v>0</v>
      </c>
      <c r="I35" s="682">
        <v>0</v>
      </c>
      <c r="J35" s="728">
        <v>4318</v>
      </c>
      <c r="K35" s="697">
        <f t="shared" ref="K35:K66" si="6">J35*(1+POPwith)^(A35-$A$3)</f>
        <v>5065.2001866604478</v>
      </c>
      <c r="L35" s="747">
        <f t="shared" ref="L35:L66" si="7">B35-K35</f>
        <v>2011.7998133395522</v>
      </c>
      <c r="M35" s="729">
        <v>3731</v>
      </c>
      <c r="N35" s="697">
        <f t="shared" ref="N35:N66" si="8">M35*(1+POPwith)^(A35-$A$3)</f>
        <v>4376.6238759680709</v>
      </c>
      <c r="O35" s="730">
        <f t="shared" si="4"/>
        <v>3346</v>
      </c>
    </row>
    <row r="36" spans="1:15" x14ac:dyDescent="0.55000000000000004">
      <c r="A36">
        <v>2049</v>
      </c>
      <c r="B36" s="732">
        <v>7125</v>
      </c>
      <c r="C36" s="751">
        <f t="shared" si="5"/>
        <v>6560.1038193868126</v>
      </c>
      <c r="D36" s="682">
        <v>3204</v>
      </c>
      <c r="E36" s="682">
        <v>3048</v>
      </c>
      <c r="F36" s="682">
        <v>0</v>
      </c>
      <c r="G36" s="682">
        <v>0</v>
      </c>
      <c r="H36" s="682">
        <v>0</v>
      </c>
      <c r="I36" s="682">
        <v>0</v>
      </c>
      <c r="J36" s="728">
        <v>4381</v>
      </c>
      <c r="K36" s="697">
        <f t="shared" si="6"/>
        <v>5164.7974126559093</v>
      </c>
      <c r="L36" s="747">
        <f t="shared" si="7"/>
        <v>1960.2025873440907</v>
      </c>
      <c r="M36" s="729">
        <v>3765</v>
      </c>
      <c r="N36" s="697">
        <f t="shared" si="8"/>
        <v>4438.5898787147908</v>
      </c>
      <c r="O36" s="730">
        <f t="shared" si="4"/>
        <v>3360</v>
      </c>
    </row>
    <row r="37" spans="1:15" x14ac:dyDescent="0.55000000000000004">
      <c r="A37">
        <v>2050</v>
      </c>
      <c r="B37" s="732">
        <v>7174</v>
      </c>
      <c r="C37" s="751">
        <f t="shared" si="5"/>
        <v>6588.7058720393388</v>
      </c>
      <c r="D37" s="682">
        <v>3233</v>
      </c>
      <c r="E37" s="682">
        <v>3076</v>
      </c>
      <c r="F37" s="682">
        <v>0</v>
      </c>
      <c r="G37" s="682">
        <v>0</v>
      </c>
      <c r="H37" s="682">
        <v>0</v>
      </c>
      <c r="I37" s="682">
        <v>0</v>
      </c>
      <c r="J37" s="728">
        <v>4445</v>
      </c>
      <c r="K37" s="697">
        <f t="shared" si="6"/>
        <v>5266.44878378265</v>
      </c>
      <c r="L37" s="747">
        <f t="shared" si="7"/>
        <v>1907.55121621735</v>
      </c>
      <c r="M37" s="729">
        <v>3799</v>
      </c>
      <c r="N37" s="697">
        <f t="shared" si="8"/>
        <v>4501.0661258920782</v>
      </c>
      <c r="O37" s="730">
        <f t="shared" si="4"/>
        <v>3375</v>
      </c>
    </row>
    <row r="38" spans="1:15" x14ac:dyDescent="0.55000000000000004">
      <c r="A38">
        <v>2051</v>
      </c>
      <c r="B38" s="732">
        <v>7216</v>
      </c>
      <c r="C38" s="751">
        <f t="shared" si="5"/>
        <v>6610.7110842910897</v>
      </c>
      <c r="D38" s="682">
        <v>3268</v>
      </c>
      <c r="E38" s="682">
        <v>3113</v>
      </c>
      <c r="F38" s="682">
        <v>0</v>
      </c>
      <c r="G38" s="682">
        <v>0</v>
      </c>
      <c r="H38" s="682">
        <v>0</v>
      </c>
      <c r="I38" s="682">
        <v>0</v>
      </c>
      <c r="J38" s="728">
        <v>4471</v>
      </c>
      <c r="K38" s="697">
        <f t="shared" si="6"/>
        <v>5323.7399268512236</v>
      </c>
      <c r="L38" s="747">
        <f t="shared" si="7"/>
        <v>1892.2600731487764</v>
      </c>
      <c r="M38" s="729">
        <v>3839</v>
      </c>
      <c r="N38" s="697">
        <f t="shared" si="8"/>
        <v>4571.2005321364013</v>
      </c>
      <c r="O38" s="730">
        <f t="shared" si="4"/>
        <v>3377</v>
      </c>
    </row>
    <row r="39" spans="1:15" x14ac:dyDescent="0.55000000000000004">
      <c r="A39">
        <v>2052</v>
      </c>
      <c r="B39" s="732">
        <v>7259</v>
      </c>
      <c r="C39" s="751">
        <f t="shared" si="5"/>
        <v>6633.4789192720145</v>
      </c>
      <c r="D39" s="682">
        <v>3302</v>
      </c>
      <c r="E39" s="682">
        <v>3150</v>
      </c>
      <c r="F39" s="682">
        <v>0</v>
      </c>
      <c r="G39" s="682">
        <v>0</v>
      </c>
      <c r="H39" s="682">
        <v>0</v>
      </c>
      <c r="I39" s="682">
        <v>0</v>
      </c>
      <c r="J39" s="728">
        <v>4497</v>
      </c>
      <c r="K39" s="697">
        <f t="shared" si="6"/>
        <v>5381.4723201308871</v>
      </c>
      <c r="L39" s="747">
        <f t="shared" si="7"/>
        <v>1877.5276798691129</v>
      </c>
      <c r="M39" s="729">
        <v>3880</v>
      </c>
      <c r="N39" s="697">
        <f t="shared" si="8"/>
        <v>4643.1204363148408</v>
      </c>
      <c r="O39" s="730">
        <f t="shared" si="4"/>
        <v>3379</v>
      </c>
    </row>
    <row r="40" spans="1:15" x14ac:dyDescent="0.55000000000000004">
      <c r="A40">
        <v>2053</v>
      </c>
      <c r="B40" s="732">
        <v>7301</v>
      </c>
      <c r="C40" s="751">
        <f t="shared" si="5"/>
        <v>6655.1800545021306</v>
      </c>
      <c r="D40" s="682">
        <v>3337</v>
      </c>
      <c r="E40" s="682">
        <v>3187</v>
      </c>
      <c r="F40" s="682">
        <v>0</v>
      </c>
      <c r="G40" s="682">
        <v>0</v>
      </c>
      <c r="H40" s="682">
        <v>0</v>
      </c>
      <c r="I40" s="682">
        <v>0</v>
      </c>
      <c r="J40" s="728">
        <v>4523</v>
      </c>
      <c r="K40" s="697">
        <f t="shared" si="6"/>
        <v>5439.6489438451754</v>
      </c>
      <c r="L40" s="747">
        <f t="shared" si="7"/>
        <v>1861.3510561548246</v>
      </c>
      <c r="M40" s="729">
        <v>3920</v>
      </c>
      <c r="N40" s="697">
        <f t="shared" si="8"/>
        <v>4714.4425955943152</v>
      </c>
      <c r="O40" s="730">
        <f t="shared" si="4"/>
        <v>3381</v>
      </c>
    </row>
    <row r="41" spans="1:15" x14ac:dyDescent="0.55000000000000004">
      <c r="A41">
        <v>2054</v>
      </c>
      <c r="B41" s="732">
        <v>7343</v>
      </c>
      <c r="C41" s="751">
        <f t="shared" si="5"/>
        <v>6676.731224812851</v>
      </c>
      <c r="D41" s="682">
        <v>3371</v>
      </c>
      <c r="E41" s="682">
        <v>3224</v>
      </c>
      <c r="F41" s="682">
        <v>0</v>
      </c>
      <c r="G41" s="682">
        <v>0</v>
      </c>
      <c r="H41" s="682">
        <v>0</v>
      </c>
      <c r="I41" s="682">
        <v>0</v>
      </c>
      <c r="J41" s="728">
        <v>4550</v>
      </c>
      <c r="K41" s="697">
        <f t="shared" si="6"/>
        <v>5499.4814742356903</v>
      </c>
      <c r="L41" s="747">
        <f t="shared" si="7"/>
        <v>1843.5185257643097</v>
      </c>
      <c r="M41" s="729">
        <v>3961</v>
      </c>
      <c r="N41" s="697">
        <f t="shared" si="8"/>
        <v>4787.5705757027627</v>
      </c>
      <c r="O41" s="730">
        <f t="shared" si="4"/>
        <v>3382</v>
      </c>
    </row>
    <row r="42" spans="1:15" x14ac:dyDescent="0.55000000000000004">
      <c r="A42">
        <v>2055</v>
      </c>
      <c r="B42" s="732">
        <v>7386</v>
      </c>
      <c r="C42" s="751">
        <f t="shared" si="5"/>
        <v>6699.0400360072927</v>
      </c>
      <c r="D42" s="682">
        <v>3406</v>
      </c>
      <c r="E42" s="682">
        <v>3261</v>
      </c>
      <c r="F42" s="682">
        <v>0</v>
      </c>
      <c r="G42" s="682">
        <v>0</v>
      </c>
      <c r="H42" s="682">
        <v>0</v>
      </c>
      <c r="I42" s="682">
        <v>0</v>
      </c>
      <c r="J42" s="728">
        <v>4576</v>
      </c>
      <c r="K42" s="697">
        <f t="shared" si="6"/>
        <v>5558.5616180731931</v>
      </c>
      <c r="L42" s="747">
        <f t="shared" si="7"/>
        <v>1827.4383819268069</v>
      </c>
      <c r="M42" s="729">
        <v>4001</v>
      </c>
      <c r="N42" s="697">
        <f t="shared" si="8"/>
        <v>4860.097253914083</v>
      </c>
      <c r="O42" s="730">
        <f t="shared" si="4"/>
        <v>3385</v>
      </c>
    </row>
    <row r="43" spans="1:15" x14ac:dyDescent="0.55000000000000004">
      <c r="A43">
        <v>2056</v>
      </c>
      <c r="B43" s="732">
        <v>7428</v>
      </c>
      <c r="C43" s="751">
        <f t="shared" si="5"/>
        <v>6720.2908494440171</v>
      </c>
      <c r="D43" s="682">
        <v>3441</v>
      </c>
      <c r="E43" s="682">
        <v>3298</v>
      </c>
      <c r="F43" s="682">
        <v>0</v>
      </c>
      <c r="G43" s="682">
        <v>0</v>
      </c>
      <c r="H43" s="682">
        <v>0</v>
      </c>
      <c r="I43" s="682">
        <v>0</v>
      </c>
      <c r="J43" s="728">
        <v>4602</v>
      </c>
      <c r="K43" s="697">
        <f t="shared" si="6"/>
        <v>5618.0950763122155</v>
      </c>
      <c r="L43" s="747">
        <f t="shared" si="7"/>
        <v>1809.9049236877845</v>
      </c>
      <c r="M43" s="729">
        <v>4042</v>
      </c>
      <c r="N43" s="697">
        <f t="shared" si="8"/>
        <v>4934.450303879612</v>
      </c>
      <c r="O43" s="730">
        <f t="shared" si="4"/>
        <v>3386</v>
      </c>
    </row>
    <row r="44" spans="1:15" x14ac:dyDescent="0.55000000000000004">
      <c r="A44">
        <v>2057</v>
      </c>
      <c r="B44" s="732">
        <v>7471</v>
      </c>
      <c r="C44" s="751">
        <f t="shared" si="5"/>
        <v>6742.2960021345953</v>
      </c>
      <c r="D44" s="682">
        <v>3475</v>
      </c>
      <c r="E44" s="682">
        <v>3335</v>
      </c>
      <c r="F44" s="682">
        <v>0</v>
      </c>
      <c r="G44" s="682">
        <v>0</v>
      </c>
      <c r="H44" s="682">
        <v>0</v>
      </c>
      <c r="I44" s="682">
        <v>0</v>
      </c>
      <c r="J44" s="728">
        <v>4628</v>
      </c>
      <c r="K44" s="697">
        <f t="shared" si="6"/>
        <v>5678.0849050931756</v>
      </c>
      <c r="L44" s="747">
        <f t="shared" si="7"/>
        <v>1792.9150949068244</v>
      </c>
      <c r="M44" s="729">
        <v>4082</v>
      </c>
      <c r="N44" s="697">
        <f t="shared" si="8"/>
        <v>5008.198483705778</v>
      </c>
      <c r="O44" s="730">
        <f t="shared" si="4"/>
        <v>3389</v>
      </c>
    </row>
    <row r="45" spans="1:15" x14ac:dyDescent="0.55000000000000004">
      <c r="A45">
        <v>2058</v>
      </c>
      <c r="B45" s="732">
        <v>7513</v>
      </c>
      <c r="C45" s="751">
        <f t="shared" si="5"/>
        <v>6763.2489210784524</v>
      </c>
      <c r="D45" s="682">
        <v>3510</v>
      </c>
      <c r="E45" s="682">
        <v>3372</v>
      </c>
      <c r="F45" s="682">
        <v>0</v>
      </c>
      <c r="G45" s="682">
        <v>0</v>
      </c>
      <c r="H45" s="682">
        <v>0</v>
      </c>
      <c r="I45" s="682">
        <v>0</v>
      </c>
      <c r="J45" s="728">
        <v>4654</v>
      </c>
      <c r="K45" s="697">
        <f t="shared" si="6"/>
        <v>5738.5341797850369</v>
      </c>
      <c r="L45" s="747">
        <f t="shared" si="7"/>
        <v>1774.4658202149631</v>
      </c>
      <c r="M45" s="729">
        <v>4123</v>
      </c>
      <c r="N45" s="697">
        <f t="shared" si="8"/>
        <v>5083.7938167713164</v>
      </c>
      <c r="O45" s="730">
        <f t="shared" si="4"/>
        <v>3390</v>
      </c>
    </row>
    <row r="46" spans="1:15" x14ac:dyDescent="0.55000000000000004">
      <c r="A46">
        <v>2059</v>
      </c>
      <c r="B46" s="732">
        <v>7555</v>
      </c>
      <c r="C46" s="751">
        <f t="shared" si="5"/>
        <v>6784.0549360775767</v>
      </c>
      <c r="D46" s="682">
        <v>3544</v>
      </c>
      <c r="E46" s="682">
        <v>3410</v>
      </c>
      <c r="F46" s="682">
        <v>0</v>
      </c>
      <c r="G46" s="682">
        <v>0</v>
      </c>
      <c r="H46" s="682">
        <v>0</v>
      </c>
      <c r="I46" s="682">
        <v>0</v>
      </c>
      <c r="J46" s="728">
        <v>4680</v>
      </c>
      <c r="K46" s="697">
        <f t="shared" si="6"/>
        <v>5799.4459951011904</v>
      </c>
      <c r="L46" s="747">
        <f t="shared" si="7"/>
        <v>1755.5540048988096</v>
      </c>
      <c r="M46" s="729">
        <v>4163</v>
      </c>
      <c r="N46" s="697">
        <f t="shared" si="8"/>
        <v>5158.7807003432172</v>
      </c>
      <c r="O46" s="730">
        <f t="shared" si="4"/>
        <v>3392</v>
      </c>
    </row>
    <row r="47" spans="1:15" x14ac:dyDescent="0.55000000000000004">
      <c r="A47">
        <v>2060</v>
      </c>
      <c r="B47" s="732">
        <v>7598</v>
      </c>
      <c r="C47" s="751">
        <f t="shared" si="5"/>
        <v>6805.6103614568692</v>
      </c>
      <c r="D47" s="682">
        <v>3579</v>
      </c>
      <c r="E47" s="682">
        <v>3447</v>
      </c>
      <c r="F47" s="682">
        <v>0</v>
      </c>
      <c r="G47" s="682">
        <v>0</v>
      </c>
      <c r="H47" s="682">
        <v>0</v>
      </c>
      <c r="I47" s="682">
        <v>0</v>
      </c>
      <c r="J47" s="728">
        <v>4707</v>
      </c>
      <c r="K47" s="697">
        <f t="shared" si="6"/>
        <v>5862.0688590675227</v>
      </c>
      <c r="L47" s="747">
        <f t="shared" si="7"/>
        <v>1735.9311409324773</v>
      </c>
      <c r="M47" s="729">
        <v>4203</v>
      </c>
      <c r="N47" s="697">
        <f t="shared" si="8"/>
        <v>5234.3903579054167</v>
      </c>
      <c r="O47" s="730">
        <f t="shared" si="4"/>
        <v>3395</v>
      </c>
    </row>
    <row r="48" spans="1:15" x14ac:dyDescent="0.55000000000000004">
      <c r="A48">
        <v>2061</v>
      </c>
      <c r="B48" s="732">
        <v>7640</v>
      </c>
      <c r="C48" s="751">
        <f t="shared" si="5"/>
        <v>6826.1221378818973</v>
      </c>
      <c r="D48" s="682">
        <v>3614</v>
      </c>
      <c r="E48" s="682">
        <v>3484</v>
      </c>
      <c r="F48" s="682">
        <v>0</v>
      </c>
      <c r="G48" s="682">
        <v>0</v>
      </c>
      <c r="H48" s="682">
        <v>0</v>
      </c>
      <c r="I48" s="682">
        <v>0</v>
      </c>
      <c r="J48" s="728">
        <v>4733</v>
      </c>
      <c r="K48" s="697">
        <f t="shared" si="6"/>
        <v>5923.9213447028696</v>
      </c>
      <c r="L48" s="747">
        <f t="shared" si="7"/>
        <v>1716.0786552971304</v>
      </c>
      <c r="M48" s="729">
        <v>4244</v>
      </c>
      <c r="N48" s="697">
        <f t="shared" si="8"/>
        <v>5311.878763346499</v>
      </c>
      <c r="O48" s="730">
        <f t="shared" si="4"/>
        <v>3396</v>
      </c>
    </row>
    <row r="49" spans="1:15" x14ac:dyDescent="0.55000000000000004">
      <c r="A49">
        <v>2062</v>
      </c>
      <c r="B49" s="732">
        <v>7682</v>
      </c>
      <c r="C49" s="751">
        <f t="shared" si="5"/>
        <v>6846.4888203600412</v>
      </c>
      <c r="D49" s="682">
        <v>3648</v>
      </c>
      <c r="E49" s="682">
        <v>3521</v>
      </c>
      <c r="F49" s="682">
        <v>0</v>
      </c>
      <c r="G49" s="682">
        <v>0</v>
      </c>
      <c r="H49" s="682">
        <v>0</v>
      </c>
      <c r="I49" s="682">
        <v>0</v>
      </c>
      <c r="J49" s="728">
        <v>4759</v>
      </c>
      <c r="K49" s="697">
        <f t="shared" si="6"/>
        <v>5986.2458034730953</v>
      </c>
      <c r="L49" s="747">
        <f t="shared" si="7"/>
        <v>1695.7541965269047</v>
      </c>
      <c r="M49" s="729">
        <v>4284</v>
      </c>
      <c r="N49" s="697">
        <f t="shared" si="8"/>
        <v>5388.7533141581725</v>
      </c>
      <c r="O49" s="730">
        <f t="shared" si="4"/>
        <v>3398</v>
      </c>
    </row>
    <row r="50" spans="1:15" x14ac:dyDescent="0.55000000000000004">
      <c r="A50">
        <v>2063</v>
      </c>
      <c r="B50" s="732">
        <v>7725</v>
      </c>
      <c r="C50" s="751">
        <f t="shared" si="5"/>
        <v>6867.6000158732259</v>
      </c>
      <c r="D50" s="682">
        <v>3683</v>
      </c>
      <c r="E50" s="682">
        <v>3558</v>
      </c>
      <c r="F50" s="682">
        <v>0</v>
      </c>
      <c r="G50" s="682">
        <v>0</v>
      </c>
      <c r="H50" s="682">
        <v>0</v>
      </c>
      <c r="I50" s="682">
        <v>0</v>
      </c>
      <c r="J50" s="728">
        <v>4785</v>
      </c>
      <c r="K50" s="697">
        <f t="shared" si="6"/>
        <v>6049.045408797404</v>
      </c>
      <c r="L50" s="747">
        <f t="shared" si="7"/>
        <v>1675.954591202596</v>
      </c>
      <c r="M50" s="729">
        <v>4325</v>
      </c>
      <c r="N50" s="697">
        <f t="shared" si="8"/>
        <v>5467.5279818283743</v>
      </c>
      <c r="O50" s="730">
        <f t="shared" si="4"/>
        <v>3400</v>
      </c>
    </row>
    <row r="51" spans="1:15" x14ac:dyDescent="0.55000000000000004">
      <c r="A51">
        <v>2064</v>
      </c>
      <c r="B51" s="732">
        <v>7767</v>
      </c>
      <c r="C51" s="751">
        <f t="shared" si="5"/>
        <v>6887.6760776671999</v>
      </c>
      <c r="D51" s="682">
        <v>3717</v>
      </c>
      <c r="E51" s="682">
        <v>3595</v>
      </c>
      <c r="F51" s="682">
        <v>0</v>
      </c>
      <c r="G51" s="682">
        <v>0</v>
      </c>
      <c r="H51" s="682">
        <v>0</v>
      </c>
      <c r="I51" s="682">
        <v>0</v>
      </c>
      <c r="J51" s="728">
        <v>4811</v>
      </c>
      <c r="K51" s="697">
        <f t="shared" si="6"/>
        <v>6112.3233540298706</v>
      </c>
      <c r="L51" s="747">
        <f t="shared" si="7"/>
        <v>1654.6766459701294</v>
      </c>
      <c r="M51" s="729">
        <v>4365</v>
      </c>
      <c r="N51" s="697">
        <f t="shared" si="8"/>
        <v>5545.6851881813318</v>
      </c>
      <c r="O51" s="730">
        <f t="shared" si="4"/>
        <v>3402</v>
      </c>
    </row>
    <row r="52" spans="1:15" x14ac:dyDescent="0.55000000000000004">
      <c r="A52">
        <v>2065</v>
      </c>
      <c r="B52" s="732">
        <v>7809</v>
      </c>
      <c r="C52" s="751">
        <f t="shared" si="5"/>
        <v>6907.6088366521071</v>
      </c>
      <c r="D52" s="682">
        <v>3752</v>
      </c>
      <c r="E52" s="682">
        <v>3632</v>
      </c>
      <c r="F52" s="682">
        <v>0</v>
      </c>
      <c r="G52" s="682">
        <v>0</v>
      </c>
      <c r="H52" s="682">
        <v>0</v>
      </c>
      <c r="I52" s="682">
        <v>0</v>
      </c>
      <c r="J52" s="728">
        <v>4837</v>
      </c>
      <c r="K52" s="697">
        <f t="shared" si="6"/>
        <v>6176.0828525794423</v>
      </c>
      <c r="L52" s="747">
        <f t="shared" si="7"/>
        <v>1632.9171474205577</v>
      </c>
      <c r="M52" s="729">
        <v>4406</v>
      </c>
      <c r="N52" s="697">
        <f t="shared" si="8"/>
        <v>5625.764120005173</v>
      </c>
      <c r="O52" s="730">
        <f t="shared" si="4"/>
        <v>3403</v>
      </c>
    </row>
    <row r="53" spans="1:15" x14ac:dyDescent="0.55000000000000004">
      <c r="A53">
        <v>2066</v>
      </c>
      <c r="B53" s="732">
        <v>7852</v>
      </c>
      <c r="C53" s="751">
        <f t="shared" si="5"/>
        <v>6928.2812426596056</v>
      </c>
      <c r="D53" s="682">
        <v>3787</v>
      </c>
      <c r="E53" s="682">
        <v>3669</v>
      </c>
      <c r="F53" s="682">
        <v>0</v>
      </c>
      <c r="G53" s="682">
        <v>0</v>
      </c>
      <c r="H53" s="682">
        <v>0</v>
      </c>
      <c r="I53" s="682">
        <v>0</v>
      </c>
      <c r="J53" s="728">
        <v>4864</v>
      </c>
      <c r="K53" s="697">
        <f t="shared" si="6"/>
        <v>6241.6103638455916</v>
      </c>
      <c r="L53" s="747">
        <f t="shared" si="7"/>
        <v>1610.3896361544084</v>
      </c>
      <c r="M53" s="729">
        <v>4446</v>
      </c>
      <c r="N53" s="697">
        <f t="shared" si="8"/>
        <v>5705.2219732026115</v>
      </c>
      <c r="O53" s="730">
        <f t="shared" si="4"/>
        <v>3406</v>
      </c>
    </row>
    <row r="54" spans="1:15" x14ac:dyDescent="0.55000000000000004">
      <c r="A54">
        <v>2067</v>
      </c>
      <c r="B54" s="732">
        <v>7894</v>
      </c>
      <c r="C54" s="751">
        <f t="shared" si="5"/>
        <v>6947.926961185819</v>
      </c>
      <c r="D54" s="682">
        <v>3821</v>
      </c>
      <c r="E54" s="682">
        <v>3706</v>
      </c>
      <c r="F54" s="682">
        <v>0</v>
      </c>
      <c r="G54" s="682">
        <v>0</v>
      </c>
      <c r="H54" s="682">
        <v>0</v>
      </c>
      <c r="I54" s="682">
        <v>0</v>
      </c>
      <c r="J54" s="728">
        <v>4890</v>
      </c>
      <c r="K54" s="697">
        <f t="shared" si="6"/>
        <v>6306.3491062090798</v>
      </c>
      <c r="L54" s="747">
        <f t="shared" si="7"/>
        <v>1587.6508937909202</v>
      </c>
      <c r="M54" s="729">
        <v>4486</v>
      </c>
      <c r="N54" s="697">
        <f t="shared" si="8"/>
        <v>5785.3337608290249</v>
      </c>
      <c r="O54" s="730">
        <f t="shared" si="4"/>
        <v>3408</v>
      </c>
    </row>
    <row r="55" spans="1:15" x14ac:dyDescent="0.55000000000000004">
      <c r="A55">
        <v>2068</v>
      </c>
      <c r="B55" s="732">
        <v>7936</v>
      </c>
      <c r="C55" s="751">
        <f t="shared" si="5"/>
        <v>6967.4311493616333</v>
      </c>
      <c r="D55" s="682">
        <v>3856</v>
      </c>
      <c r="E55" s="682">
        <v>3743</v>
      </c>
      <c r="F55" s="682">
        <v>0</v>
      </c>
      <c r="G55" s="682">
        <v>0</v>
      </c>
      <c r="H55" s="682">
        <v>0</v>
      </c>
      <c r="I55" s="682">
        <v>0</v>
      </c>
      <c r="J55" s="728">
        <v>4916</v>
      </c>
      <c r="K55" s="697">
        <f t="shared" si="6"/>
        <v>6371.5791957371066</v>
      </c>
      <c r="L55" s="747">
        <f t="shared" si="7"/>
        <v>1564.4208042628934</v>
      </c>
      <c r="M55" s="729">
        <v>4527</v>
      </c>
      <c r="N55" s="697">
        <f t="shared" si="8"/>
        <v>5867.400125936103</v>
      </c>
      <c r="O55" s="730">
        <f t="shared" si="4"/>
        <v>3409</v>
      </c>
    </row>
    <row r="56" spans="1:15" x14ac:dyDescent="0.55000000000000004">
      <c r="A56">
        <v>2069</v>
      </c>
      <c r="B56" s="732">
        <v>7979</v>
      </c>
      <c r="C56" s="751">
        <f t="shared" si="5"/>
        <v>6987.6701496855576</v>
      </c>
      <c r="D56" s="682">
        <v>3890</v>
      </c>
      <c r="E56" s="682">
        <v>3780</v>
      </c>
      <c r="F56" s="682">
        <v>0</v>
      </c>
      <c r="G56" s="682">
        <v>0</v>
      </c>
      <c r="H56" s="682">
        <v>0</v>
      </c>
      <c r="I56" s="682">
        <v>0</v>
      </c>
      <c r="J56" s="728">
        <v>4942</v>
      </c>
      <c r="K56" s="697">
        <f t="shared" si="6"/>
        <v>6437.3039274327584</v>
      </c>
      <c r="L56" s="747">
        <f t="shared" si="7"/>
        <v>1541.6960725672416</v>
      </c>
      <c r="M56" s="729">
        <v>4567</v>
      </c>
      <c r="N56" s="697">
        <f t="shared" si="8"/>
        <v>5948.8399507457325</v>
      </c>
      <c r="O56" s="730">
        <f t="shared" si="4"/>
        <v>3412</v>
      </c>
    </row>
    <row r="57" spans="1:15" x14ac:dyDescent="0.55000000000000004">
      <c r="A57">
        <v>2070</v>
      </c>
      <c r="B57" s="732">
        <v>8021</v>
      </c>
      <c r="C57" s="751">
        <f t="shared" si="5"/>
        <v>7006.8908403247633</v>
      </c>
      <c r="D57" s="682">
        <v>3925</v>
      </c>
      <c r="E57" s="682">
        <v>3817</v>
      </c>
      <c r="F57" s="682">
        <v>0</v>
      </c>
      <c r="G57" s="682">
        <v>0</v>
      </c>
      <c r="H57" s="682">
        <v>0</v>
      </c>
      <c r="I57" s="682">
        <v>0</v>
      </c>
      <c r="J57" s="728">
        <v>4968</v>
      </c>
      <c r="K57" s="697">
        <f t="shared" si="6"/>
        <v>6503.5266169654733</v>
      </c>
      <c r="L57" s="747">
        <f t="shared" si="7"/>
        <v>1517.4733830345267</v>
      </c>
      <c r="M57" s="729">
        <v>4608</v>
      </c>
      <c r="N57" s="697">
        <f t="shared" si="8"/>
        <v>6032.2565722578302</v>
      </c>
      <c r="O57" s="730">
        <f t="shared" si="4"/>
        <v>3413</v>
      </c>
    </row>
    <row r="58" spans="1:15" x14ac:dyDescent="0.55000000000000004">
      <c r="A58">
        <v>2071</v>
      </c>
      <c r="B58" s="732">
        <v>8064</v>
      </c>
      <c r="C58" s="751">
        <f t="shared" si="5"/>
        <v>7026.8431388901563</v>
      </c>
      <c r="D58" s="682">
        <v>3960</v>
      </c>
      <c r="E58" s="682">
        <v>3854</v>
      </c>
      <c r="F58" s="682">
        <v>0</v>
      </c>
      <c r="G58" s="682">
        <v>0</v>
      </c>
      <c r="H58" s="682">
        <v>0</v>
      </c>
      <c r="I58" s="682">
        <v>0</v>
      </c>
      <c r="J58" s="728">
        <v>4994</v>
      </c>
      <c r="K58" s="697">
        <f t="shared" si="6"/>
        <v>6570.2506007953298</v>
      </c>
      <c r="L58" s="747">
        <f t="shared" si="7"/>
        <v>1493.7493992046702</v>
      </c>
      <c r="M58" s="729">
        <v>4648</v>
      </c>
      <c r="N58" s="697">
        <f t="shared" si="8"/>
        <v>6115.0430101114716</v>
      </c>
      <c r="O58" s="730">
        <f t="shared" si="4"/>
        <v>3416</v>
      </c>
    </row>
    <row r="59" spans="1:15" x14ac:dyDescent="0.55000000000000004">
      <c r="A59">
        <v>2072</v>
      </c>
      <c r="B59" s="732">
        <v>8106</v>
      </c>
      <c r="C59" s="751">
        <f t="shared" si="5"/>
        <v>7045.782677037947</v>
      </c>
      <c r="D59" s="682">
        <v>3994</v>
      </c>
      <c r="E59" s="682">
        <v>3891</v>
      </c>
      <c r="F59" s="682">
        <v>0</v>
      </c>
      <c r="G59" s="682">
        <v>0</v>
      </c>
      <c r="H59" s="682">
        <v>0</v>
      </c>
      <c r="I59" s="682">
        <v>0</v>
      </c>
      <c r="J59" s="728">
        <v>5021</v>
      </c>
      <c r="K59" s="697">
        <f t="shared" si="6"/>
        <v>6638.8014433172439</v>
      </c>
      <c r="L59" s="747">
        <f t="shared" si="7"/>
        <v>1467.1985566827561</v>
      </c>
      <c r="M59" s="729">
        <v>4689</v>
      </c>
      <c r="N59" s="697">
        <f t="shared" si="8"/>
        <v>6199.8287129485279</v>
      </c>
      <c r="O59" s="730">
        <f t="shared" si="4"/>
        <v>3417</v>
      </c>
    </row>
    <row r="60" spans="1:15" x14ac:dyDescent="0.55000000000000004">
      <c r="A60">
        <v>2073</v>
      </c>
      <c r="B60" s="732">
        <v>8148</v>
      </c>
      <c r="C60" s="751">
        <f t="shared" si="5"/>
        <v>7064.5835997253807</v>
      </c>
      <c r="D60" s="682">
        <v>4029</v>
      </c>
      <c r="E60" s="682">
        <v>3928</v>
      </c>
      <c r="F60" s="682">
        <v>0</v>
      </c>
      <c r="G60" s="682">
        <v>0</v>
      </c>
      <c r="H60" s="682">
        <v>0</v>
      </c>
      <c r="I60" s="682">
        <v>0</v>
      </c>
      <c r="J60" s="728">
        <v>5047</v>
      </c>
      <c r="K60" s="697">
        <f t="shared" si="6"/>
        <v>6706.5447199450773</v>
      </c>
      <c r="L60" s="747">
        <f t="shared" si="7"/>
        <v>1441.4552800549227</v>
      </c>
      <c r="M60" s="729">
        <v>4729</v>
      </c>
      <c r="N60" s="697">
        <f t="shared" si="8"/>
        <v>6283.9805786844208</v>
      </c>
      <c r="O60" s="730">
        <f t="shared" si="4"/>
        <v>3419</v>
      </c>
    </row>
    <row r="61" spans="1:15" x14ac:dyDescent="0.55000000000000004">
      <c r="A61">
        <v>2074</v>
      </c>
      <c r="B61" s="732">
        <v>8191</v>
      </c>
      <c r="C61" s="751">
        <f t="shared" si="5"/>
        <v>7084.111346917919</v>
      </c>
      <c r="D61" s="682">
        <v>4063</v>
      </c>
      <c r="E61" s="682">
        <v>3965</v>
      </c>
      <c r="F61" s="682">
        <v>0</v>
      </c>
      <c r="G61" s="682">
        <v>0</v>
      </c>
      <c r="H61" s="682">
        <v>0</v>
      </c>
      <c r="I61" s="682">
        <v>0</v>
      </c>
      <c r="J61" s="728">
        <v>5073</v>
      </c>
      <c r="K61" s="697">
        <f t="shared" si="6"/>
        <v>6774.7994593031071</v>
      </c>
      <c r="L61" s="747">
        <f t="shared" si="7"/>
        <v>1416.2005406968929</v>
      </c>
      <c r="M61" s="729">
        <v>4770</v>
      </c>
      <c r="N61" s="697">
        <f t="shared" si="8"/>
        <v>6370.1544295043996</v>
      </c>
      <c r="O61" s="730">
        <f t="shared" si="4"/>
        <v>3421</v>
      </c>
    </row>
    <row r="62" spans="1:15" x14ac:dyDescent="0.55000000000000004">
      <c r="A62">
        <v>2075</v>
      </c>
      <c r="B62" s="732">
        <v>8233</v>
      </c>
      <c r="C62" s="751">
        <f t="shared" si="5"/>
        <v>7102.6345986298747</v>
      </c>
      <c r="D62" s="682">
        <v>4098</v>
      </c>
      <c r="E62" s="682">
        <v>4003</v>
      </c>
      <c r="F62" s="682">
        <v>0</v>
      </c>
      <c r="G62" s="682">
        <v>0</v>
      </c>
      <c r="H62" s="682">
        <v>0</v>
      </c>
      <c r="I62" s="682">
        <v>0</v>
      </c>
      <c r="J62" s="728">
        <v>5099</v>
      </c>
      <c r="K62" s="697">
        <f t="shared" si="6"/>
        <v>6843.5690824367175</v>
      </c>
      <c r="L62" s="747">
        <f t="shared" si="7"/>
        <v>1389.4309175632825</v>
      </c>
      <c r="M62" s="729">
        <v>4810</v>
      </c>
      <c r="N62" s="697">
        <f t="shared" si="8"/>
        <v>6455.6907798628381</v>
      </c>
      <c r="O62" s="730">
        <f t="shared" si="4"/>
        <v>3423</v>
      </c>
    </row>
    <row r="63" spans="1:15" x14ac:dyDescent="0.55000000000000004">
      <c r="A63">
        <v>2076</v>
      </c>
      <c r="B63" s="732">
        <v>8275</v>
      </c>
      <c r="C63" s="751">
        <f t="shared" si="5"/>
        <v>7121.020958387352</v>
      </c>
      <c r="D63" s="682">
        <v>4133</v>
      </c>
      <c r="E63" s="682">
        <v>4040</v>
      </c>
      <c r="F63" s="682">
        <v>0</v>
      </c>
      <c r="G63" s="682">
        <v>0</v>
      </c>
      <c r="H63" s="682">
        <v>0</v>
      </c>
      <c r="I63" s="682">
        <v>0</v>
      </c>
      <c r="J63" s="728">
        <v>5125</v>
      </c>
      <c r="K63" s="697">
        <f t="shared" si="6"/>
        <v>6912.8570318151815</v>
      </c>
      <c r="L63" s="747">
        <f t="shared" si="7"/>
        <v>1362.1429681848185</v>
      </c>
      <c r="M63" s="729">
        <v>4850</v>
      </c>
      <c r="N63" s="697">
        <f t="shared" si="8"/>
        <v>6541.9232398641234</v>
      </c>
      <c r="O63" s="730">
        <f t="shared" si="4"/>
        <v>3425</v>
      </c>
    </row>
    <row r="64" spans="1:15" x14ac:dyDescent="0.55000000000000004">
      <c r="A64">
        <v>2077</v>
      </c>
      <c r="B64" s="732">
        <v>8318</v>
      </c>
      <c r="C64" s="751">
        <f t="shared" si="5"/>
        <v>7140.1293898533313</v>
      </c>
      <c r="D64" s="682">
        <v>4167</v>
      </c>
      <c r="E64" s="682">
        <v>4077</v>
      </c>
      <c r="F64" s="682">
        <v>0</v>
      </c>
      <c r="G64" s="682">
        <v>0</v>
      </c>
      <c r="H64" s="682">
        <v>0</v>
      </c>
      <c r="I64" s="682">
        <v>0</v>
      </c>
      <c r="J64" s="728">
        <v>5151</v>
      </c>
      <c r="K64" s="697">
        <f t="shared" si="6"/>
        <v>6982.66677146037</v>
      </c>
      <c r="L64" s="747">
        <f t="shared" si="7"/>
        <v>1335.33322853963</v>
      </c>
      <c r="M64" s="729">
        <v>4891</v>
      </c>
      <c r="N64" s="697">
        <f t="shared" si="8"/>
        <v>6630.2122265992375</v>
      </c>
      <c r="O64" s="730">
        <f t="shared" si="4"/>
        <v>3427</v>
      </c>
    </row>
    <row r="65" spans="1:15" x14ac:dyDescent="0.55000000000000004">
      <c r="A65">
        <v>2078</v>
      </c>
      <c r="B65" s="732">
        <v>8360</v>
      </c>
      <c r="C65" s="751">
        <f t="shared" si="5"/>
        <v>7158.2415237948926</v>
      </c>
      <c r="D65" s="682">
        <v>4202</v>
      </c>
      <c r="E65" s="682">
        <v>4114</v>
      </c>
      <c r="F65" s="682">
        <v>0</v>
      </c>
      <c r="G65" s="682">
        <v>0</v>
      </c>
      <c r="H65" s="682">
        <v>0</v>
      </c>
      <c r="I65" s="682">
        <v>0</v>
      </c>
      <c r="J65" s="728">
        <v>5177</v>
      </c>
      <c r="K65" s="697">
        <f t="shared" si="6"/>
        <v>7053.0017870762149</v>
      </c>
      <c r="L65" s="747">
        <f t="shared" si="7"/>
        <v>1306.9982129237851</v>
      </c>
      <c r="M65" s="729">
        <v>4931</v>
      </c>
      <c r="N65" s="697">
        <f t="shared" si="8"/>
        <v>6717.8581827453763</v>
      </c>
      <c r="O65" s="730">
        <f t="shared" si="4"/>
        <v>3429</v>
      </c>
    </row>
    <row r="66" spans="1:15" x14ac:dyDescent="0.55000000000000004">
      <c r="A66">
        <v>2079</v>
      </c>
      <c r="B66" s="732">
        <v>8402</v>
      </c>
      <c r="C66" s="751">
        <f t="shared" si="5"/>
        <v>7176.2184712580602</v>
      </c>
      <c r="D66" s="682">
        <v>4236</v>
      </c>
      <c r="E66" s="682">
        <v>4151</v>
      </c>
      <c r="F66" s="682">
        <v>0</v>
      </c>
      <c r="G66" s="682">
        <v>0</v>
      </c>
      <c r="H66" s="682">
        <v>0</v>
      </c>
      <c r="I66" s="682">
        <v>0</v>
      </c>
      <c r="J66" s="728">
        <v>5204</v>
      </c>
      <c r="K66" s="697">
        <f t="shared" si="6"/>
        <v>7125.2347704161366</v>
      </c>
      <c r="L66" s="747">
        <f t="shared" si="7"/>
        <v>1276.7652295838634</v>
      </c>
      <c r="M66" s="729">
        <v>4972</v>
      </c>
      <c r="N66" s="697">
        <f t="shared" si="8"/>
        <v>6807.5840273845179</v>
      </c>
      <c r="O66" s="730">
        <f t="shared" si="4"/>
        <v>3430</v>
      </c>
    </row>
    <row r="67" spans="1:15" x14ac:dyDescent="0.55000000000000004">
      <c r="A67">
        <v>2080</v>
      </c>
      <c r="B67" s="732">
        <v>8445</v>
      </c>
      <c r="C67" s="751">
        <f t="shared" ref="C67:C87" si="9">B67*(1+POPwo)^(A67-$A$3)</f>
        <v>7194.9127680671145</v>
      </c>
      <c r="D67" s="682">
        <v>4271</v>
      </c>
      <c r="E67" s="682">
        <v>4188</v>
      </c>
      <c r="F67" s="682">
        <v>0</v>
      </c>
      <c r="G67" s="682">
        <v>0</v>
      </c>
      <c r="H67" s="682">
        <v>0</v>
      </c>
      <c r="I67" s="682">
        <v>0</v>
      </c>
      <c r="J67" s="728">
        <v>5230</v>
      </c>
      <c r="K67" s="697">
        <f t="shared" ref="K67:K87" si="10">J67*(1+POPwith)^(A67-$A$3)</f>
        <v>7196.6377283863894</v>
      </c>
      <c r="L67" s="747">
        <f t="shared" ref="L67:L87" si="11">B67-K67</f>
        <v>1248.3622716136106</v>
      </c>
      <c r="M67" s="729">
        <v>5012</v>
      </c>
      <c r="N67" s="697">
        <f t="shared" ref="N67:N87" si="12">M67*(1+POPwith)^(A67-$A$3)</f>
        <v>6896.6631538570909</v>
      </c>
      <c r="O67" s="730">
        <f t="shared" si="4"/>
        <v>3433</v>
      </c>
    </row>
    <row r="68" spans="1:15" x14ac:dyDescent="0.55000000000000004">
      <c r="A68">
        <v>2081</v>
      </c>
      <c r="B68" s="732">
        <v>8487</v>
      </c>
      <c r="C68" s="751">
        <f t="shared" si="9"/>
        <v>7212.6188988666827</v>
      </c>
      <c r="D68" s="682">
        <v>4306</v>
      </c>
      <c r="E68" s="682">
        <v>4225</v>
      </c>
      <c r="F68" s="682">
        <v>0</v>
      </c>
      <c r="G68" s="682">
        <v>0</v>
      </c>
      <c r="H68" s="682">
        <v>0</v>
      </c>
      <c r="I68" s="682">
        <v>0</v>
      </c>
      <c r="J68" s="728">
        <v>5256</v>
      </c>
      <c r="K68" s="697">
        <f t="shared" si="10"/>
        <v>7268.576585067085</v>
      </c>
      <c r="L68" s="747">
        <f t="shared" si="11"/>
        <v>1218.423414932915</v>
      </c>
      <c r="M68" s="729">
        <v>5053</v>
      </c>
      <c r="N68" s="697">
        <f t="shared" si="12"/>
        <v>6987.8457923028882</v>
      </c>
      <c r="O68" s="730">
        <f t="shared" ref="O68:O87" si="13">B68-M68</f>
        <v>3434</v>
      </c>
    </row>
    <row r="69" spans="1:15" x14ac:dyDescent="0.55000000000000004">
      <c r="A69">
        <v>2082</v>
      </c>
      <c r="B69" s="732">
        <v>8530</v>
      </c>
      <c r="C69" s="751">
        <f t="shared" si="9"/>
        <v>7231.0392493595464</v>
      </c>
      <c r="D69" s="682">
        <v>4340</v>
      </c>
      <c r="E69" s="682">
        <v>4262</v>
      </c>
      <c r="F69" s="682">
        <v>0</v>
      </c>
      <c r="G69" s="682">
        <v>0</v>
      </c>
      <c r="H69" s="682">
        <v>0</v>
      </c>
      <c r="I69" s="682">
        <v>0</v>
      </c>
      <c r="J69" s="728">
        <v>5282</v>
      </c>
      <c r="K69" s="697">
        <f t="shared" si="10"/>
        <v>7341.054914371377</v>
      </c>
      <c r="L69" s="747">
        <f t="shared" si="11"/>
        <v>1188.945085628623</v>
      </c>
      <c r="M69" s="729">
        <v>5093</v>
      </c>
      <c r="N69" s="697">
        <f t="shared" si="12"/>
        <v>7078.3780156935672</v>
      </c>
      <c r="O69" s="730">
        <f t="shared" si="13"/>
        <v>3437</v>
      </c>
    </row>
    <row r="70" spans="1:15" x14ac:dyDescent="0.55000000000000004">
      <c r="A70">
        <v>2083</v>
      </c>
      <c r="B70" s="732">
        <v>8572</v>
      </c>
      <c r="C70" s="751">
        <f t="shared" si="9"/>
        <v>7248.4768199761156</v>
      </c>
      <c r="D70" s="682">
        <v>4375</v>
      </c>
      <c r="E70" s="682">
        <v>4299</v>
      </c>
      <c r="F70" s="682">
        <v>0</v>
      </c>
      <c r="G70" s="682">
        <v>0</v>
      </c>
      <c r="H70" s="682">
        <v>0</v>
      </c>
      <c r="I70" s="682">
        <v>0</v>
      </c>
      <c r="J70" s="728">
        <v>5308</v>
      </c>
      <c r="K70" s="697">
        <f t="shared" si="10"/>
        <v>7414.0763125540861</v>
      </c>
      <c r="L70" s="747">
        <f t="shared" si="11"/>
        <v>1157.9236874459139</v>
      </c>
      <c r="M70" s="729">
        <v>5134</v>
      </c>
      <c r="N70" s="697">
        <f t="shared" si="12"/>
        <v>7171.0376391583795</v>
      </c>
      <c r="O70" s="730">
        <f t="shared" si="13"/>
        <v>3438</v>
      </c>
    </row>
    <row r="71" spans="1:15" x14ac:dyDescent="0.55000000000000004">
      <c r="A71">
        <v>2084</v>
      </c>
      <c r="B71" s="732">
        <v>8614</v>
      </c>
      <c r="C71" s="751">
        <f t="shared" si="9"/>
        <v>7265.7820087442924</v>
      </c>
      <c r="D71" s="682">
        <v>4409</v>
      </c>
      <c r="E71" s="682">
        <v>4336</v>
      </c>
      <c r="F71" s="682">
        <v>0</v>
      </c>
      <c r="G71" s="682">
        <v>0</v>
      </c>
      <c r="H71" s="682">
        <v>0</v>
      </c>
      <c r="I71" s="682">
        <v>0</v>
      </c>
      <c r="J71" s="728">
        <v>5334</v>
      </c>
      <c r="K71" s="697">
        <f t="shared" si="10"/>
        <v>7487.6443983457621</v>
      </c>
      <c r="L71" s="747">
        <f t="shared" si="11"/>
        <v>1126.3556016542379</v>
      </c>
      <c r="M71" s="729">
        <v>5174</v>
      </c>
      <c r="N71" s="697">
        <f t="shared" si="12"/>
        <v>7263.0431415524881</v>
      </c>
      <c r="O71" s="730">
        <f t="shared" si="13"/>
        <v>3440</v>
      </c>
    </row>
    <row r="72" spans="1:15" x14ac:dyDescent="0.55000000000000004">
      <c r="A72">
        <v>2085</v>
      </c>
      <c r="B72" s="732">
        <v>8657</v>
      </c>
      <c r="C72" s="751">
        <f t="shared" si="9"/>
        <v>7283.796745132935</v>
      </c>
      <c r="D72" s="682">
        <v>4444</v>
      </c>
      <c r="E72" s="682">
        <v>4373</v>
      </c>
      <c r="F72" s="682">
        <v>0</v>
      </c>
      <c r="G72" s="682">
        <v>0</v>
      </c>
      <c r="H72" s="682">
        <v>0</v>
      </c>
      <c r="I72" s="682">
        <v>0</v>
      </c>
      <c r="J72" s="728">
        <v>5361</v>
      </c>
      <c r="K72" s="697">
        <f t="shared" si="10"/>
        <v>7563.1735897317731</v>
      </c>
      <c r="L72" s="747">
        <f t="shared" si="11"/>
        <v>1093.8264102682269</v>
      </c>
      <c r="M72" s="729">
        <v>5214</v>
      </c>
      <c r="N72" s="697">
        <f t="shared" si="12"/>
        <v>7355.7894230295587</v>
      </c>
      <c r="O72" s="730">
        <f t="shared" si="13"/>
        <v>3443</v>
      </c>
    </row>
    <row r="73" spans="1:15" x14ac:dyDescent="0.55000000000000004">
      <c r="A73">
        <v>2086</v>
      </c>
      <c r="B73" s="732">
        <v>8699</v>
      </c>
      <c r="C73" s="751">
        <f t="shared" si="9"/>
        <v>7300.8367235990081</v>
      </c>
      <c r="D73" s="682">
        <v>4479</v>
      </c>
      <c r="E73" s="682">
        <v>4410</v>
      </c>
      <c r="F73" s="682">
        <v>0</v>
      </c>
      <c r="G73" s="682">
        <v>0</v>
      </c>
      <c r="H73" s="682">
        <v>0</v>
      </c>
      <c r="I73" s="682">
        <v>0</v>
      </c>
      <c r="J73" s="728">
        <v>5387</v>
      </c>
      <c r="K73" s="697">
        <f t="shared" si="10"/>
        <v>7637.8530513942324</v>
      </c>
      <c r="L73" s="747">
        <f t="shared" si="11"/>
        <v>1061.1469486057676</v>
      </c>
      <c r="M73" s="729">
        <v>5255</v>
      </c>
      <c r="N73" s="697">
        <f t="shared" si="12"/>
        <v>7450.6994217703159</v>
      </c>
      <c r="O73" s="730">
        <f t="shared" si="13"/>
        <v>3444</v>
      </c>
    </row>
    <row r="74" spans="1:15" x14ac:dyDescent="0.55000000000000004">
      <c r="A74">
        <v>2087</v>
      </c>
      <c r="B74" s="732">
        <v>8741</v>
      </c>
      <c r="C74" s="751">
        <f t="shared" si="9"/>
        <v>7317.7459784430957</v>
      </c>
      <c r="D74" s="682">
        <v>4513</v>
      </c>
      <c r="E74" s="682">
        <v>4447</v>
      </c>
      <c r="F74" s="682">
        <v>0</v>
      </c>
      <c r="G74" s="682">
        <v>0</v>
      </c>
      <c r="H74" s="682">
        <v>0</v>
      </c>
      <c r="I74" s="682">
        <v>0</v>
      </c>
      <c r="J74" s="728">
        <v>5413</v>
      </c>
      <c r="K74" s="697">
        <f t="shared" si="10"/>
        <v>7713.0902283335736</v>
      </c>
      <c r="L74" s="747">
        <f t="shared" si="11"/>
        <v>1027.9097716664264</v>
      </c>
      <c r="M74" s="729">
        <v>5295</v>
      </c>
      <c r="N74" s="697">
        <f t="shared" si="12"/>
        <v>7544.9497060828135</v>
      </c>
      <c r="O74" s="730">
        <f t="shared" si="13"/>
        <v>3446</v>
      </c>
    </row>
    <row r="75" spans="1:15" x14ac:dyDescent="0.55000000000000004">
      <c r="A75">
        <v>2088</v>
      </c>
      <c r="B75" s="732">
        <v>8784</v>
      </c>
      <c r="C75" s="751">
        <f t="shared" si="9"/>
        <v>7335.3601387664503</v>
      </c>
      <c r="D75" s="682">
        <v>4548</v>
      </c>
      <c r="E75" s="682">
        <v>4484</v>
      </c>
      <c r="F75" s="682">
        <v>0</v>
      </c>
      <c r="G75" s="682">
        <v>0</v>
      </c>
      <c r="H75" s="682">
        <v>0</v>
      </c>
      <c r="I75" s="682">
        <v>0</v>
      </c>
      <c r="J75" s="728">
        <v>5439</v>
      </c>
      <c r="K75" s="697">
        <f t="shared" si="10"/>
        <v>7788.8888307160232</v>
      </c>
      <c r="L75" s="747">
        <f t="shared" si="11"/>
        <v>995.11116928397678</v>
      </c>
      <c r="M75" s="729">
        <v>5336</v>
      </c>
      <c r="N75" s="697">
        <f t="shared" si="12"/>
        <v>7641.3882700313843</v>
      </c>
      <c r="O75" s="730">
        <f t="shared" si="13"/>
        <v>3448</v>
      </c>
    </row>
    <row r="76" spans="1:15" x14ac:dyDescent="0.55000000000000004">
      <c r="A76">
        <v>2089</v>
      </c>
      <c r="B76" s="732">
        <v>8826</v>
      </c>
      <c r="C76" s="751">
        <f t="shared" si="9"/>
        <v>7352.0074980977706</v>
      </c>
      <c r="D76" s="682">
        <v>4582</v>
      </c>
      <c r="E76" s="682">
        <v>4521</v>
      </c>
      <c r="F76" s="682">
        <v>0</v>
      </c>
      <c r="G76" s="682">
        <v>0</v>
      </c>
      <c r="H76" s="682">
        <v>0</v>
      </c>
      <c r="I76" s="682">
        <v>0</v>
      </c>
      <c r="J76" s="728">
        <v>5465</v>
      </c>
      <c r="K76" s="697">
        <f t="shared" si="10"/>
        <v>7865.2525918665897</v>
      </c>
      <c r="L76" s="747">
        <f t="shared" si="11"/>
        <v>960.74740813341032</v>
      </c>
      <c r="M76" s="729">
        <v>5376</v>
      </c>
      <c r="N76" s="697">
        <f t="shared" si="12"/>
        <v>7737.1633913769056</v>
      </c>
      <c r="O76" s="730">
        <f t="shared" si="13"/>
        <v>3450</v>
      </c>
    </row>
    <row r="77" spans="1:15" x14ac:dyDescent="0.55000000000000004">
      <c r="A77">
        <v>2090</v>
      </c>
      <c r="B77" s="732">
        <v>8868</v>
      </c>
      <c r="C77" s="751">
        <f t="shared" si="9"/>
        <v>7368.5257746315656</v>
      </c>
      <c r="D77" s="682">
        <v>4617</v>
      </c>
      <c r="E77" s="682">
        <v>4558</v>
      </c>
      <c r="F77" s="682">
        <v>0</v>
      </c>
      <c r="G77" s="682">
        <v>0</v>
      </c>
      <c r="H77" s="682">
        <v>0</v>
      </c>
      <c r="I77" s="682">
        <v>0</v>
      </c>
      <c r="J77" s="728">
        <v>5491</v>
      </c>
      <c r="K77" s="697">
        <f t="shared" si="10"/>
        <v>7942.1852684078922</v>
      </c>
      <c r="L77" s="747">
        <f t="shared" si="11"/>
        <v>925.81473159210782</v>
      </c>
      <c r="M77" s="729">
        <v>5417</v>
      </c>
      <c r="N77" s="697">
        <f t="shared" si="12"/>
        <v>7835.1516297515118</v>
      </c>
      <c r="O77" s="730">
        <f t="shared" si="13"/>
        <v>3451</v>
      </c>
    </row>
    <row r="78" spans="1:15" x14ac:dyDescent="0.55000000000000004">
      <c r="A78">
        <v>2091</v>
      </c>
      <c r="B78" s="732">
        <v>8911</v>
      </c>
      <c r="C78" s="751">
        <f t="shared" si="9"/>
        <v>7385.7443442487065</v>
      </c>
      <c r="D78" s="682">
        <v>4652</v>
      </c>
      <c r="E78" s="682">
        <v>4595</v>
      </c>
      <c r="F78" s="682">
        <v>0</v>
      </c>
      <c r="G78" s="682">
        <v>0</v>
      </c>
      <c r="H78" s="682">
        <v>0</v>
      </c>
      <c r="I78" s="682">
        <v>0</v>
      </c>
      <c r="J78" s="728">
        <v>5518</v>
      </c>
      <c r="K78" s="697">
        <f t="shared" si="10"/>
        <v>8021.1442729248074</v>
      </c>
      <c r="L78" s="747">
        <f t="shared" si="11"/>
        <v>889.85572707519259</v>
      </c>
      <c r="M78" s="729">
        <v>5457</v>
      </c>
      <c r="N78" s="697">
        <f t="shared" si="12"/>
        <v>7932.4726889000858</v>
      </c>
      <c r="O78" s="730">
        <f t="shared" si="13"/>
        <v>3454</v>
      </c>
    </row>
    <row r="79" spans="1:15" x14ac:dyDescent="0.55000000000000004">
      <c r="A79">
        <v>2092</v>
      </c>
      <c r="B79" s="732">
        <v>8953</v>
      </c>
      <c r="C79" s="751">
        <f t="shared" si="9"/>
        <v>7402.004005305077</v>
      </c>
      <c r="D79" s="682">
        <v>4686</v>
      </c>
      <c r="E79" s="682">
        <v>4633</v>
      </c>
      <c r="F79" s="682">
        <v>0</v>
      </c>
      <c r="G79" s="682">
        <v>0</v>
      </c>
      <c r="H79" s="682">
        <v>0</v>
      </c>
      <c r="I79" s="682">
        <v>0</v>
      </c>
      <c r="J79" s="728">
        <v>5544</v>
      </c>
      <c r="K79" s="697">
        <f t="shared" si="10"/>
        <v>8099.2334121675594</v>
      </c>
      <c r="L79" s="747">
        <f t="shared" si="11"/>
        <v>853.76658783244056</v>
      </c>
      <c r="M79" s="729">
        <v>5497</v>
      </c>
      <c r="N79" s="697">
        <f t="shared" si="12"/>
        <v>8030.5710798494001</v>
      </c>
      <c r="O79" s="730">
        <f t="shared" si="13"/>
        <v>3456</v>
      </c>
    </row>
    <row r="80" spans="1:15" x14ac:dyDescent="0.55000000000000004">
      <c r="A80">
        <v>2093</v>
      </c>
      <c r="B80" s="732">
        <v>8995</v>
      </c>
      <c r="C80" s="751">
        <f t="shared" si="9"/>
        <v>7418.1362071540116</v>
      </c>
      <c r="D80" s="682">
        <v>4721</v>
      </c>
      <c r="E80" s="682">
        <v>4670</v>
      </c>
      <c r="F80" s="682">
        <v>0</v>
      </c>
      <c r="G80" s="682">
        <v>0</v>
      </c>
      <c r="H80" s="682">
        <v>0</v>
      </c>
      <c r="I80" s="682">
        <v>0</v>
      </c>
      <c r="J80" s="728">
        <v>5570</v>
      </c>
      <c r="K80" s="697">
        <f t="shared" si="10"/>
        <v>8177.902914195919</v>
      </c>
      <c r="L80" s="747">
        <f t="shared" si="11"/>
        <v>817.09708580408096</v>
      </c>
      <c r="M80" s="729">
        <v>5538</v>
      </c>
      <c r="N80" s="697">
        <f t="shared" si="12"/>
        <v>8130.9203480820461</v>
      </c>
      <c r="O80" s="730">
        <f t="shared" si="13"/>
        <v>3457</v>
      </c>
    </row>
    <row r="81" spans="1:15" x14ac:dyDescent="0.55000000000000004">
      <c r="A81">
        <v>2094</v>
      </c>
      <c r="B81" s="732">
        <v>9038</v>
      </c>
      <c r="C81" s="751">
        <f t="shared" si="9"/>
        <v>7434.9641192503959</v>
      </c>
      <c r="D81" s="682">
        <v>4755</v>
      </c>
      <c r="E81" s="682">
        <v>4707</v>
      </c>
      <c r="F81" s="682">
        <v>0</v>
      </c>
      <c r="G81" s="682">
        <v>0</v>
      </c>
      <c r="H81" s="682">
        <v>0</v>
      </c>
      <c r="I81" s="682">
        <v>0</v>
      </c>
      <c r="J81" s="728">
        <v>5596</v>
      </c>
      <c r="K81" s="697">
        <f t="shared" si="10"/>
        <v>8257.1566304092557</v>
      </c>
      <c r="L81" s="747">
        <f t="shared" si="11"/>
        <v>780.84336959074426</v>
      </c>
      <c r="M81" s="729">
        <v>5578</v>
      </c>
      <c r="N81" s="697">
        <f t="shared" si="12"/>
        <v>8230.5967985030056</v>
      </c>
      <c r="O81" s="730">
        <f t="shared" si="13"/>
        <v>3460</v>
      </c>
    </row>
    <row r="82" spans="1:15" x14ac:dyDescent="0.55000000000000004">
      <c r="A82">
        <v>2095</v>
      </c>
      <c r="B82" s="732">
        <v>9080</v>
      </c>
      <c r="C82" s="751">
        <f t="shared" si="9"/>
        <v>7450.8409512377311</v>
      </c>
      <c r="D82" s="682">
        <v>4790</v>
      </c>
      <c r="E82" s="682">
        <v>4744</v>
      </c>
      <c r="F82" s="682">
        <v>0</v>
      </c>
      <c r="G82" s="682">
        <v>0</v>
      </c>
      <c r="H82" s="682">
        <v>0</v>
      </c>
      <c r="I82" s="682">
        <v>0</v>
      </c>
      <c r="J82" s="728">
        <v>5622</v>
      </c>
      <c r="K82" s="697">
        <f t="shared" si="10"/>
        <v>8336.9984362118703</v>
      </c>
      <c r="L82" s="747">
        <f t="shared" si="11"/>
        <v>743.00156378812972</v>
      </c>
      <c r="M82" s="729">
        <v>5619</v>
      </c>
      <c r="N82" s="697">
        <f t="shared" si="12"/>
        <v>8332.5496643675742</v>
      </c>
      <c r="O82" s="730">
        <f t="shared" si="13"/>
        <v>3461</v>
      </c>
    </row>
    <row r="83" spans="1:15" x14ac:dyDescent="0.55000000000000004">
      <c r="A83">
        <v>2096</v>
      </c>
      <c r="B83" s="732">
        <v>9123</v>
      </c>
      <c r="C83" s="751">
        <f t="shared" si="9"/>
        <v>7467.4104562936645</v>
      </c>
      <c r="D83" s="682">
        <v>4825</v>
      </c>
      <c r="E83" s="682">
        <v>4781</v>
      </c>
      <c r="F83" s="682">
        <v>0</v>
      </c>
      <c r="G83" s="682">
        <v>0</v>
      </c>
      <c r="H83" s="682">
        <v>0</v>
      </c>
      <c r="I83" s="682">
        <v>0</v>
      </c>
      <c r="J83" s="728">
        <v>5648</v>
      </c>
      <c r="K83" s="697">
        <f t="shared" si="10"/>
        <v>8417.4322311567521</v>
      </c>
      <c r="L83" s="747">
        <f t="shared" si="11"/>
        <v>705.5677688432479</v>
      </c>
      <c r="M83" s="729">
        <v>5659</v>
      </c>
      <c r="N83" s="697">
        <f t="shared" si="12"/>
        <v>8433.8259554029846</v>
      </c>
      <c r="O83" s="730">
        <f t="shared" si="13"/>
        <v>3464</v>
      </c>
    </row>
    <row r="84" spans="1:15" x14ac:dyDescent="0.55000000000000004">
      <c r="A84">
        <v>2097</v>
      </c>
      <c r="B84" s="732">
        <v>9165</v>
      </c>
      <c r="C84" s="751">
        <f t="shared" si="9"/>
        <v>7483.0340666284783</v>
      </c>
      <c r="D84" s="682">
        <v>4859</v>
      </c>
      <c r="E84" s="682">
        <v>4818</v>
      </c>
      <c r="F84" s="682">
        <v>0</v>
      </c>
      <c r="G84" s="682">
        <v>0</v>
      </c>
      <c r="H84" s="682">
        <v>0</v>
      </c>
      <c r="I84" s="682">
        <v>0</v>
      </c>
      <c r="J84" s="728">
        <v>5675</v>
      </c>
      <c r="K84" s="697">
        <f t="shared" si="10"/>
        <v>8499.9597293508577</v>
      </c>
      <c r="L84" s="747">
        <f t="shared" si="11"/>
        <v>665.04027064914226</v>
      </c>
      <c r="M84" s="729">
        <v>5700</v>
      </c>
      <c r="N84" s="697">
        <f t="shared" si="12"/>
        <v>8537.4044858678208</v>
      </c>
      <c r="O84" s="730">
        <f t="shared" si="13"/>
        <v>3465</v>
      </c>
    </row>
    <row r="85" spans="1:15" x14ac:dyDescent="0.55000000000000004">
      <c r="A85">
        <v>2098</v>
      </c>
      <c r="B85" s="732">
        <v>9207</v>
      </c>
      <c r="C85" s="751">
        <f t="shared" si="9"/>
        <v>7498.5328875962659</v>
      </c>
      <c r="D85" s="682">
        <v>4894</v>
      </c>
      <c r="E85" s="682">
        <v>4855</v>
      </c>
      <c r="F85" s="682">
        <v>0</v>
      </c>
      <c r="G85" s="682">
        <v>0</v>
      </c>
      <c r="H85" s="682">
        <v>0</v>
      </c>
      <c r="I85" s="682">
        <v>0</v>
      </c>
      <c r="J85" s="728">
        <v>5701</v>
      </c>
      <c r="K85" s="697">
        <f t="shared" si="10"/>
        <v>8581.596787509141</v>
      </c>
      <c r="L85" s="747">
        <f t="shared" si="11"/>
        <v>625.403212490859</v>
      </c>
      <c r="M85" s="729">
        <v>5740</v>
      </c>
      <c r="N85" s="697">
        <f t="shared" si="12"/>
        <v>8640.3026767764368</v>
      </c>
      <c r="O85" s="730">
        <f t="shared" si="13"/>
        <v>3467</v>
      </c>
    </row>
    <row r="86" spans="1:15" x14ac:dyDescent="0.55000000000000004">
      <c r="A86">
        <v>2099</v>
      </c>
      <c r="B86" s="732">
        <v>9250</v>
      </c>
      <c r="C86" s="751">
        <f t="shared" si="9"/>
        <v>7514.7198476419899</v>
      </c>
      <c r="D86" s="682">
        <v>4928</v>
      </c>
      <c r="E86" s="682">
        <v>4892</v>
      </c>
      <c r="F86" s="682">
        <v>0</v>
      </c>
      <c r="G86" s="682">
        <v>0</v>
      </c>
      <c r="H86" s="682">
        <v>0</v>
      </c>
      <c r="I86" s="682">
        <v>0</v>
      </c>
      <c r="J86" s="728">
        <v>5727</v>
      </c>
      <c r="K86" s="697">
        <f t="shared" si="10"/>
        <v>8663.8377172557739</v>
      </c>
      <c r="L86" s="747">
        <f t="shared" si="11"/>
        <v>586.1622827442261</v>
      </c>
      <c r="M86" s="729">
        <v>5781</v>
      </c>
      <c r="N86" s="697">
        <f t="shared" si="12"/>
        <v>8745.5292200900349</v>
      </c>
      <c r="O86" s="730">
        <f t="shared" si="13"/>
        <v>3469</v>
      </c>
    </row>
    <row r="87" spans="1:15" x14ac:dyDescent="0.55000000000000004">
      <c r="A87">
        <v>2100</v>
      </c>
      <c r="B87" s="743">
        <v>9292</v>
      </c>
      <c r="C87" s="751">
        <f t="shared" si="9"/>
        <v>7529.9686359166117</v>
      </c>
      <c r="D87" s="683">
        <v>4963</v>
      </c>
      <c r="E87" s="683">
        <v>4929</v>
      </c>
      <c r="F87" s="683">
        <v>0</v>
      </c>
      <c r="G87" s="683">
        <v>0</v>
      </c>
      <c r="H87" s="683">
        <v>0</v>
      </c>
      <c r="I87" s="683">
        <v>0</v>
      </c>
      <c r="J87" s="744">
        <v>5753</v>
      </c>
      <c r="K87" s="697">
        <f t="shared" si="10"/>
        <v>8746.6865163801849</v>
      </c>
      <c r="L87" s="747">
        <f t="shared" si="11"/>
        <v>545.31348361981509</v>
      </c>
      <c r="M87" s="749">
        <v>5821</v>
      </c>
      <c r="N87" s="697">
        <f t="shared" si="12"/>
        <v>8850.071651633767</v>
      </c>
      <c r="O87" s="730">
        <f t="shared" si="13"/>
        <v>3471</v>
      </c>
    </row>
  </sheetData>
  <mergeCells count="4">
    <mergeCell ref="B1:C1"/>
    <mergeCell ref="J1:K1"/>
    <mergeCell ref="M1:N1"/>
    <mergeCell ref="A1:A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S161"/>
  <sheetViews>
    <sheetView zoomScale="92" zoomScaleNormal="92" workbookViewId="0">
      <selection activeCell="B3" sqref="B3"/>
    </sheetView>
  </sheetViews>
  <sheetFormatPr defaultRowHeight="14.4" x14ac:dyDescent="0.55000000000000004"/>
  <cols>
    <col min="1" max="1" width="7.3125" style="577" customWidth="1"/>
    <col min="2" max="2" width="12.41796875" customWidth="1"/>
    <col min="3" max="3" width="12.41796875" style="4" customWidth="1"/>
    <col min="4" max="4" width="13.89453125" customWidth="1"/>
    <col min="5" max="5" width="15.89453125" customWidth="1"/>
    <col min="6" max="6" width="17.68359375" hidden="1" customWidth="1"/>
    <col min="7" max="7" width="16.3125" hidden="1" customWidth="1"/>
    <col min="8" max="8" width="17" hidden="1" customWidth="1"/>
    <col min="9" max="21" width="13.5234375" hidden="1" customWidth="1"/>
    <col min="22" max="22" width="13.5234375" customWidth="1"/>
    <col min="23" max="23" width="12" style="4" customWidth="1"/>
    <col min="24" max="24" width="13.5234375" customWidth="1"/>
    <col min="25" max="25" width="13.89453125" style="4" customWidth="1"/>
    <col min="26" max="26" width="17.68359375" hidden="1" customWidth="1"/>
    <col min="27" max="27" width="16.3125" hidden="1" customWidth="1"/>
    <col min="28" max="28" width="17" hidden="1" customWidth="1"/>
    <col min="29" max="29" width="13.41796875" hidden="1" customWidth="1"/>
    <col min="30" max="30" width="11.5234375" style="719" customWidth="1"/>
    <col min="31" max="31" width="14.1015625" style="586" customWidth="1"/>
    <col min="32" max="32" width="11.5234375" style="586" customWidth="1"/>
    <col min="33" max="33" width="14" style="720" customWidth="1"/>
    <col min="34" max="34" width="12.89453125" style="402" customWidth="1"/>
    <col min="35" max="35" width="12.7890625" style="112" customWidth="1"/>
    <col min="36" max="36" width="12.3125" style="112" customWidth="1"/>
    <col min="37" max="37" width="15.89453125" style="112" customWidth="1"/>
    <col min="38" max="38" width="17.68359375" style="112" hidden="1" customWidth="1"/>
    <col min="39" max="39" width="16.3125" style="112" hidden="1" customWidth="1"/>
    <col min="40" max="40" width="17" style="112" hidden="1" customWidth="1"/>
    <col min="41" max="41" width="11.5234375" style="112" hidden="1" customWidth="1"/>
    <col min="42" max="42" width="10.41796875" style="402" customWidth="1"/>
    <col min="43" max="43" width="15.1015625" style="112" customWidth="1"/>
    <col min="44" max="44" width="11.68359375" style="112" bestFit="1" customWidth="1"/>
    <col min="45" max="45" width="14.20703125" style="403" customWidth="1"/>
    <col min="46" max="97" width="11.68359375" bestFit="1" customWidth="1"/>
    <col min="267" max="267" width="5.89453125" bestFit="1" customWidth="1"/>
    <col min="268" max="268" width="11.5234375" bestFit="1" customWidth="1"/>
    <col min="269" max="269" width="15.89453125" bestFit="1" customWidth="1"/>
    <col min="270" max="270" width="17.68359375" bestFit="1" customWidth="1"/>
    <col min="271" max="271" width="16.3125" bestFit="1" customWidth="1"/>
    <col min="272" max="272" width="17" bestFit="1" customWidth="1"/>
    <col min="273" max="273" width="11.5234375" bestFit="1" customWidth="1"/>
    <col min="274" max="274" width="10" bestFit="1" customWidth="1"/>
    <col min="275" max="275" width="15.89453125" bestFit="1" customWidth="1"/>
    <col min="276" max="276" width="17.68359375" bestFit="1" customWidth="1"/>
    <col min="277" max="277" width="16.3125" bestFit="1" customWidth="1"/>
    <col min="278" max="278" width="17" bestFit="1" customWidth="1"/>
    <col min="279" max="279" width="11.5234375" bestFit="1" customWidth="1"/>
    <col min="280" max="280" width="10" bestFit="1" customWidth="1"/>
    <col min="281" max="281" width="15.89453125" bestFit="1" customWidth="1"/>
    <col min="282" max="282" width="17.68359375" bestFit="1" customWidth="1"/>
    <col min="283" max="283" width="16.3125" bestFit="1" customWidth="1"/>
    <col min="284" max="284" width="17" bestFit="1" customWidth="1"/>
    <col min="285" max="286" width="11.5234375" bestFit="1" customWidth="1"/>
    <col min="287" max="287" width="15.89453125" bestFit="1" customWidth="1"/>
    <col min="288" max="288" width="17.68359375" bestFit="1" customWidth="1"/>
    <col min="289" max="289" width="16.3125" bestFit="1" customWidth="1"/>
    <col min="290" max="290" width="17" bestFit="1" customWidth="1"/>
    <col min="291" max="292" width="11.5234375" bestFit="1" customWidth="1"/>
    <col min="293" max="293" width="15.89453125" bestFit="1" customWidth="1"/>
    <col min="294" max="294" width="17.68359375" bestFit="1" customWidth="1"/>
    <col min="295" max="295" width="16.3125" bestFit="1" customWidth="1"/>
    <col min="296" max="296" width="17" bestFit="1" customWidth="1"/>
    <col min="297" max="297" width="11.5234375" bestFit="1" customWidth="1"/>
    <col min="523" max="523" width="5.89453125" bestFit="1" customWidth="1"/>
    <col min="524" max="524" width="11.5234375" bestFit="1" customWidth="1"/>
    <col min="525" max="525" width="15.89453125" bestFit="1" customWidth="1"/>
    <col min="526" max="526" width="17.68359375" bestFit="1" customWidth="1"/>
    <col min="527" max="527" width="16.3125" bestFit="1" customWidth="1"/>
    <col min="528" max="528" width="17" bestFit="1" customWidth="1"/>
    <col min="529" max="529" width="11.5234375" bestFit="1" customWidth="1"/>
    <col min="530" max="530" width="10" bestFit="1" customWidth="1"/>
    <col min="531" max="531" width="15.89453125" bestFit="1" customWidth="1"/>
    <col min="532" max="532" width="17.68359375" bestFit="1" customWidth="1"/>
    <col min="533" max="533" width="16.3125" bestFit="1" customWidth="1"/>
    <col min="534" max="534" width="17" bestFit="1" customWidth="1"/>
    <col min="535" max="535" width="11.5234375" bestFit="1" customWidth="1"/>
    <col min="536" max="536" width="10" bestFit="1" customWidth="1"/>
    <col min="537" max="537" width="15.89453125" bestFit="1" customWidth="1"/>
    <col min="538" max="538" width="17.68359375" bestFit="1" customWidth="1"/>
    <col min="539" max="539" width="16.3125" bestFit="1" customWidth="1"/>
    <col min="540" max="540" width="17" bestFit="1" customWidth="1"/>
    <col min="541" max="542" width="11.5234375" bestFit="1" customWidth="1"/>
    <col min="543" max="543" width="15.89453125" bestFit="1" customWidth="1"/>
    <col min="544" max="544" width="17.68359375" bestFit="1" customWidth="1"/>
    <col min="545" max="545" width="16.3125" bestFit="1" customWidth="1"/>
    <col min="546" max="546" width="17" bestFit="1" customWidth="1"/>
    <col min="547" max="548" width="11.5234375" bestFit="1" customWidth="1"/>
    <col min="549" max="549" width="15.89453125" bestFit="1" customWidth="1"/>
    <col min="550" max="550" width="17.68359375" bestFit="1" customWidth="1"/>
    <col min="551" max="551" width="16.3125" bestFit="1" customWidth="1"/>
    <col min="552" max="552" width="17" bestFit="1" customWidth="1"/>
    <col min="553" max="553" width="11.5234375" bestFit="1" customWidth="1"/>
    <col min="779" max="779" width="5.89453125" bestFit="1" customWidth="1"/>
    <col min="780" max="780" width="11.5234375" bestFit="1" customWidth="1"/>
    <col min="781" max="781" width="15.89453125" bestFit="1" customWidth="1"/>
    <col min="782" max="782" width="17.68359375" bestFit="1" customWidth="1"/>
    <col min="783" max="783" width="16.3125" bestFit="1" customWidth="1"/>
    <col min="784" max="784" width="17" bestFit="1" customWidth="1"/>
    <col min="785" max="785" width="11.5234375" bestFit="1" customWidth="1"/>
    <col min="786" max="786" width="10" bestFit="1" customWidth="1"/>
    <col min="787" max="787" width="15.89453125" bestFit="1" customWidth="1"/>
    <col min="788" max="788" width="17.68359375" bestFit="1" customWidth="1"/>
    <col min="789" max="789" width="16.3125" bestFit="1" customWidth="1"/>
    <col min="790" max="790" width="17" bestFit="1" customWidth="1"/>
    <col min="791" max="791" width="11.5234375" bestFit="1" customWidth="1"/>
    <col min="792" max="792" width="10" bestFit="1" customWidth="1"/>
    <col min="793" max="793" width="15.89453125" bestFit="1" customWidth="1"/>
    <col min="794" max="794" width="17.68359375" bestFit="1" customWidth="1"/>
    <col min="795" max="795" width="16.3125" bestFit="1" customWidth="1"/>
    <col min="796" max="796" width="17" bestFit="1" customWidth="1"/>
    <col min="797" max="798" width="11.5234375" bestFit="1" customWidth="1"/>
    <col min="799" max="799" width="15.89453125" bestFit="1" customWidth="1"/>
    <col min="800" max="800" width="17.68359375" bestFit="1" customWidth="1"/>
    <col min="801" max="801" width="16.3125" bestFit="1" customWidth="1"/>
    <col min="802" max="802" width="17" bestFit="1" customWidth="1"/>
    <col min="803" max="804" width="11.5234375" bestFit="1" customWidth="1"/>
    <col min="805" max="805" width="15.89453125" bestFit="1" customWidth="1"/>
    <col min="806" max="806" width="17.68359375" bestFit="1" customWidth="1"/>
    <col min="807" max="807" width="16.3125" bestFit="1" customWidth="1"/>
    <col min="808" max="808" width="17" bestFit="1" customWidth="1"/>
    <col min="809" max="809" width="11.5234375" bestFit="1" customWidth="1"/>
    <col min="1035" max="1035" width="5.89453125" bestFit="1" customWidth="1"/>
    <col min="1036" max="1036" width="11.5234375" bestFit="1" customWidth="1"/>
    <col min="1037" max="1037" width="15.89453125" bestFit="1" customWidth="1"/>
    <col min="1038" max="1038" width="17.68359375" bestFit="1" customWidth="1"/>
    <col min="1039" max="1039" width="16.3125" bestFit="1" customWidth="1"/>
    <col min="1040" max="1040" width="17" bestFit="1" customWidth="1"/>
    <col min="1041" max="1041" width="11.5234375" bestFit="1" customWidth="1"/>
    <col min="1042" max="1042" width="10" bestFit="1" customWidth="1"/>
    <col min="1043" max="1043" width="15.89453125" bestFit="1" customWidth="1"/>
    <col min="1044" max="1044" width="17.68359375" bestFit="1" customWidth="1"/>
    <col min="1045" max="1045" width="16.3125" bestFit="1" customWidth="1"/>
    <col min="1046" max="1046" width="17" bestFit="1" customWidth="1"/>
    <col min="1047" max="1047" width="11.5234375" bestFit="1" customWidth="1"/>
    <col min="1048" max="1048" width="10" bestFit="1" customWidth="1"/>
    <col min="1049" max="1049" width="15.89453125" bestFit="1" customWidth="1"/>
    <col min="1050" max="1050" width="17.68359375" bestFit="1" customWidth="1"/>
    <col min="1051" max="1051" width="16.3125" bestFit="1" customWidth="1"/>
    <col min="1052" max="1052" width="17" bestFit="1" customWidth="1"/>
    <col min="1053" max="1054" width="11.5234375" bestFit="1" customWidth="1"/>
    <col min="1055" max="1055" width="15.89453125" bestFit="1" customWidth="1"/>
    <col min="1056" max="1056" width="17.68359375" bestFit="1" customWidth="1"/>
    <col min="1057" max="1057" width="16.3125" bestFit="1" customWidth="1"/>
    <col min="1058" max="1058" width="17" bestFit="1" customWidth="1"/>
    <col min="1059" max="1060" width="11.5234375" bestFit="1" customWidth="1"/>
    <col min="1061" max="1061" width="15.89453125" bestFit="1" customWidth="1"/>
    <col min="1062" max="1062" width="17.68359375" bestFit="1" customWidth="1"/>
    <col min="1063" max="1063" width="16.3125" bestFit="1" customWidth="1"/>
    <col min="1064" max="1064" width="17" bestFit="1" customWidth="1"/>
    <col min="1065" max="1065" width="11.5234375" bestFit="1" customWidth="1"/>
    <col min="1291" max="1291" width="5.89453125" bestFit="1" customWidth="1"/>
    <col min="1292" max="1292" width="11.5234375" bestFit="1" customWidth="1"/>
    <col min="1293" max="1293" width="15.89453125" bestFit="1" customWidth="1"/>
    <col min="1294" max="1294" width="17.68359375" bestFit="1" customWidth="1"/>
    <col min="1295" max="1295" width="16.3125" bestFit="1" customWidth="1"/>
    <col min="1296" max="1296" width="17" bestFit="1" customWidth="1"/>
    <col min="1297" max="1297" width="11.5234375" bestFit="1" customWidth="1"/>
    <col min="1298" max="1298" width="10" bestFit="1" customWidth="1"/>
    <col min="1299" max="1299" width="15.89453125" bestFit="1" customWidth="1"/>
    <col min="1300" max="1300" width="17.68359375" bestFit="1" customWidth="1"/>
    <col min="1301" max="1301" width="16.3125" bestFit="1" customWidth="1"/>
    <col min="1302" max="1302" width="17" bestFit="1" customWidth="1"/>
    <col min="1303" max="1303" width="11.5234375" bestFit="1" customWidth="1"/>
    <col min="1304" max="1304" width="10" bestFit="1" customWidth="1"/>
    <col min="1305" max="1305" width="15.89453125" bestFit="1" customWidth="1"/>
    <col min="1306" max="1306" width="17.68359375" bestFit="1" customWidth="1"/>
    <col min="1307" max="1307" width="16.3125" bestFit="1" customWidth="1"/>
    <col min="1308" max="1308" width="17" bestFit="1" customWidth="1"/>
    <col min="1309" max="1310" width="11.5234375" bestFit="1" customWidth="1"/>
    <col min="1311" max="1311" width="15.89453125" bestFit="1" customWidth="1"/>
    <col min="1312" max="1312" width="17.68359375" bestFit="1" customWidth="1"/>
    <col min="1313" max="1313" width="16.3125" bestFit="1" customWidth="1"/>
    <col min="1314" max="1314" width="17" bestFit="1" customWidth="1"/>
    <col min="1315" max="1316" width="11.5234375" bestFit="1" customWidth="1"/>
    <col min="1317" max="1317" width="15.89453125" bestFit="1" customWidth="1"/>
    <col min="1318" max="1318" width="17.68359375" bestFit="1" customWidth="1"/>
    <col min="1319" max="1319" width="16.3125" bestFit="1" customWidth="1"/>
    <col min="1320" max="1320" width="17" bestFit="1" customWidth="1"/>
    <col min="1321" max="1321" width="11.5234375" bestFit="1" customWidth="1"/>
    <col min="1547" max="1547" width="5.89453125" bestFit="1" customWidth="1"/>
    <col min="1548" max="1548" width="11.5234375" bestFit="1" customWidth="1"/>
    <col min="1549" max="1549" width="15.89453125" bestFit="1" customWidth="1"/>
    <col min="1550" max="1550" width="17.68359375" bestFit="1" customWidth="1"/>
    <col min="1551" max="1551" width="16.3125" bestFit="1" customWidth="1"/>
    <col min="1552" max="1552" width="17" bestFit="1" customWidth="1"/>
    <col min="1553" max="1553" width="11.5234375" bestFit="1" customWidth="1"/>
    <col min="1554" max="1554" width="10" bestFit="1" customWidth="1"/>
    <col min="1555" max="1555" width="15.89453125" bestFit="1" customWidth="1"/>
    <col min="1556" max="1556" width="17.68359375" bestFit="1" customWidth="1"/>
    <col min="1557" max="1557" width="16.3125" bestFit="1" customWidth="1"/>
    <col min="1558" max="1558" width="17" bestFit="1" customWidth="1"/>
    <col min="1559" max="1559" width="11.5234375" bestFit="1" customWidth="1"/>
    <col min="1560" max="1560" width="10" bestFit="1" customWidth="1"/>
    <col min="1561" max="1561" width="15.89453125" bestFit="1" customWidth="1"/>
    <col min="1562" max="1562" width="17.68359375" bestFit="1" customWidth="1"/>
    <col min="1563" max="1563" width="16.3125" bestFit="1" customWidth="1"/>
    <col min="1564" max="1564" width="17" bestFit="1" customWidth="1"/>
    <col min="1565" max="1566" width="11.5234375" bestFit="1" customWidth="1"/>
    <col min="1567" max="1567" width="15.89453125" bestFit="1" customWidth="1"/>
    <col min="1568" max="1568" width="17.68359375" bestFit="1" customWidth="1"/>
    <col min="1569" max="1569" width="16.3125" bestFit="1" customWidth="1"/>
    <col min="1570" max="1570" width="17" bestFit="1" customWidth="1"/>
    <col min="1571" max="1572" width="11.5234375" bestFit="1" customWidth="1"/>
    <col min="1573" max="1573" width="15.89453125" bestFit="1" customWidth="1"/>
    <col min="1574" max="1574" width="17.68359375" bestFit="1" customWidth="1"/>
    <col min="1575" max="1575" width="16.3125" bestFit="1" customWidth="1"/>
    <col min="1576" max="1576" width="17" bestFit="1" customWidth="1"/>
    <col min="1577" max="1577" width="11.5234375" bestFit="1" customWidth="1"/>
    <col min="1803" max="1803" width="5.89453125" bestFit="1" customWidth="1"/>
    <col min="1804" max="1804" width="11.5234375" bestFit="1" customWidth="1"/>
    <col min="1805" max="1805" width="15.89453125" bestFit="1" customWidth="1"/>
    <col min="1806" max="1806" width="17.68359375" bestFit="1" customWidth="1"/>
    <col min="1807" max="1807" width="16.3125" bestFit="1" customWidth="1"/>
    <col min="1808" max="1808" width="17" bestFit="1" customWidth="1"/>
    <col min="1809" max="1809" width="11.5234375" bestFit="1" customWidth="1"/>
    <col min="1810" max="1810" width="10" bestFit="1" customWidth="1"/>
    <col min="1811" max="1811" width="15.89453125" bestFit="1" customWidth="1"/>
    <col min="1812" max="1812" width="17.68359375" bestFit="1" customWidth="1"/>
    <col min="1813" max="1813" width="16.3125" bestFit="1" customWidth="1"/>
    <col min="1814" max="1814" width="17" bestFit="1" customWidth="1"/>
    <col min="1815" max="1815" width="11.5234375" bestFit="1" customWidth="1"/>
    <col min="1816" max="1816" width="10" bestFit="1" customWidth="1"/>
    <col min="1817" max="1817" width="15.89453125" bestFit="1" customWidth="1"/>
    <col min="1818" max="1818" width="17.68359375" bestFit="1" customWidth="1"/>
    <col min="1819" max="1819" width="16.3125" bestFit="1" customWidth="1"/>
    <col min="1820" max="1820" width="17" bestFit="1" customWidth="1"/>
    <col min="1821" max="1822" width="11.5234375" bestFit="1" customWidth="1"/>
    <col min="1823" max="1823" width="15.89453125" bestFit="1" customWidth="1"/>
    <col min="1824" max="1824" width="17.68359375" bestFit="1" customWidth="1"/>
    <col min="1825" max="1825" width="16.3125" bestFit="1" customWidth="1"/>
    <col min="1826" max="1826" width="17" bestFit="1" customWidth="1"/>
    <col min="1827" max="1828" width="11.5234375" bestFit="1" customWidth="1"/>
    <col min="1829" max="1829" width="15.89453125" bestFit="1" customWidth="1"/>
    <col min="1830" max="1830" width="17.68359375" bestFit="1" customWidth="1"/>
    <col min="1831" max="1831" width="16.3125" bestFit="1" customWidth="1"/>
    <col min="1832" max="1832" width="17" bestFit="1" customWidth="1"/>
    <col min="1833" max="1833" width="11.5234375" bestFit="1" customWidth="1"/>
    <col min="2059" max="2059" width="5.89453125" bestFit="1" customWidth="1"/>
    <col min="2060" max="2060" width="11.5234375" bestFit="1" customWidth="1"/>
    <col min="2061" max="2061" width="15.89453125" bestFit="1" customWidth="1"/>
    <col min="2062" max="2062" width="17.68359375" bestFit="1" customWidth="1"/>
    <col min="2063" max="2063" width="16.3125" bestFit="1" customWidth="1"/>
    <col min="2064" max="2064" width="17" bestFit="1" customWidth="1"/>
    <col min="2065" max="2065" width="11.5234375" bestFit="1" customWidth="1"/>
    <col min="2066" max="2066" width="10" bestFit="1" customWidth="1"/>
    <col min="2067" max="2067" width="15.89453125" bestFit="1" customWidth="1"/>
    <col min="2068" max="2068" width="17.68359375" bestFit="1" customWidth="1"/>
    <col min="2069" max="2069" width="16.3125" bestFit="1" customWidth="1"/>
    <col min="2070" max="2070" width="17" bestFit="1" customWidth="1"/>
    <col min="2071" max="2071" width="11.5234375" bestFit="1" customWidth="1"/>
    <col min="2072" max="2072" width="10" bestFit="1" customWidth="1"/>
    <col min="2073" max="2073" width="15.89453125" bestFit="1" customWidth="1"/>
    <col min="2074" max="2074" width="17.68359375" bestFit="1" customWidth="1"/>
    <col min="2075" max="2075" width="16.3125" bestFit="1" customWidth="1"/>
    <col min="2076" max="2076" width="17" bestFit="1" customWidth="1"/>
    <col min="2077" max="2078" width="11.5234375" bestFit="1" customWidth="1"/>
    <col min="2079" max="2079" width="15.89453125" bestFit="1" customWidth="1"/>
    <col min="2080" max="2080" width="17.68359375" bestFit="1" customWidth="1"/>
    <col min="2081" max="2081" width="16.3125" bestFit="1" customWidth="1"/>
    <col min="2082" max="2082" width="17" bestFit="1" customWidth="1"/>
    <col min="2083" max="2084" width="11.5234375" bestFit="1" customWidth="1"/>
    <col min="2085" max="2085" width="15.89453125" bestFit="1" customWidth="1"/>
    <col min="2086" max="2086" width="17.68359375" bestFit="1" customWidth="1"/>
    <col min="2087" max="2087" width="16.3125" bestFit="1" customWidth="1"/>
    <col min="2088" max="2088" width="17" bestFit="1" customWidth="1"/>
    <col min="2089" max="2089" width="11.5234375" bestFit="1" customWidth="1"/>
    <col min="2315" max="2315" width="5.89453125" bestFit="1" customWidth="1"/>
    <col min="2316" max="2316" width="11.5234375" bestFit="1" customWidth="1"/>
    <col min="2317" max="2317" width="15.89453125" bestFit="1" customWidth="1"/>
    <col min="2318" max="2318" width="17.68359375" bestFit="1" customWidth="1"/>
    <col min="2319" max="2319" width="16.3125" bestFit="1" customWidth="1"/>
    <col min="2320" max="2320" width="17" bestFit="1" customWidth="1"/>
    <col min="2321" max="2321" width="11.5234375" bestFit="1" customWidth="1"/>
    <col min="2322" max="2322" width="10" bestFit="1" customWidth="1"/>
    <col min="2323" max="2323" width="15.89453125" bestFit="1" customWidth="1"/>
    <col min="2324" max="2324" width="17.68359375" bestFit="1" customWidth="1"/>
    <col min="2325" max="2325" width="16.3125" bestFit="1" customWidth="1"/>
    <col min="2326" max="2326" width="17" bestFit="1" customWidth="1"/>
    <col min="2327" max="2327" width="11.5234375" bestFit="1" customWidth="1"/>
    <col min="2328" max="2328" width="10" bestFit="1" customWidth="1"/>
    <col min="2329" max="2329" width="15.89453125" bestFit="1" customWidth="1"/>
    <col min="2330" max="2330" width="17.68359375" bestFit="1" customWidth="1"/>
    <col min="2331" max="2331" width="16.3125" bestFit="1" customWidth="1"/>
    <col min="2332" max="2332" width="17" bestFit="1" customWidth="1"/>
    <col min="2333" max="2334" width="11.5234375" bestFit="1" customWidth="1"/>
    <col min="2335" max="2335" width="15.89453125" bestFit="1" customWidth="1"/>
    <col min="2336" max="2336" width="17.68359375" bestFit="1" customWidth="1"/>
    <col min="2337" max="2337" width="16.3125" bestFit="1" customWidth="1"/>
    <col min="2338" max="2338" width="17" bestFit="1" customWidth="1"/>
    <col min="2339" max="2340" width="11.5234375" bestFit="1" customWidth="1"/>
    <col min="2341" max="2341" width="15.89453125" bestFit="1" customWidth="1"/>
    <col min="2342" max="2342" width="17.68359375" bestFit="1" customWidth="1"/>
    <col min="2343" max="2343" width="16.3125" bestFit="1" customWidth="1"/>
    <col min="2344" max="2344" width="17" bestFit="1" customWidth="1"/>
    <col min="2345" max="2345" width="11.5234375" bestFit="1" customWidth="1"/>
    <col min="2571" max="2571" width="5.89453125" bestFit="1" customWidth="1"/>
    <col min="2572" max="2572" width="11.5234375" bestFit="1" customWidth="1"/>
    <col min="2573" max="2573" width="15.89453125" bestFit="1" customWidth="1"/>
    <col min="2574" max="2574" width="17.68359375" bestFit="1" customWidth="1"/>
    <col min="2575" max="2575" width="16.3125" bestFit="1" customWidth="1"/>
    <col min="2576" max="2576" width="17" bestFit="1" customWidth="1"/>
    <col min="2577" max="2577" width="11.5234375" bestFit="1" customWidth="1"/>
    <col min="2578" max="2578" width="10" bestFit="1" customWidth="1"/>
    <col min="2579" max="2579" width="15.89453125" bestFit="1" customWidth="1"/>
    <col min="2580" max="2580" width="17.68359375" bestFit="1" customWidth="1"/>
    <col min="2581" max="2581" width="16.3125" bestFit="1" customWidth="1"/>
    <col min="2582" max="2582" width="17" bestFit="1" customWidth="1"/>
    <col min="2583" max="2583" width="11.5234375" bestFit="1" customWidth="1"/>
    <col min="2584" max="2584" width="10" bestFit="1" customWidth="1"/>
    <col min="2585" max="2585" width="15.89453125" bestFit="1" customWidth="1"/>
    <col min="2586" max="2586" width="17.68359375" bestFit="1" customWidth="1"/>
    <col min="2587" max="2587" width="16.3125" bestFit="1" customWidth="1"/>
    <col min="2588" max="2588" width="17" bestFit="1" customWidth="1"/>
    <col min="2589" max="2590" width="11.5234375" bestFit="1" customWidth="1"/>
    <col min="2591" max="2591" width="15.89453125" bestFit="1" customWidth="1"/>
    <col min="2592" max="2592" width="17.68359375" bestFit="1" customWidth="1"/>
    <col min="2593" max="2593" width="16.3125" bestFit="1" customWidth="1"/>
    <col min="2594" max="2594" width="17" bestFit="1" customWidth="1"/>
    <col min="2595" max="2596" width="11.5234375" bestFit="1" customWidth="1"/>
    <col min="2597" max="2597" width="15.89453125" bestFit="1" customWidth="1"/>
    <col min="2598" max="2598" width="17.68359375" bestFit="1" customWidth="1"/>
    <col min="2599" max="2599" width="16.3125" bestFit="1" customWidth="1"/>
    <col min="2600" max="2600" width="17" bestFit="1" customWidth="1"/>
    <col min="2601" max="2601" width="11.5234375" bestFit="1" customWidth="1"/>
    <col min="2827" max="2827" width="5.89453125" bestFit="1" customWidth="1"/>
    <col min="2828" max="2828" width="11.5234375" bestFit="1" customWidth="1"/>
    <col min="2829" max="2829" width="15.89453125" bestFit="1" customWidth="1"/>
    <col min="2830" max="2830" width="17.68359375" bestFit="1" customWidth="1"/>
    <col min="2831" max="2831" width="16.3125" bestFit="1" customWidth="1"/>
    <col min="2832" max="2832" width="17" bestFit="1" customWidth="1"/>
    <col min="2833" max="2833" width="11.5234375" bestFit="1" customWidth="1"/>
    <col min="2834" max="2834" width="10" bestFit="1" customWidth="1"/>
    <col min="2835" max="2835" width="15.89453125" bestFit="1" customWidth="1"/>
    <col min="2836" max="2836" width="17.68359375" bestFit="1" customWidth="1"/>
    <col min="2837" max="2837" width="16.3125" bestFit="1" customWidth="1"/>
    <col min="2838" max="2838" width="17" bestFit="1" customWidth="1"/>
    <col min="2839" max="2839" width="11.5234375" bestFit="1" customWidth="1"/>
    <col min="2840" max="2840" width="10" bestFit="1" customWidth="1"/>
    <col min="2841" max="2841" width="15.89453125" bestFit="1" customWidth="1"/>
    <col min="2842" max="2842" width="17.68359375" bestFit="1" customWidth="1"/>
    <col min="2843" max="2843" width="16.3125" bestFit="1" customWidth="1"/>
    <col min="2844" max="2844" width="17" bestFit="1" customWidth="1"/>
    <col min="2845" max="2846" width="11.5234375" bestFit="1" customWidth="1"/>
    <col min="2847" max="2847" width="15.89453125" bestFit="1" customWidth="1"/>
    <col min="2848" max="2848" width="17.68359375" bestFit="1" customWidth="1"/>
    <col min="2849" max="2849" width="16.3125" bestFit="1" customWidth="1"/>
    <col min="2850" max="2850" width="17" bestFit="1" customWidth="1"/>
    <col min="2851" max="2852" width="11.5234375" bestFit="1" customWidth="1"/>
    <col min="2853" max="2853" width="15.89453125" bestFit="1" customWidth="1"/>
    <col min="2854" max="2854" width="17.68359375" bestFit="1" customWidth="1"/>
    <col min="2855" max="2855" width="16.3125" bestFit="1" customWidth="1"/>
    <col min="2856" max="2856" width="17" bestFit="1" customWidth="1"/>
    <col min="2857" max="2857" width="11.5234375" bestFit="1" customWidth="1"/>
    <col min="3083" max="3083" width="5.89453125" bestFit="1" customWidth="1"/>
    <col min="3084" max="3084" width="11.5234375" bestFit="1" customWidth="1"/>
    <col min="3085" max="3085" width="15.89453125" bestFit="1" customWidth="1"/>
    <col min="3086" max="3086" width="17.68359375" bestFit="1" customWidth="1"/>
    <col min="3087" max="3087" width="16.3125" bestFit="1" customWidth="1"/>
    <col min="3088" max="3088" width="17" bestFit="1" customWidth="1"/>
    <col min="3089" max="3089" width="11.5234375" bestFit="1" customWidth="1"/>
    <col min="3090" max="3090" width="10" bestFit="1" customWidth="1"/>
    <col min="3091" max="3091" width="15.89453125" bestFit="1" customWidth="1"/>
    <col min="3092" max="3092" width="17.68359375" bestFit="1" customWidth="1"/>
    <col min="3093" max="3093" width="16.3125" bestFit="1" customWidth="1"/>
    <col min="3094" max="3094" width="17" bestFit="1" customWidth="1"/>
    <col min="3095" max="3095" width="11.5234375" bestFit="1" customWidth="1"/>
    <col min="3096" max="3096" width="10" bestFit="1" customWidth="1"/>
    <col min="3097" max="3097" width="15.89453125" bestFit="1" customWidth="1"/>
    <col min="3098" max="3098" width="17.68359375" bestFit="1" customWidth="1"/>
    <col min="3099" max="3099" width="16.3125" bestFit="1" customWidth="1"/>
    <col min="3100" max="3100" width="17" bestFit="1" customWidth="1"/>
    <col min="3101" max="3102" width="11.5234375" bestFit="1" customWidth="1"/>
    <col min="3103" max="3103" width="15.89453125" bestFit="1" customWidth="1"/>
    <col min="3104" max="3104" width="17.68359375" bestFit="1" customWidth="1"/>
    <col min="3105" max="3105" width="16.3125" bestFit="1" customWidth="1"/>
    <col min="3106" max="3106" width="17" bestFit="1" customWidth="1"/>
    <col min="3107" max="3108" width="11.5234375" bestFit="1" customWidth="1"/>
    <col min="3109" max="3109" width="15.89453125" bestFit="1" customWidth="1"/>
    <col min="3110" max="3110" width="17.68359375" bestFit="1" customWidth="1"/>
    <col min="3111" max="3111" width="16.3125" bestFit="1" customWidth="1"/>
    <col min="3112" max="3112" width="17" bestFit="1" customWidth="1"/>
    <col min="3113" max="3113" width="11.5234375" bestFit="1" customWidth="1"/>
    <col min="3339" max="3339" width="5.89453125" bestFit="1" customWidth="1"/>
    <col min="3340" max="3340" width="11.5234375" bestFit="1" customWidth="1"/>
    <col min="3341" max="3341" width="15.89453125" bestFit="1" customWidth="1"/>
    <col min="3342" max="3342" width="17.68359375" bestFit="1" customWidth="1"/>
    <col min="3343" max="3343" width="16.3125" bestFit="1" customWidth="1"/>
    <col min="3344" max="3344" width="17" bestFit="1" customWidth="1"/>
    <col min="3345" max="3345" width="11.5234375" bestFit="1" customWidth="1"/>
    <col min="3346" max="3346" width="10" bestFit="1" customWidth="1"/>
    <col min="3347" max="3347" width="15.89453125" bestFit="1" customWidth="1"/>
    <col min="3348" max="3348" width="17.68359375" bestFit="1" customWidth="1"/>
    <col min="3349" max="3349" width="16.3125" bestFit="1" customWidth="1"/>
    <col min="3350" max="3350" width="17" bestFit="1" customWidth="1"/>
    <col min="3351" max="3351" width="11.5234375" bestFit="1" customWidth="1"/>
    <col min="3352" max="3352" width="10" bestFit="1" customWidth="1"/>
    <col min="3353" max="3353" width="15.89453125" bestFit="1" customWidth="1"/>
    <col min="3354" max="3354" width="17.68359375" bestFit="1" customWidth="1"/>
    <col min="3355" max="3355" width="16.3125" bestFit="1" customWidth="1"/>
    <col min="3356" max="3356" width="17" bestFit="1" customWidth="1"/>
    <col min="3357" max="3358" width="11.5234375" bestFit="1" customWidth="1"/>
    <col min="3359" max="3359" width="15.89453125" bestFit="1" customWidth="1"/>
    <col min="3360" max="3360" width="17.68359375" bestFit="1" customWidth="1"/>
    <col min="3361" max="3361" width="16.3125" bestFit="1" customWidth="1"/>
    <col min="3362" max="3362" width="17" bestFit="1" customWidth="1"/>
    <col min="3363" max="3364" width="11.5234375" bestFit="1" customWidth="1"/>
    <col min="3365" max="3365" width="15.89453125" bestFit="1" customWidth="1"/>
    <col min="3366" max="3366" width="17.68359375" bestFit="1" customWidth="1"/>
    <col min="3367" max="3367" width="16.3125" bestFit="1" customWidth="1"/>
    <col min="3368" max="3368" width="17" bestFit="1" customWidth="1"/>
    <col min="3369" max="3369" width="11.5234375" bestFit="1" customWidth="1"/>
    <col min="3595" max="3595" width="5.89453125" bestFit="1" customWidth="1"/>
    <col min="3596" max="3596" width="11.5234375" bestFit="1" customWidth="1"/>
    <col min="3597" max="3597" width="15.89453125" bestFit="1" customWidth="1"/>
    <col min="3598" max="3598" width="17.68359375" bestFit="1" customWidth="1"/>
    <col min="3599" max="3599" width="16.3125" bestFit="1" customWidth="1"/>
    <col min="3600" max="3600" width="17" bestFit="1" customWidth="1"/>
    <col min="3601" max="3601" width="11.5234375" bestFit="1" customWidth="1"/>
    <col min="3602" max="3602" width="10" bestFit="1" customWidth="1"/>
    <col min="3603" max="3603" width="15.89453125" bestFit="1" customWidth="1"/>
    <col min="3604" max="3604" width="17.68359375" bestFit="1" customWidth="1"/>
    <col min="3605" max="3605" width="16.3125" bestFit="1" customWidth="1"/>
    <col min="3606" max="3606" width="17" bestFit="1" customWidth="1"/>
    <col min="3607" max="3607" width="11.5234375" bestFit="1" customWidth="1"/>
    <col min="3608" max="3608" width="10" bestFit="1" customWidth="1"/>
    <col min="3609" max="3609" width="15.89453125" bestFit="1" customWidth="1"/>
    <col min="3610" max="3610" width="17.68359375" bestFit="1" customWidth="1"/>
    <col min="3611" max="3611" width="16.3125" bestFit="1" customWidth="1"/>
    <col min="3612" max="3612" width="17" bestFit="1" customWidth="1"/>
    <col min="3613" max="3614" width="11.5234375" bestFit="1" customWidth="1"/>
    <col min="3615" max="3615" width="15.89453125" bestFit="1" customWidth="1"/>
    <col min="3616" max="3616" width="17.68359375" bestFit="1" customWidth="1"/>
    <col min="3617" max="3617" width="16.3125" bestFit="1" customWidth="1"/>
    <col min="3618" max="3618" width="17" bestFit="1" customWidth="1"/>
    <col min="3619" max="3620" width="11.5234375" bestFit="1" customWidth="1"/>
    <col min="3621" max="3621" width="15.89453125" bestFit="1" customWidth="1"/>
    <col min="3622" max="3622" width="17.68359375" bestFit="1" customWidth="1"/>
    <col min="3623" max="3623" width="16.3125" bestFit="1" customWidth="1"/>
    <col min="3624" max="3624" width="17" bestFit="1" customWidth="1"/>
    <col min="3625" max="3625" width="11.5234375" bestFit="1" customWidth="1"/>
    <col min="3851" max="3851" width="5.89453125" bestFit="1" customWidth="1"/>
    <col min="3852" max="3852" width="11.5234375" bestFit="1" customWidth="1"/>
    <col min="3853" max="3853" width="15.89453125" bestFit="1" customWidth="1"/>
    <col min="3854" max="3854" width="17.68359375" bestFit="1" customWidth="1"/>
    <col min="3855" max="3855" width="16.3125" bestFit="1" customWidth="1"/>
    <col min="3856" max="3856" width="17" bestFit="1" customWidth="1"/>
    <col min="3857" max="3857" width="11.5234375" bestFit="1" customWidth="1"/>
    <col min="3858" max="3858" width="10" bestFit="1" customWidth="1"/>
    <col min="3859" max="3859" width="15.89453125" bestFit="1" customWidth="1"/>
    <col min="3860" max="3860" width="17.68359375" bestFit="1" customWidth="1"/>
    <col min="3861" max="3861" width="16.3125" bestFit="1" customWidth="1"/>
    <col min="3862" max="3862" width="17" bestFit="1" customWidth="1"/>
    <col min="3863" max="3863" width="11.5234375" bestFit="1" customWidth="1"/>
    <col min="3864" max="3864" width="10" bestFit="1" customWidth="1"/>
    <col min="3865" max="3865" width="15.89453125" bestFit="1" customWidth="1"/>
    <col min="3866" max="3866" width="17.68359375" bestFit="1" customWidth="1"/>
    <col min="3867" max="3867" width="16.3125" bestFit="1" customWidth="1"/>
    <col min="3868" max="3868" width="17" bestFit="1" customWidth="1"/>
    <col min="3869" max="3870" width="11.5234375" bestFit="1" customWidth="1"/>
    <col min="3871" max="3871" width="15.89453125" bestFit="1" customWidth="1"/>
    <col min="3872" max="3872" width="17.68359375" bestFit="1" customWidth="1"/>
    <col min="3873" max="3873" width="16.3125" bestFit="1" customWidth="1"/>
    <col min="3874" max="3874" width="17" bestFit="1" customWidth="1"/>
    <col min="3875" max="3876" width="11.5234375" bestFit="1" customWidth="1"/>
    <col min="3877" max="3877" width="15.89453125" bestFit="1" customWidth="1"/>
    <col min="3878" max="3878" width="17.68359375" bestFit="1" customWidth="1"/>
    <col min="3879" max="3879" width="16.3125" bestFit="1" customWidth="1"/>
    <col min="3880" max="3880" width="17" bestFit="1" customWidth="1"/>
    <col min="3881" max="3881" width="11.5234375" bestFit="1" customWidth="1"/>
    <col min="4107" max="4107" width="5.89453125" bestFit="1" customWidth="1"/>
    <col min="4108" max="4108" width="11.5234375" bestFit="1" customWidth="1"/>
    <col min="4109" max="4109" width="15.89453125" bestFit="1" customWidth="1"/>
    <col min="4110" max="4110" width="17.68359375" bestFit="1" customWidth="1"/>
    <col min="4111" max="4111" width="16.3125" bestFit="1" customWidth="1"/>
    <col min="4112" max="4112" width="17" bestFit="1" customWidth="1"/>
    <col min="4113" max="4113" width="11.5234375" bestFit="1" customWidth="1"/>
    <col min="4114" max="4114" width="10" bestFit="1" customWidth="1"/>
    <col min="4115" max="4115" width="15.89453125" bestFit="1" customWidth="1"/>
    <col min="4116" max="4116" width="17.68359375" bestFit="1" customWidth="1"/>
    <col min="4117" max="4117" width="16.3125" bestFit="1" customWidth="1"/>
    <col min="4118" max="4118" width="17" bestFit="1" customWidth="1"/>
    <col min="4119" max="4119" width="11.5234375" bestFit="1" customWidth="1"/>
    <col min="4120" max="4120" width="10" bestFit="1" customWidth="1"/>
    <col min="4121" max="4121" width="15.89453125" bestFit="1" customWidth="1"/>
    <col min="4122" max="4122" width="17.68359375" bestFit="1" customWidth="1"/>
    <col min="4123" max="4123" width="16.3125" bestFit="1" customWidth="1"/>
    <col min="4124" max="4124" width="17" bestFit="1" customWidth="1"/>
    <col min="4125" max="4126" width="11.5234375" bestFit="1" customWidth="1"/>
    <col min="4127" max="4127" width="15.89453125" bestFit="1" customWidth="1"/>
    <col min="4128" max="4128" width="17.68359375" bestFit="1" customWidth="1"/>
    <col min="4129" max="4129" width="16.3125" bestFit="1" customWidth="1"/>
    <col min="4130" max="4130" width="17" bestFit="1" customWidth="1"/>
    <col min="4131" max="4132" width="11.5234375" bestFit="1" customWidth="1"/>
    <col min="4133" max="4133" width="15.89453125" bestFit="1" customWidth="1"/>
    <col min="4134" max="4134" width="17.68359375" bestFit="1" customWidth="1"/>
    <col min="4135" max="4135" width="16.3125" bestFit="1" customWidth="1"/>
    <col min="4136" max="4136" width="17" bestFit="1" customWidth="1"/>
    <col min="4137" max="4137" width="11.5234375" bestFit="1" customWidth="1"/>
    <col min="4363" max="4363" width="5.89453125" bestFit="1" customWidth="1"/>
    <col min="4364" max="4364" width="11.5234375" bestFit="1" customWidth="1"/>
    <col min="4365" max="4365" width="15.89453125" bestFit="1" customWidth="1"/>
    <col min="4366" max="4366" width="17.68359375" bestFit="1" customWidth="1"/>
    <col min="4367" max="4367" width="16.3125" bestFit="1" customWidth="1"/>
    <col min="4368" max="4368" width="17" bestFit="1" customWidth="1"/>
    <col min="4369" max="4369" width="11.5234375" bestFit="1" customWidth="1"/>
    <col min="4370" max="4370" width="10" bestFit="1" customWidth="1"/>
    <col min="4371" max="4371" width="15.89453125" bestFit="1" customWidth="1"/>
    <col min="4372" max="4372" width="17.68359375" bestFit="1" customWidth="1"/>
    <col min="4373" max="4373" width="16.3125" bestFit="1" customWidth="1"/>
    <col min="4374" max="4374" width="17" bestFit="1" customWidth="1"/>
    <col min="4375" max="4375" width="11.5234375" bestFit="1" customWidth="1"/>
    <col min="4376" max="4376" width="10" bestFit="1" customWidth="1"/>
    <col min="4377" max="4377" width="15.89453125" bestFit="1" customWidth="1"/>
    <col min="4378" max="4378" width="17.68359375" bestFit="1" customWidth="1"/>
    <col min="4379" max="4379" width="16.3125" bestFit="1" customWidth="1"/>
    <col min="4380" max="4380" width="17" bestFit="1" customWidth="1"/>
    <col min="4381" max="4382" width="11.5234375" bestFit="1" customWidth="1"/>
    <col min="4383" max="4383" width="15.89453125" bestFit="1" customWidth="1"/>
    <col min="4384" max="4384" width="17.68359375" bestFit="1" customWidth="1"/>
    <col min="4385" max="4385" width="16.3125" bestFit="1" customWidth="1"/>
    <col min="4386" max="4386" width="17" bestFit="1" customWidth="1"/>
    <col min="4387" max="4388" width="11.5234375" bestFit="1" customWidth="1"/>
    <col min="4389" max="4389" width="15.89453125" bestFit="1" customWidth="1"/>
    <col min="4390" max="4390" width="17.68359375" bestFit="1" customWidth="1"/>
    <col min="4391" max="4391" width="16.3125" bestFit="1" customWidth="1"/>
    <col min="4392" max="4392" width="17" bestFit="1" customWidth="1"/>
    <col min="4393" max="4393" width="11.5234375" bestFit="1" customWidth="1"/>
    <col min="4619" max="4619" width="5.89453125" bestFit="1" customWidth="1"/>
    <col min="4620" max="4620" width="11.5234375" bestFit="1" customWidth="1"/>
    <col min="4621" max="4621" width="15.89453125" bestFit="1" customWidth="1"/>
    <col min="4622" max="4622" width="17.68359375" bestFit="1" customWidth="1"/>
    <col min="4623" max="4623" width="16.3125" bestFit="1" customWidth="1"/>
    <col min="4624" max="4624" width="17" bestFit="1" customWidth="1"/>
    <col min="4625" max="4625" width="11.5234375" bestFit="1" customWidth="1"/>
    <col min="4626" max="4626" width="10" bestFit="1" customWidth="1"/>
    <col min="4627" max="4627" width="15.89453125" bestFit="1" customWidth="1"/>
    <col min="4628" max="4628" width="17.68359375" bestFit="1" customWidth="1"/>
    <col min="4629" max="4629" width="16.3125" bestFit="1" customWidth="1"/>
    <col min="4630" max="4630" width="17" bestFit="1" customWidth="1"/>
    <col min="4631" max="4631" width="11.5234375" bestFit="1" customWidth="1"/>
    <col min="4632" max="4632" width="10" bestFit="1" customWidth="1"/>
    <col min="4633" max="4633" width="15.89453125" bestFit="1" customWidth="1"/>
    <col min="4634" max="4634" width="17.68359375" bestFit="1" customWidth="1"/>
    <col min="4635" max="4635" width="16.3125" bestFit="1" customWidth="1"/>
    <col min="4636" max="4636" width="17" bestFit="1" customWidth="1"/>
    <col min="4637" max="4638" width="11.5234375" bestFit="1" customWidth="1"/>
    <col min="4639" max="4639" width="15.89453125" bestFit="1" customWidth="1"/>
    <col min="4640" max="4640" width="17.68359375" bestFit="1" customWidth="1"/>
    <col min="4641" max="4641" width="16.3125" bestFit="1" customWidth="1"/>
    <col min="4642" max="4642" width="17" bestFit="1" customWidth="1"/>
    <col min="4643" max="4644" width="11.5234375" bestFit="1" customWidth="1"/>
    <col min="4645" max="4645" width="15.89453125" bestFit="1" customWidth="1"/>
    <col min="4646" max="4646" width="17.68359375" bestFit="1" customWidth="1"/>
    <col min="4647" max="4647" width="16.3125" bestFit="1" customWidth="1"/>
    <col min="4648" max="4648" width="17" bestFit="1" customWidth="1"/>
    <col min="4649" max="4649" width="11.5234375" bestFit="1" customWidth="1"/>
    <col min="4875" max="4875" width="5.89453125" bestFit="1" customWidth="1"/>
    <col min="4876" max="4876" width="11.5234375" bestFit="1" customWidth="1"/>
    <col min="4877" max="4877" width="15.89453125" bestFit="1" customWidth="1"/>
    <col min="4878" max="4878" width="17.68359375" bestFit="1" customWidth="1"/>
    <col min="4879" max="4879" width="16.3125" bestFit="1" customWidth="1"/>
    <col min="4880" max="4880" width="17" bestFit="1" customWidth="1"/>
    <col min="4881" max="4881" width="11.5234375" bestFit="1" customWidth="1"/>
    <col min="4882" max="4882" width="10" bestFit="1" customWidth="1"/>
    <col min="4883" max="4883" width="15.89453125" bestFit="1" customWidth="1"/>
    <col min="4884" max="4884" width="17.68359375" bestFit="1" customWidth="1"/>
    <col min="4885" max="4885" width="16.3125" bestFit="1" customWidth="1"/>
    <col min="4886" max="4886" width="17" bestFit="1" customWidth="1"/>
    <col min="4887" max="4887" width="11.5234375" bestFit="1" customWidth="1"/>
    <col min="4888" max="4888" width="10" bestFit="1" customWidth="1"/>
    <col min="4889" max="4889" width="15.89453125" bestFit="1" customWidth="1"/>
    <col min="4890" max="4890" width="17.68359375" bestFit="1" customWidth="1"/>
    <col min="4891" max="4891" width="16.3125" bestFit="1" customWidth="1"/>
    <col min="4892" max="4892" width="17" bestFit="1" customWidth="1"/>
    <col min="4893" max="4894" width="11.5234375" bestFit="1" customWidth="1"/>
    <col min="4895" max="4895" width="15.89453125" bestFit="1" customWidth="1"/>
    <col min="4896" max="4896" width="17.68359375" bestFit="1" customWidth="1"/>
    <col min="4897" max="4897" width="16.3125" bestFit="1" customWidth="1"/>
    <col min="4898" max="4898" width="17" bestFit="1" customWidth="1"/>
    <col min="4899" max="4900" width="11.5234375" bestFit="1" customWidth="1"/>
    <col min="4901" max="4901" width="15.89453125" bestFit="1" customWidth="1"/>
    <col min="4902" max="4902" width="17.68359375" bestFit="1" customWidth="1"/>
    <col min="4903" max="4903" width="16.3125" bestFit="1" customWidth="1"/>
    <col min="4904" max="4904" width="17" bestFit="1" customWidth="1"/>
    <col min="4905" max="4905" width="11.5234375" bestFit="1" customWidth="1"/>
    <col min="5131" max="5131" width="5.89453125" bestFit="1" customWidth="1"/>
    <col min="5132" max="5132" width="11.5234375" bestFit="1" customWidth="1"/>
    <col min="5133" max="5133" width="15.89453125" bestFit="1" customWidth="1"/>
    <col min="5134" max="5134" width="17.68359375" bestFit="1" customWidth="1"/>
    <col min="5135" max="5135" width="16.3125" bestFit="1" customWidth="1"/>
    <col min="5136" max="5136" width="17" bestFit="1" customWidth="1"/>
    <col min="5137" max="5137" width="11.5234375" bestFit="1" customWidth="1"/>
    <col min="5138" max="5138" width="10" bestFit="1" customWidth="1"/>
    <col min="5139" max="5139" width="15.89453125" bestFit="1" customWidth="1"/>
    <col min="5140" max="5140" width="17.68359375" bestFit="1" customWidth="1"/>
    <col min="5141" max="5141" width="16.3125" bestFit="1" customWidth="1"/>
    <col min="5142" max="5142" width="17" bestFit="1" customWidth="1"/>
    <col min="5143" max="5143" width="11.5234375" bestFit="1" customWidth="1"/>
    <col min="5144" max="5144" width="10" bestFit="1" customWidth="1"/>
    <col min="5145" max="5145" width="15.89453125" bestFit="1" customWidth="1"/>
    <col min="5146" max="5146" width="17.68359375" bestFit="1" customWidth="1"/>
    <col min="5147" max="5147" width="16.3125" bestFit="1" customWidth="1"/>
    <col min="5148" max="5148" width="17" bestFit="1" customWidth="1"/>
    <col min="5149" max="5150" width="11.5234375" bestFit="1" customWidth="1"/>
    <col min="5151" max="5151" width="15.89453125" bestFit="1" customWidth="1"/>
    <col min="5152" max="5152" width="17.68359375" bestFit="1" customWidth="1"/>
    <col min="5153" max="5153" width="16.3125" bestFit="1" customWidth="1"/>
    <col min="5154" max="5154" width="17" bestFit="1" customWidth="1"/>
    <col min="5155" max="5156" width="11.5234375" bestFit="1" customWidth="1"/>
    <col min="5157" max="5157" width="15.89453125" bestFit="1" customWidth="1"/>
    <col min="5158" max="5158" width="17.68359375" bestFit="1" customWidth="1"/>
    <col min="5159" max="5159" width="16.3125" bestFit="1" customWidth="1"/>
    <col min="5160" max="5160" width="17" bestFit="1" customWidth="1"/>
    <col min="5161" max="5161" width="11.5234375" bestFit="1" customWidth="1"/>
    <col min="5387" max="5387" width="5.89453125" bestFit="1" customWidth="1"/>
    <col min="5388" max="5388" width="11.5234375" bestFit="1" customWidth="1"/>
    <col min="5389" max="5389" width="15.89453125" bestFit="1" customWidth="1"/>
    <col min="5390" max="5390" width="17.68359375" bestFit="1" customWidth="1"/>
    <col min="5391" max="5391" width="16.3125" bestFit="1" customWidth="1"/>
    <col min="5392" max="5392" width="17" bestFit="1" customWidth="1"/>
    <col min="5393" max="5393" width="11.5234375" bestFit="1" customWidth="1"/>
    <col min="5394" max="5394" width="10" bestFit="1" customWidth="1"/>
    <col min="5395" max="5395" width="15.89453125" bestFit="1" customWidth="1"/>
    <col min="5396" max="5396" width="17.68359375" bestFit="1" customWidth="1"/>
    <col min="5397" max="5397" width="16.3125" bestFit="1" customWidth="1"/>
    <col min="5398" max="5398" width="17" bestFit="1" customWidth="1"/>
    <col min="5399" max="5399" width="11.5234375" bestFit="1" customWidth="1"/>
    <col min="5400" max="5400" width="10" bestFit="1" customWidth="1"/>
    <col min="5401" max="5401" width="15.89453125" bestFit="1" customWidth="1"/>
    <col min="5402" max="5402" width="17.68359375" bestFit="1" customWidth="1"/>
    <col min="5403" max="5403" width="16.3125" bestFit="1" customWidth="1"/>
    <col min="5404" max="5404" width="17" bestFit="1" customWidth="1"/>
    <col min="5405" max="5406" width="11.5234375" bestFit="1" customWidth="1"/>
    <col min="5407" max="5407" width="15.89453125" bestFit="1" customWidth="1"/>
    <col min="5408" max="5408" width="17.68359375" bestFit="1" customWidth="1"/>
    <col min="5409" max="5409" width="16.3125" bestFit="1" customWidth="1"/>
    <col min="5410" max="5410" width="17" bestFit="1" customWidth="1"/>
    <col min="5411" max="5412" width="11.5234375" bestFit="1" customWidth="1"/>
    <col min="5413" max="5413" width="15.89453125" bestFit="1" customWidth="1"/>
    <col min="5414" max="5414" width="17.68359375" bestFit="1" customWidth="1"/>
    <col min="5415" max="5415" width="16.3125" bestFit="1" customWidth="1"/>
    <col min="5416" max="5416" width="17" bestFit="1" customWidth="1"/>
    <col min="5417" max="5417" width="11.5234375" bestFit="1" customWidth="1"/>
    <col min="5643" max="5643" width="5.89453125" bestFit="1" customWidth="1"/>
    <col min="5644" max="5644" width="11.5234375" bestFit="1" customWidth="1"/>
    <col min="5645" max="5645" width="15.89453125" bestFit="1" customWidth="1"/>
    <col min="5646" max="5646" width="17.68359375" bestFit="1" customWidth="1"/>
    <col min="5647" max="5647" width="16.3125" bestFit="1" customWidth="1"/>
    <col min="5648" max="5648" width="17" bestFit="1" customWidth="1"/>
    <col min="5649" max="5649" width="11.5234375" bestFit="1" customWidth="1"/>
    <col min="5650" max="5650" width="10" bestFit="1" customWidth="1"/>
    <col min="5651" max="5651" width="15.89453125" bestFit="1" customWidth="1"/>
    <col min="5652" max="5652" width="17.68359375" bestFit="1" customWidth="1"/>
    <col min="5653" max="5653" width="16.3125" bestFit="1" customWidth="1"/>
    <col min="5654" max="5654" width="17" bestFit="1" customWidth="1"/>
    <col min="5655" max="5655" width="11.5234375" bestFit="1" customWidth="1"/>
    <col min="5656" max="5656" width="10" bestFit="1" customWidth="1"/>
    <col min="5657" max="5657" width="15.89453125" bestFit="1" customWidth="1"/>
    <col min="5658" max="5658" width="17.68359375" bestFit="1" customWidth="1"/>
    <col min="5659" max="5659" width="16.3125" bestFit="1" customWidth="1"/>
    <col min="5660" max="5660" width="17" bestFit="1" customWidth="1"/>
    <col min="5661" max="5662" width="11.5234375" bestFit="1" customWidth="1"/>
    <col min="5663" max="5663" width="15.89453125" bestFit="1" customWidth="1"/>
    <col min="5664" max="5664" width="17.68359375" bestFit="1" customWidth="1"/>
    <col min="5665" max="5665" width="16.3125" bestFit="1" customWidth="1"/>
    <col min="5666" max="5666" width="17" bestFit="1" customWidth="1"/>
    <col min="5667" max="5668" width="11.5234375" bestFit="1" customWidth="1"/>
    <col min="5669" max="5669" width="15.89453125" bestFit="1" customWidth="1"/>
    <col min="5670" max="5670" width="17.68359375" bestFit="1" customWidth="1"/>
    <col min="5671" max="5671" width="16.3125" bestFit="1" customWidth="1"/>
    <col min="5672" max="5672" width="17" bestFit="1" customWidth="1"/>
    <col min="5673" max="5673" width="11.5234375" bestFit="1" customWidth="1"/>
    <col min="5899" max="5899" width="5.89453125" bestFit="1" customWidth="1"/>
    <col min="5900" max="5900" width="11.5234375" bestFit="1" customWidth="1"/>
    <col min="5901" max="5901" width="15.89453125" bestFit="1" customWidth="1"/>
    <col min="5902" max="5902" width="17.68359375" bestFit="1" customWidth="1"/>
    <col min="5903" max="5903" width="16.3125" bestFit="1" customWidth="1"/>
    <col min="5904" max="5904" width="17" bestFit="1" customWidth="1"/>
    <col min="5905" max="5905" width="11.5234375" bestFit="1" customWidth="1"/>
    <col min="5906" max="5906" width="10" bestFit="1" customWidth="1"/>
    <col min="5907" max="5907" width="15.89453125" bestFit="1" customWidth="1"/>
    <col min="5908" max="5908" width="17.68359375" bestFit="1" customWidth="1"/>
    <col min="5909" max="5909" width="16.3125" bestFit="1" customWidth="1"/>
    <col min="5910" max="5910" width="17" bestFit="1" customWidth="1"/>
    <col min="5911" max="5911" width="11.5234375" bestFit="1" customWidth="1"/>
    <col min="5912" max="5912" width="10" bestFit="1" customWidth="1"/>
    <col min="5913" max="5913" width="15.89453125" bestFit="1" customWidth="1"/>
    <col min="5914" max="5914" width="17.68359375" bestFit="1" customWidth="1"/>
    <col min="5915" max="5915" width="16.3125" bestFit="1" customWidth="1"/>
    <col min="5916" max="5916" width="17" bestFit="1" customWidth="1"/>
    <col min="5917" max="5918" width="11.5234375" bestFit="1" customWidth="1"/>
    <col min="5919" max="5919" width="15.89453125" bestFit="1" customWidth="1"/>
    <col min="5920" max="5920" width="17.68359375" bestFit="1" customWidth="1"/>
    <col min="5921" max="5921" width="16.3125" bestFit="1" customWidth="1"/>
    <col min="5922" max="5922" width="17" bestFit="1" customWidth="1"/>
    <col min="5923" max="5924" width="11.5234375" bestFit="1" customWidth="1"/>
    <col min="5925" max="5925" width="15.89453125" bestFit="1" customWidth="1"/>
    <col min="5926" max="5926" width="17.68359375" bestFit="1" customWidth="1"/>
    <col min="5927" max="5927" width="16.3125" bestFit="1" customWidth="1"/>
    <col min="5928" max="5928" width="17" bestFit="1" customWidth="1"/>
    <col min="5929" max="5929" width="11.5234375" bestFit="1" customWidth="1"/>
    <col min="6155" max="6155" width="5.89453125" bestFit="1" customWidth="1"/>
    <col min="6156" max="6156" width="11.5234375" bestFit="1" customWidth="1"/>
    <col min="6157" max="6157" width="15.89453125" bestFit="1" customWidth="1"/>
    <col min="6158" max="6158" width="17.68359375" bestFit="1" customWidth="1"/>
    <col min="6159" max="6159" width="16.3125" bestFit="1" customWidth="1"/>
    <col min="6160" max="6160" width="17" bestFit="1" customWidth="1"/>
    <col min="6161" max="6161" width="11.5234375" bestFit="1" customWidth="1"/>
    <col min="6162" max="6162" width="10" bestFit="1" customWidth="1"/>
    <col min="6163" max="6163" width="15.89453125" bestFit="1" customWidth="1"/>
    <col min="6164" max="6164" width="17.68359375" bestFit="1" customWidth="1"/>
    <col min="6165" max="6165" width="16.3125" bestFit="1" customWidth="1"/>
    <col min="6166" max="6166" width="17" bestFit="1" customWidth="1"/>
    <col min="6167" max="6167" width="11.5234375" bestFit="1" customWidth="1"/>
    <col min="6168" max="6168" width="10" bestFit="1" customWidth="1"/>
    <col min="6169" max="6169" width="15.89453125" bestFit="1" customWidth="1"/>
    <col min="6170" max="6170" width="17.68359375" bestFit="1" customWidth="1"/>
    <col min="6171" max="6171" width="16.3125" bestFit="1" customWidth="1"/>
    <col min="6172" max="6172" width="17" bestFit="1" customWidth="1"/>
    <col min="6173" max="6174" width="11.5234375" bestFit="1" customWidth="1"/>
    <col min="6175" max="6175" width="15.89453125" bestFit="1" customWidth="1"/>
    <col min="6176" max="6176" width="17.68359375" bestFit="1" customWidth="1"/>
    <col min="6177" max="6177" width="16.3125" bestFit="1" customWidth="1"/>
    <col min="6178" max="6178" width="17" bestFit="1" customWidth="1"/>
    <col min="6179" max="6180" width="11.5234375" bestFit="1" customWidth="1"/>
    <col min="6181" max="6181" width="15.89453125" bestFit="1" customWidth="1"/>
    <col min="6182" max="6182" width="17.68359375" bestFit="1" customWidth="1"/>
    <col min="6183" max="6183" width="16.3125" bestFit="1" customWidth="1"/>
    <col min="6184" max="6184" width="17" bestFit="1" customWidth="1"/>
    <col min="6185" max="6185" width="11.5234375" bestFit="1" customWidth="1"/>
    <col min="6411" max="6411" width="5.89453125" bestFit="1" customWidth="1"/>
    <col min="6412" max="6412" width="11.5234375" bestFit="1" customWidth="1"/>
    <col min="6413" max="6413" width="15.89453125" bestFit="1" customWidth="1"/>
    <col min="6414" max="6414" width="17.68359375" bestFit="1" customWidth="1"/>
    <col min="6415" max="6415" width="16.3125" bestFit="1" customWidth="1"/>
    <col min="6416" max="6416" width="17" bestFit="1" customWidth="1"/>
    <col min="6417" max="6417" width="11.5234375" bestFit="1" customWidth="1"/>
    <col min="6418" max="6418" width="10" bestFit="1" customWidth="1"/>
    <col min="6419" max="6419" width="15.89453125" bestFit="1" customWidth="1"/>
    <col min="6420" max="6420" width="17.68359375" bestFit="1" customWidth="1"/>
    <col min="6421" max="6421" width="16.3125" bestFit="1" customWidth="1"/>
    <col min="6422" max="6422" width="17" bestFit="1" customWidth="1"/>
    <col min="6423" max="6423" width="11.5234375" bestFit="1" customWidth="1"/>
    <col min="6424" max="6424" width="10" bestFit="1" customWidth="1"/>
    <col min="6425" max="6425" width="15.89453125" bestFit="1" customWidth="1"/>
    <col min="6426" max="6426" width="17.68359375" bestFit="1" customWidth="1"/>
    <col min="6427" max="6427" width="16.3125" bestFit="1" customWidth="1"/>
    <col min="6428" max="6428" width="17" bestFit="1" customWidth="1"/>
    <col min="6429" max="6430" width="11.5234375" bestFit="1" customWidth="1"/>
    <col min="6431" max="6431" width="15.89453125" bestFit="1" customWidth="1"/>
    <col min="6432" max="6432" width="17.68359375" bestFit="1" customWidth="1"/>
    <col min="6433" max="6433" width="16.3125" bestFit="1" customWidth="1"/>
    <col min="6434" max="6434" width="17" bestFit="1" customWidth="1"/>
    <col min="6435" max="6436" width="11.5234375" bestFit="1" customWidth="1"/>
    <col min="6437" max="6437" width="15.89453125" bestFit="1" customWidth="1"/>
    <col min="6438" max="6438" width="17.68359375" bestFit="1" customWidth="1"/>
    <col min="6439" max="6439" width="16.3125" bestFit="1" customWidth="1"/>
    <col min="6440" max="6440" width="17" bestFit="1" customWidth="1"/>
    <col min="6441" max="6441" width="11.5234375" bestFit="1" customWidth="1"/>
    <col min="6667" max="6667" width="5.89453125" bestFit="1" customWidth="1"/>
    <col min="6668" max="6668" width="11.5234375" bestFit="1" customWidth="1"/>
    <col min="6669" max="6669" width="15.89453125" bestFit="1" customWidth="1"/>
    <col min="6670" max="6670" width="17.68359375" bestFit="1" customWidth="1"/>
    <col min="6671" max="6671" width="16.3125" bestFit="1" customWidth="1"/>
    <col min="6672" max="6672" width="17" bestFit="1" customWidth="1"/>
    <col min="6673" max="6673" width="11.5234375" bestFit="1" customWidth="1"/>
    <col min="6674" max="6674" width="10" bestFit="1" customWidth="1"/>
    <col min="6675" max="6675" width="15.89453125" bestFit="1" customWidth="1"/>
    <col min="6676" max="6676" width="17.68359375" bestFit="1" customWidth="1"/>
    <col min="6677" max="6677" width="16.3125" bestFit="1" customWidth="1"/>
    <col min="6678" max="6678" width="17" bestFit="1" customWidth="1"/>
    <col min="6679" max="6679" width="11.5234375" bestFit="1" customWidth="1"/>
    <col min="6680" max="6680" width="10" bestFit="1" customWidth="1"/>
    <col min="6681" max="6681" width="15.89453125" bestFit="1" customWidth="1"/>
    <col min="6682" max="6682" width="17.68359375" bestFit="1" customWidth="1"/>
    <col min="6683" max="6683" width="16.3125" bestFit="1" customWidth="1"/>
    <col min="6684" max="6684" width="17" bestFit="1" customWidth="1"/>
    <col min="6685" max="6686" width="11.5234375" bestFit="1" customWidth="1"/>
    <col min="6687" max="6687" width="15.89453125" bestFit="1" customWidth="1"/>
    <col min="6688" max="6688" width="17.68359375" bestFit="1" customWidth="1"/>
    <col min="6689" max="6689" width="16.3125" bestFit="1" customWidth="1"/>
    <col min="6690" max="6690" width="17" bestFit="1" customWidth="1"/>
    <col min="6691" max="6692" width="11.5234375" bestFit="1" customWidth="1"/>
    <col min="6693" max="6693" width="15.89453125" bestFit="1" customWidth="1"/>
    <col min="6694" max="6694" width="17.68359375" bestFit="1" customWidth="1"/>
    <col min="6695" max="6695" width="16.3125" bestFit="1" customWidth="1"/>
    <col min="6696" max="6696" width="17" bestFit="1" customWidth="1"/>
    <col min="6697" max="6697" width="11.5234375" bestFit="1" customWidth="1"/>
    <col min="6923" max="6923" width="5.89453125" bestFit="1" customWidth="1"/>
    <col min="6924" max="6924" width="11.5234375" bestFit="1" customWidth="1"/>
    <col min="6925" max="6925" width="15.89453125" bestFit="1" customWidth="1"/>
    <col min="6926" max="6926" width="17.68359375" bestFit="1" customWidth="1"/>
    <col min="6927" max="6927" width="16.3125" bestFit="1" customWidth="1"/>
    <col min="6928" max="6928" width="17" bestFit="1" customWidth="1"/>
    <col min="6929" max="6929" width="11.5234375" bestFit="1" customWidth="1"/>
    <col min="6930" max="6930" width="10" bestFit="1" customWidth="1"/>
    <col min="6931" max="6931" width="15.89453125" bestFit="1" customWidth="1"/>
    <col min="6932" max="6932" width="17.68359375" bestFit="1" customWidth="1"/>
    <col min="6933" max="6933" width="16.3125" bestFit="1" customWidth="1"/>
    <col min="6934" max="6934" width="17" bestFit="1" customWidth="1"/>
    <col min="6935" max="6935" width="11.5234375" bestFit="1" customWidth="1"/>
    <col min="6936" max="6936" width="10" bestFit="1" customWidth="1"/>
    <col min="6937" max="6937" width="15.89453125" bestFit="1" customWidth="1"/>
    <col min="6938" max="6938" width="17.68359375" bestFit="1" customWidth="1"/>
    <col min="6939" max="6939" width="16.3125" bestFit="1" customWidth="1"/>
    <col min="6940" max="6940" width="17" bestFit="1" customWidth="1"/>
    <col min="6941" max="6942" width="11.5234375" bestFit="1" customWidth="1"/>
    <col min="6943" max="6943" width="15.89453125" bestFit="1" customWidth="1"/>
    <col min="6944" max="6944" width="17.68359375" bestFit="1" customWidth="1"/>
    <col min="6945" max="6945" width="16.3125" bestFit="1" customWidth="1"/>
    <col min="6946" max="6946" width="17" bestFit="1" customWidth="1"/>
    <col min="6947" max="6948" width="11.5234375" bestFit="1" customWidth="1"/>
    <col min="6949" max="6949" width="15.89453125" bestFit="1" customWidth="1"/>
    <col min="6950" max="6950" width="17.68359375" bestFit="1" customWidth="1"/>
    <col min="6951" max="6951" width="16.3125" bestFit="1" customWidth="1"/>
    <col min="6952" max="6952" width="17" bestFit="1" customWidth="1"/>
    <col min="6953" max="6953" width="11.5234375" bestFit="1" customWidth="1"/>
    <col min="7179" max="7179" width="5.89453125" bestFit="1" customWidth="1"/>
    <col min="7180" max="7180" width="11.5234375" bestFit="1" customWidth="1"/>
    <col min="7181" max="7181" width="15.89453125" bestFit="1" customWidth="1"/>
    <col min="7182" max="7182" width="17.68359375" bestFit="1" customWidth="1"/>
    <col min="7183" max="7183" width="16.3125" bestFit="1" customWidth="1"/>
    <col min="7184" max="7184" width="17" bestFit="1" customWidth="1"/>
    <col min="7185" max="7185" width="11.5234375" bestFit="1" customWidth="1"/>
    <col min="7186" max="7186" width="10" bestFit="1" customWidth="1"/>
    <col min="7187" max="7187" width="15.89453125" bestFit="1" customWidth="1"/>
    <col min="7188" max="7188" width="17.68359375" bestFit="1" customWidth="1"/>
    <col min="7189" max="7189" width="16.3125" bestFit="1" customWidth="1"/>
    <col min="7190" max="7190" width="17" bestFit="1" customWidth="1"/>
    <col min="7191" max="7191" width="11.5234375" bestFit="1" customWidth="1"/>
    <col min="7192" max="7192" width="10" bestFit="1" customWidth="1"/>
    <col min="7193" max="7193" width="15.89453125" bestFit="1" customWidth="1"/>
    <col min="7194" max="7194" width="17.68359375" bestFit="1" customWidth="1"/>
    <col min="7195" max="7195" width="16.3125" bestFit="1" customWidth="1"/>
    <col min="7196" max="7196" width="17" bestFit="1" customWidth="1"/>
    <col min="7197" max="7198" width="11.5234375" bestFit="1" customWidth="1"/>
    <col min="7199" max="7199" width="15.89453125" bestFit="1" customWidth="1"/>
    <col min="7200" max="7200" width="17.68359375" bestFit="1" customWidth="1"/>
    <col min="7201" max="7201" width="16.3125" bestFit="1" customWidth="1"/>
    <col min="7202" max="7202" width="17" bestFit="1" customWidth="1"/>
    <col min="7203" max="7204" width="11.5234375" bestFit="1" customWidth="1"/>
    <col min="7205" max="7205" width="15.89453125" bestFit="1" customWidth="1"/>
    <col min="7206" max="7206" width="17.68359375" bestFit="1" customWidth="1"/>
    <col min="7207" max="7207" width="16.3125" bestFit="1" customWidth="1"/>
    <col min="7208" max="7208" width="17" bestFit="1" customWidth="1"/>
    <col min="7209" max="7209" width="11.5234375" bestFit="1" customWidth="1"/>
    <col min="7435" max="7435" width="5.89453125" bestFit="1" customWidth="1"/>
    <col min="7436" max="7436" width="11.5234375" bestFit="1" customWidth="1"/>
    <col min="7437" max="7437" width="15.89453125" bestFit="1" customWidth="1"/>
    <col min="7438" max="7438" width="17.68359375" bestFit="1" customWidth="1"/>
    <col min="7439" max="7439" width="16.3125" bestFit="1" customWidth="1"/>
    <col min="7440" max="7440" width="17" bestFit="1" customWidth="1"/>
    <col min="7441" max="7441" width="11.5234375" bestFit="1" customWidth="1"/>
    <col min="7442" max="7442" width="10" bestFit="1" customWidth="1"/>
    <col min="7443" max="7443" width="15.89453125" bestFit="1" customWidth="1"/>
    <col min="7444" max="7444" width="17.68359375" bestFit="1" customWidth="1"/>
    <col min="7445" max="7445" width="16.3125" bestFit="1" customWidth="1"/>
    <col min="7446" max="7446" width="17" bestFit="1" customWidth="1"/>
    <col min="7447" max="7447" width="11.5234375" bestFit="1" customWidth="1"/>
    <col min="7448" max="7448" width="10" bestFit="1" customWidth="1"/>
    <col min="7449" max="7449" width="15.89453125" bestFit="1" customWidth="1"/>
    <col min="7450" max="7450" width="17.68359375" bestFit="1" customWidth="1"/>
    <col min="7451" max="7451" width="16.3125" bestFit="1" customWidth="1"/>
    <col min="7452" max="7452" width="17" bestFit="1" customWidth="1"/>
    <col min="7453" max="7454" width="11.5234375" bestFit="1" customWidth="1"/>
    <col min="7455" max="7455" width="15.89453125" bestFit="1" customWidth="1"/>
    <col min="7456" max="7456" width="17.68359375" bestFit="1" customWidth="1"/>
    <col min="7457" max="7457" width="16.3125" bestFit="1" customWidth="1"/>
    <col min="7458" max="7458" width="17" bestFit="1" customWidth="1"/>
    <col min="7459" max="7460" width="11.5234375" bestFit="1" customWidth="1"/>
    <col min="7461" max="7461" width="15.89453125" bestFit="1" customWidth="1"/>
    <col min="7462" max="7462" width="17.68359375" bestFit="1" customWidth="1"/>
    <col min="7463" max="7463" width="16.3125" bestFit="1" customWidth="1"/>
    <col min="7464" max="7464" width="17" bestFit="1" customWidth="1"/>
    <col min="7465" max="7465" width="11.5234375" bestFit="1" customWidth="1"/>
    <col min="7691" max="7691" width="5.89453125" bestFit="1" customWidth="1"/>
    <col min="7692" max="7692" width="11.5234375" bestFit="1" customWidth="1"/>
    <col min="7693" max="7693" width="15.89453125" bestFit="1" customWidth="1"/>
    <col min="7694" max="7694" width="17.68359375" bestFit="1" customWidth="1"/>
    <col min="7695" max="7695" width="16.3125" bestFit="1" customWidth="1"/>
    <col min="7696" max="7696" width="17" bestFit="1" customWidth="1"/>
    <col min="7697" max="7697" width="11.5234375" bestFit="1" customWidth="1"/>
    <col min="7698" max="7698" width="10" bestFit="1" customWidth="1"/>
    <col min="7699" max="7699" width="15.89453125" bestFit="1" customWidth="1"/>
    <col min="7700" max="7700" width="17.68359375" bestFit="1" customWidth="1"/>
    <col min="7701" max="7701" width="16.3125" bestFit="1" customWidth="1"/>
    <col min="7702" max="7702" width="17" bestFit="1" customWidth="1"/>
    <col min="7703" max="7703" width="11.5234375" bestFit="1" customWidth="1"/>
    <col min="7704" max="7704" width="10" bestFit="1" customWidth="1"/>
    <col min="7705" max="7705" width="15.89453125" bestFit="1" customWidth="1"/>
    <col min="7706" max="7706" width="17.68359375" bestFit="1" customWidth="1"/>
    <col min="7707" max="7707" width="16.3125" bestFit="1" customWidth="1"/>
    <col min="7708" max="7708" width="17" bestFit="1" customWidth="1"/>
    <col min="7709" max="7710" width="11.5234375" bestFit="1" customWidth="1"/>
    <col min="7711" max="7711" width="15.89453125" bestFit="1" customWidth="1"/>
    <col min="7712" max="7712" width="17.68359375" bestFit="1" customWidth="1"/>
    <col min="7713" max="7713" width="16.3125" bestFit="1" customWidth="1"/>
    <col min="7714" max="7714" width="17" bestFit="1" customWidth="1"/>
    <col min="7715" max="7716" width="11.5234375" bestFit="1" customWidth="1"/>
    <col min="7717" max="7717" width="15.89453125" bestFit="1" customWidth="1"/>
    <col min="7718" max="7718" width="17.68359375" bestFit="1" customWidth="1"/>
    <col min="7719" max="7719" width="16.3125" bestFit="1" customWidth="1"/>
    <col min="7720" max="7720" width="17" bestFit="1" customWidth="1"/>
    <col min="7721" max="7721" width="11.5234375" bestFit="1" customWidth="1"/>
    <col min="7947" max="7947" width="5.89453125" bestFit="1" customWidth="1"/>
    <col min="7948" max="7948" width="11.5234375" bestFit="1" customWidth="1"/>
    <col min="7949" max="7949" width="15.89453125" bestFit="1" customWidth="1"/>
    <col min="7950" max="7950" width="17.68359375" bestFit="1" customWidth="1"/>
    <col min="7951" max="7951" width="16.3125" bestFit="1" customWidth="1"/>
    <col min="7952" max="7952" width="17" bestFit="1" customWidth="1"/>
    <col min="7953" max="7953" width="11.5234375" bestFit="1" customWidth="1"/>
    <col min="7954" max="7954" width="10" bestFit="1" customWidth="1"/>
    <col min="7955" max="7955" width="15.89453125" bestFit="1" customWidth="1"/>
    <col min="7956" max="7956" width="17.68359375" bestFit="1" customWidth="1"/>
    <col min="7957" max="7957" width="16.3125" bestFit="1" customWidth="1"/>
    <col min="7958" max="7958" width="17" bestFit="1" customWidth="1"/>
    <col min="7959" max="7959" width="11.5234375" bestFit="1" customWidth="1"/>
    <col min="7960" max="7960" width="10" bestFit="1" customWidth="1"/>
    <col min="7961" max="7961" width="15.89453125" bestFit="1" customWidth="1"/>
    <col min="7962" max="7962" width="17.68359375" bestFit="1" customWidth="1"/>
    <col min="7963" max="7963" width="16.3125" bestFit="1" customWidth="1"/>
    <col min="7964" max="7964" width="17" bestFit="1" customWidth="1"/>
    <col min="7965" max="7966" width="11.5234375" bestFit="1" customWidth="1"/>
    <col min="7967" max="7967" width="15.89453125" bestFit="1" customWidth="1"/>
    <col min="7968" max="7968" width="17.68359375" bestFit="1" customWidth="1"/>
    <col min="7969" max="7969" width="16.3125" bestFit="1" customWidth="1"/>
    <col min="7970" max="7970" width="17" bestFit="1" customWidth="1"/>
    <col min="7971" max="7972" width="11.5234375" bestFit="1" customWidth="1"/>
    <col min="7973" max="7973" width="15.89453125" bestFit="1" customWidth="1"/>
    <col min="7974" max="7974" width="17.68359375" bestFit="1" customWidth="1"/>
    <col min="7975" max="7975" width="16.3125" bestFit="1" customWidth="1"/>
    <col min="7976" max="7976" width="17" bestFit="1" customWidth="1"/>
    <col min="7977" max="7977" width="11.5234375" bestFit="1" customWidth="1"/>
    <col min="8203" max="8203" width="5.89453125" bestFit="1" customWidth="1"/>
    <col min="8204" max="8204" width="11.5234375" bestFit="1" customWidth="1"/>
    <col min="8205" max="8205" width="15.89453125" bestFit="1" customWidth="1"/>
    <col min="8206" max="8206" width="17.68359375" bestFit="1" customWidth="1"/>
    <col min="8207" max="8207" width="16.3125" bestFit="1" customWidth="1"/>
    <col min="8208" max="8208" width="17" bestFit="1" customWidth="1"/>
    <col min="8209" max="8209" width="11.5234375" bestFit="1" customWidth="1"/>
    <col min="8210" max="8210" width="10" bestFit="1" customWidth="1"/>
    <col min="8211" max="8211" width="15.89453125" bestFit="1" customWidth="1"/>
    <col min="8212" max="8212" width="17.68359375" bestFit="1" customWidth="1"/>
    <col min="8213" max="8213" width="16.3125" bestFit="1" customWidth="1"/>
    <col min="8214" max="8214" width="17" bestFit="1" customWidth="1"/>
    <col min="8215" max="8215" width="11.5234375" bestFit="1" customWidth="1"/>
    <col min="8216" max="8216" width="10" bestFit="1" customWidth="1"/>
    <col min="8217" max="8217" width="15.89453125" bestFit="1" customWidth="1"/>
    <col min="8218" max="8218" width="17.68359375" bestFit="1" customWidth="1"/>
    <col min="8219" max="8219" width="16.3125" bestFit="1" customWidth="1"/>
    <col min="8220" max="8220" width="17" bestFit="1" customWidth="1"/>
    <col min="8221" max="8222" width="11.5234375" bestFit="1" customWidth="1"/>
    <col min="8223" max="8223" width="15.89453125" bestFit="1" customWidth="1"/>
    <col min="8224" max="8224" width="17.68359375" bestFit="1" customWidth="1"/>
    <col min="8225" max="8225" width="16.3125" bestFit="1" customWidth="1"/>
    <col min="8226" max="8226" width="17" bestFit="1" customWidth="1"/>
    <col min="8227" max="8228" width="11.5234375" bestFit="1" customWidth="1"/>
    <col min="8229" max="8229" width="15.89453125" bestFit="1" customWidth="1"/>
    <col min="8230" max="8230" width="17.68359375" bestFit="1" customWidth="1"/>
    <col min="8231" max="8231" width="16.3125" bestFit="1" customWidth="1"/>
    <col min="8232" max="8232" width="17" bestFit="1" customWidth="1"/>
    <col min="8233" max="8233" width="11.5234375" bestFit="1" customWidth="1"/>
    <col min="8459" max="8459" width="5.89453125" bestFit="1" customWidth="1"/>
    <col min="8460" max="8460" width="11.5234375" bestFit="1" customWidth="1"/>
    <col min="8461" max="8461" width="15.89453125" bestFit="1" customWidth="1"/>
    <col min="8462" max="8462" width="17.68359375" bestFit="1" customWidth="1"/>
    <col min="8463" max="8463" width="16.3125" bestFit="1" customWidth="1"/>
    <col min="8464" max="8464" width="17" bestFit="1" customWidth="1"/>
    <col min="8465" max="8465" width="11.5234375" bestFit="1" customWidth="1"/>
    <col min="8466" max="8466" width="10" bestFit="1" customWidth="1"/>
    <col min="8467" max="8467" width="15.89453125" bestFit="1" customWidth="1"/>
    <col min="8468" max="8468" width="17.68359375" bestFit="1" customWidth="1"/>
    <col min="8469" max="8469" width="16.3125" bestFit="1" customWidth="1"/>
    <col min="8470" max="8470" width="17" bestFit="1" customWidth="1"/>
    <col min="8471" max="8471" width="11.5234375" bestFit="1" customWidth="1"/>
    <col min="8472" max="8472" width="10" bestFit="1" customWidth="1"/>
    <col min="8473" max="8473" width="15.89453125" bestFit="1" customWidth="1"/>
    <col min="8474" max="8474" width="17.68359375" bestFit="1" customWidth="1"/>
    <col min="8475" max="8475" width="16.3125" bestFit="1" customWidth="1"/>
    <col min="8476" max="8476" width="17" bestFit="1" customWidth="1"/>
    <col min="8477" max="8478" width="11.5234375" bestFit="1" customWidth="1"/>
    <col min="8479" max="8479" width="15.89453125" bestFit="1" customWidth="1"/>
    <col min="8480" max="8480" width="17.68359375" bestFit="1" customWidth="1"/>
    <col min="8481" max="8481" width="16.3125" bestFit="1" customWidth="1"/>
    <col min="8482" max="8482" width="17" bestFit="1" customWidth="1"/>
    <col min="8483" max="8484" width="11.5234375" bestFit="1" customWidth="1"/>
    <col min="8485" max="8485" width="15.89453125" bestFit="1" customWidth="1"/>
    <col min="8486" max="8486" width="17.68359375" bestFit="1" customWidth="1"/>
    <col min="8487" max="8487" width="16.3125" bestFit="1" customWidth="1"/>
    <col min="8488" max="8488" width="17" bestFit="1" customWidth="1"/>
    <col min="8489" max="8489" width="11.5234375" bestFit="1" customWidth="1"/>
    <col min="8715" max="8715" width="5.89453125" bestFit="1" customWidth="1"/>
    <col min="8716" max="8716" width="11.5234375" bestFit="1" customWidth="1"/>
    <col min="8717" max="8717" width="15.89453125" bestFit="1" customWidth="1"/>
    <col min="8718" max="8718" width="17.68359375" bestFit="1" customWidth="1"/>
    <col min="8719" max="8719" width="16.3125" bestFit="1" customWidth="1"/>
    <col min="8720" max="8720" width="17" bestFit="1" customWidth="1"/>
    <col min="8721" max="8721" width="11.5234375" bestFit="1" customWidth="1"/>
    <col min="8722" max="8722" width="10" bestFit="1" customWidth="1"/>
    <col min="8723" max="8723" width="15.89453125" bestFit="1" customWidth="1"/>
    <col min="8724" max="8724" width="17.68359375" bestFit="1" customWidth="1"/>
    <col min="8725" max="8725" width="16.3125" bestFit="1" customWidth="1"/>
    <col min="8726" max="8726" width="17" bestFit="1" customWidth="1"/>
    <col min="8727" max="8727" width="11.5234375" bestFit="1" customWidth="1"/>
    <col min="8728" max="8728" width="10" bestFit="1" customWidth="1"/>
    <col min="8729" max="8729" width="15.89453125" bestFit="1" customWidth="1"/>
    <col min="8730" max="8730" width="17.68359375" bestFit="1" customWidth="1"/>
    <col min="8731" max="8731" width="16.3125" bestFit="1" customWidth="1"/>
    <col min="8732" max="8732" width="17" bestFit="1" customWidth="1"/>
    <col min="8733" max="8734" width="11.5234375" bestFit="1" customWidth="1"/>
    <col min="8735" max="8735" width="15.89453125" bestFit="1" customWidth="1"/>
    <col min="8736" max="8736" width="17.68359375" bestFit="1" customWidth="1"/>
    <col min="8737" max="8737" width="16.3125" bestFit="1" customWidth="1"/>
    <col min="8738" max="8738" width="17" bestFit="1" customWidth="1"/>
    <col min="8739" max="8740" width="11.5234375" bestFit="1" customWidth="1"/>
    <col min="8741" max="8741" width="15.89453125" bestFit="1" customWidth="1"/>
    <col min="8742" max="8742" width="17.68359375" bestFit="1" customWidth="1"/>
    <col min="8743" max="8743" width="16.3125" bestFit="1" customWidth="1"/>
    <col min="8744" max="8744" width="17" bestFit="1" customWidth="1"/>
    <col min="8745" max="8745" width="11.5234375" bestFit="1" customWidth="1"/>
    <col min="8971" max="8971" width="5.89453125" bestFit="1" customWidth="1"/>
    <col min="8972" max="8972" width="11.5234375" bestFit="1" customWidth="1"/>
    <col min="8973" max="8973" width="15.89453125" bestFit="1" customWidth="1"/>
    <col min="8974" max="8974" width="17.68359375" bestFit="1" customWidth="1"/>
    <col min="8975" max="8975" width="16.3125" bestFit="1" customWidth="1"/>
    <col min="8976" max="8976" width="17" bestFit="1" customWidth="1"/>
    <col min="8977" max="8977" width="11.5234375" bestFit="1" customWidth="1"/>
    <col min="8978" max="8978" width="10" bestFit="1" customWidth="1"/>
    <col min="8979" max="8979" width="15.89453125" bestFit="1" customWidth="1"/>
    <col min="8980" max="8980" width="17.68359375" bestFit="1" customWidth="1"/>
    <col min="8981" max="8981" width="16.3125" bestFit="1" customWidth="1"/>
    <col min="8982" max="8982" width="17" bestFit="1" customWidth="1"/>
    <col min="8983" max="8983" width="11.5234375" bestFit="1" customWidth="1"/>
    <col min="8984" max="8984" width="10" bestFit="1" customWidth="1"/>
    <col min="8985" max="8985" width="15.89453125" bestFit="1" customWidth="1"/>
    <col min="8986" max="8986" width="17.68359375" bestFit="1" customWidth="1"/>
    <col min="8987" max="8987" width="16.3125" bestFit="1" customWidth="1"/>
    <col min="8988" max="8988" width="17" bestFit="1" customWidth="1"/>
    <col min="8989" max="8990" width="11.5234375" bestFit="1" customWidth="1"/>
    <col min="8991" max="8991" width="15.89453125" bestFit="1" customWidth="1"/>
    <col min="8992" max="8992" width="17.68359375" bestFit="1" customWidth="1"/>
    <col min="8993" max="8993" width="16.3125" bestFit="1" customWidth="1"/>
    <col min="8994" max="8994" width="17" bestFit="1" customWidth="1"/>
    <col min="8995" max="8996" width="11.5234375" bestFit="1" customWidth="1"/>
    <col min="8997" max="8997" width="15.89453125" bestFit="1" customWidth="1"/>
    <col min="8998" max="8998" width="17.68359375" bestFit="1" customWidth="1"/>
    <col min="8999" max="8999" width="16.3125" bestFit="1" customWidth="1"/>
    <col min="9000" max="9000" width="17" bestFit="1" customWidth="1"/>
    <col min="9001" max="9001" width="11.5234375" bestFit="1" customWidth="1"/>
    <col min="9227" max="9227" width="5.89453125" bestFit="1" customWidth="1"/>
    <col min="9228" max="9228" width="11.5234375" bestFit="1" customWidth="1"/>
    <col min="9229" max="9229" width="15.89453125" bestFit="1" customWidth="1"/>
    <col min="9230" max="9230" width="17.68359375" bestFit="1" customWidth="1"/>
    <col min="9231" max="9231" width="16.3125" bestFit="1" customWidth="1"/>
    <col min="9232" max="9232" width="17" bestFit="1" customWidth="1"/>
    <col min="9233" max="9233" width="11.5234375" bestFit="1" customWidth="1"/>
    <col min="9234" max="9234" width="10" bestFit="1" customWidth="1"/>
    <col min="9235" max="9235" width="15.89453125" bestFit="1" customWidth="1"/>
    <col min="9236" max="9236" width="17.68359375" bestFit="1" customWidth="1"/>
    <col min="9237" max="9237" width="16.3125" bestFit="1" customWidth="1"/>
    <col min="9238" max="9238" width="17" bestFit="1" customWidth="1"/>
    <col min="9239" max="9239" width="11.5234375" bestFit="1" customWidth="1"/>
    <col min="9240" max="9240" width="10" bestFit="1" customWidth="1"/>
    <col min="9241" max="9241" width="15.89453125" bestFit="1" customWidth="1"/>
    <col min="9242" max="9242" width="17.68359375" bestFit="1" customWidth="1"/>
    <col min="9243" max="9243" width="16.3125" bestFit="1" customWidth="1"/>
    <col min="9244" max="9244" width="17" bestFit="1" customWidth="1"/>
    <col min="9245" max="9246" width="11.5234375" bestFit="1" customWidth="1"/>
    <col min="9247" max="9247" width="15.89453125" bestFit="1" customWidth="1"/>
    <col min="9248" max="9248" width="17.68359375" bestFit="1" customWidth="1"/>
    <col min="9249" max="9249" width="16.3125" bestFit="1" customWidth="1"/>
    <col min="9250" max="9250" width="17" bestFit="1" customWidth="1"/>
    <col min="9251" max="9252" width="11.5234375" bestFit="1" customWidth="1"/>
    <col min="9253" max="9253" width="15.89453125" bestFit="1" customWidth="1"/>
    <col min="9254" max="9254" width="17.68359375" bestFit="1" customWidth="1"/>
    <col min="9255" max="9255" width="16.3125" bestFit="1" customWidth="1"/>
    <col min="9256" max="9256" width="17" bestFit="1" customWidth="1"/>
    <col min="9257" max="9257" width="11.5234375" bestFit="1" customWidth="1"/>
    <col min="9483" max="9483" width="5.89453125" bestFit="1" customWidth="1"/>
    <col min="9484" max="9484" width="11.5234375" bestFit="1" customWidth="1"/>
    <col min="9485" max="9485" width="15.89453125" bestFit="1" customWidth="1"/>
    <col min="9486" max="9486" width="17.68359375" bestFit="1" customWidth="1"/>
    <col min="9487" max="9487" width="16.3125" bestFit="1" customWidth="1"/>
    <col min="9488" max="9488" width="17" bestFit="1" customWidth="1"/>
    <col min="9489" max="9489" width="11.5234375" bestFit="1" customWidth="1"/>
    <col min="9490" max="9490" width="10" bestFit="1" customWidth="1"/>
    <col min="9491" max="9491" width="15.89453125" bestFit="1" customWidth="1"/>
    <col min="9492" max="9492" width="17.68359375" bestFit="1" customWidth="1"/>
    <col min="9493" max="9493" width="16.3125" bestFit="1" customWidth="1"/>
    <col min="9494" max="9494" width="17" bestFit="1" customWidth="1"/>
    <col min="9495" max="9495" width="11.5234375" bestFit="1" customWidth="1"/>
    <col min="9496" max="9496" width="10" bestFit="1" customWidth="1"/>
    <col min="9497" max="9497" width="15.89453125" bestFit="1" customWidth="1"/>
    <col min="9498" max="9498" width="17.68359375" bestFit="1" customWidth="1"/>
    <col min="9499" max="9499" width="16.3125" bestFit="1" customWidth="1"/>
    <col min="9500" max="9500" width="17" bestFit="1" customWidth="1"/>
    <col min="9501" max="9502" width="11.5234375" bestFit="1" customWidth="1"/>
    <col min="9503" max="9503" width="15.89453125" bestFit="1" customWidth="1"/>
    <col min="9504" max="9504" width="17.68359375" bestFit="1" customWidth="1"/>
    <col min="9505" max="9505" width="16.3125" bestFit="1" customWidth="1"/>
    <col min="9506" max="9506" width="17" bestFit="1" customWidth="1"/>
    <col min="9507" max="9508" width="11.5234375" bestFit="1" customWidth="1"/>
    <col min="9509" max="9509" width="15.89453125" bestFit="1" customWidth="1"/>
    <col min="9510" max="9510" width="17.68359375" bestFit="1" customWidth="1"/>
    <col min="9511" max="9511" width="16.3125" bestFit="1" customWidth="1"/>
    <col min="9512" max="9512" width="17" bestFit="1" customWidth="1"/>
    <col min="9513" max="9513" width="11.5234375" bestFit="1" customWidth="1"/>
    <col min="9739" max="9739" width="5.89453125" bestFit="1" customWidth="1"/>
    <col min="9740" max="9740" width="11.5234375" bestFit="1" customWidth="1"/>
    <col min="9741" max="9741" width="15.89453125" bestFit="1" customWidth="1"/>
    <col min="9742" max="9742" width="17.68359375" bestFit="1" customWidth="1"/>
    <col min="9743" max="9743" width="16.3125" bestFit="1" customWidth="1"/>
    <col min="9744" max="9744" width="17" bestFit="1" customWidth="1"/>
    <col min="9745" max="9745" width="11.5234375" bestFit="1" customWidth="1"/>
    <col min="9746" max="9746" width="10" bestFit="1" customWidth="1"/>
    <col min="9747" max="9747" width="15.89453125" bestFit="1" customWidth="1"/>
    <col min="9748" max="9748" width="17.68359375" bestFit="1" customWidth="1"/>
    <col min="9749" max="9749" width="16.3125" bestFit="1" customWidth="1"/>
    <col min="9750" max="9750" width="17" bestFit="1" customWidth="1"/>
    <col min="9751" max="9751" width="11.5234375" bestFit="1" customWidth="1"/>
    <col min="9752" max="9752" width="10" bestFit="1" customWidth="1"/>
    <col min="9753" max="9753" width="15.89453125" bestFit="1" customWidth="1"/>
    <col min="9754" max="9754" width="17.68359375" bestFit="1" customWidth="1"/>
    <col min="9755" max="9755" width="16.3125" bestFit="1" customWidth="1"/>
    <col min="9756" max="9756" width="17" bestFit="1" customWidth="1"/>
    <col min="9757" max="9758" width="11.5234375" bestFit="1" customWidth="1"/>
    <col min="9759" max="9759" width="15.89453125" bestFit="1" customWidth="1"/>
    <col min="9760" max="9760" width="17.68359375" bestFit="1" customWidth="1"/>
    <col min="9761" max="9761" width="16.3125" bestFit="1" customWidth="1"/>
    <col min="9762" max="9762" width="17" bestFit="1" customWidth="1"/>
    <col min="9763" max="9764" width="11.5234375" bestFit="1" customWidth="1"/>
    <col min="9765" max="9765" width="15.89453125" bestFit="1" customWidth="1"/>
    <col min="9766" max="9766" width="17.68359375" bestFit="1" customWidth="1"/>
    <col min="9767" max="9767" width="16.3125" bestFit="1" customWidth="1"/>
    <col min="9768" max="9768" width="17" bestFit="1" customWidth="1"/>
    <col min="9769" max="9769" width="11.5234375" bestFit="1" customWidth="1"/>
    <col min="9995" max="9995" width="5.89453125" bestFit="1" customWidth="1"/>
    <col min="9996" max="9996" width="11.5234375" bestFit="1" customWidth="1"/>
    <col min="9997" max="9997" width="15.89453125" bestFit="1" customWidth="1"/>
    <col min="9998" max="9998" width="17.68359375" bestFit="1" customWidth="1"/>
    <col min="9999" max="9999" width="16.3125" bestFit="1" customWidth="1"/>
    <col min="10000" max="10000" width="17" bestFit="1" customWidth="1"/>
    <col min="10001" max="10001" width="11.5234375" bestFit="1" customWidth="1"/>
    <col min="10002" max="10002" width="10" bestFit="1" customWidth="1"/>
    <col min="10003" max="10003" width="15.89453125" bestFit="1" customWidth="1"/>
    <col min="10004" max="10004" width="17.68359375" bestFit="1" customWidth="1"/>
    <col min="10005" max="10005" width="16.3125" bestFit="1" customWidth="1"/>
    <col min="10006" max="10006" width="17" bestFit="1" customWidth="1"/>
    <col min="10007" max="10007" width="11.5234375" bestFit="1" customWidth="1"/>
    <col min="10008" max="10008" width="10" bestFit="1" customWidth="1"/>
    <col min="10009" max="10009" width="15.89453125" bestFit="1" customWidth="1"/>
    <col min="10010" max="10010" width="17.68359375" bestFit="1" customWidth="1"/>
    <col min="10011" max="10011" width="16.3125" bestFit="1" customWidth="1"/>
    <col min="10012" max="10012" width="17" bestFit="1" customWidth="1"/>
    <col min="10013" max="10014" width="11.5234375" bestFit="1" customWidth="1"/>
    <col min="10015" max="10015" width="15.89453125" bestFit="1" customWidth="1"/>
    <col min="10016" max="10016" width="17.68359375" bestFit="1" customWidth="1"/>
    <col min="10017" max="10017" width="16.3125" bestFit="1" customWidth="1"/>
    <col min="10018" max="10018" width="17" bestFit="1" customWidth="1"/>
    <col min="10019" max="10020" width="11.5234375" bestFit="1" customWidth="1"/>
    <col min="10021" max="10021" width="15.89453125" bestFit="1" customWidth="1"/>
    <col min="10022" max="10022" width="17.68359375" bestFit="1" customWidth="1"/>
    <col min="10023" max="10023" width="16.3125" bestFit="1" customWidth="1"/>
    <col min="10024" max="10024" width="17" bestFit="1" customWidth="1"/>
    <col min="10025" max="10025" width="11.5234375" bestFit="1" customWidth="1"/>
    <col min="10251" max="10251" width="5.89453125" bestFit="1" customWidth="1"/>
    <col min="10252" max="10252" width="11.5234375" bestFit="1" customWidth="1"/>
    <col min="10253" max="10253" width="15.89453125" bestFit="1" customWidth="1"/>
    <col min="10254" max="10254" width="17.68359375" bestFit="1" customWidth="1"/>
    <col min="10255" max="10255" width="16.3125" bestFit="1" customWidth="1"/>
    <col min="10256" max="10256" width="17" bestFit="1" customWidth="1"/>
    <col min="10257" max="10257" width="11.5234375" bestFit="1" customWidth="1"/>
    <col min="10258" max="10258" width="10" bestFit="1" customWidth="1"/>
    <col min="10259" max="10259" width="15.89453125" bestFit="1" customWidth="1"/>
    <col min="10260" max="10260" width="17.68359375" bestFit="1" customWidth="1"/>
    <col min="10261" max="10261" width="16.3125" bestFit="1" customWidth="1"/>
    <col min="10262" max="10262" width="17" bestFit="1" customWidth="1"/>
    <col min="10263" max="10263" width="11.5234375" bestFit="1" customWidth="1"/>
    <col min="10264" max="10264" width="10" bestFit="1" customWidth="1"/>
    <col min="10265" max="10265" width="15.89453125" bestFit="1" customWidth="1"/>
    <col min="10266" max="10266" width="17.68359375" bestFit="1" customWidth="1"/>
    <col min="10267" max="10267" width="16.3125" bestFit="1" customWidth="1"/>
    <col min="10268" max="10268" width="17" bestFit="1" customWidth="1"/>
    <col min="10269" max="10270" width="11.5234375" bestFit="1" customWidth="1"/>
    <col min="10271" max="10271" width="15.89453125" bestFit="1" customWidth="1"/>
    <col min="10272" max="10272" width="17.68359375" bestFit="1" customWidth="1"/>
    <col min="10273" max="10273" width="16.3125" bestFit="1" customWidth="1"/>
    <col min="10274" max="10274" width="17" bestFit="1" customWidth="1"/>
    <col min="10275" max="10276" width="11.5234375" bestFit="1" customWidth="1"/>
    <col min="10277" max="10277" width="15.89453125" bestFit="1" customWidth="1"/>
    <col min="10278" max="10278" width="17.68359375" bestFit="1" customWidth="1"/>
    <col min="10279" max="10279" width="16.3125" bestFit="1" customWidth="1"/>
    <col min="10280" max="10280" width="17" bestFit="1" customWidth="1"/>
    <col min="10281" max="10281" width="11.5234375" bestFit="1" customWidth="1"/>
    <col min="10507" max="10507" width="5.89453125" bestFit="1" customWidth="1"/>
    <col min="10508" max="10508" width="11.5234375" bestFit="1" customWidth="1"/>
    <col min="10509" max="10509" width="15.89453125" bestFit="1" customWidth="1"/>
    <col min="10510" max="10510" width="17.68359375" bestFit="1" customWidth="1"/>
    <col min="10511" max="10511" width="16.3125" bestFit="1" customWidth="1"/>
    <col min="10512" max="10512" width="17" bestFit="1" customWidth="1"/>
    <col min="10513" max="10513" width="11.5234375" bestFit="1" customWidth="1"/>
    <col min="10514" max="10514" width="10" bestFit="1" customWidth="1"/>
    <col min="10515" max="10515" width="15.89453125" bestFit="1" customWidth="1"/>
    <col min="10516" max="10516" width="17.68359375" bestFit="1" customWidth="1"/>
    <col min="10517" max="10517" width="16.3125" bestFit="1" customWidth="1"/>
    <col min="10518" max="10518" width="17" bestFit="1" customWidth="1"/>
    <col min="10519" max="10519" width="11.5234375" bestFit="1" customWidth="1"/>
    <col min="10520" max="10520" width="10" bestFit="1" customWidth="1"/>
    <col min="10521" max="10521" width="15.89453125" bestFit="1" customWidth="1"/>
    <col min="10522" max="10522" width="17.68359375" bestFit="1" customWidth="1"/>
    <col min="10523" max="10523" width="16.3125" bestFit="1" customWidth="1"/>
    <col min="10524" max="10524" width="17" bestFit="1" customWidth="1"/>
    <col min="10525" max="10526" width="11.5234375" bestFit="1" customWidth="1"/>
    <col min="10527" max="10527" width="15.89453125" bestFit="1" customWidth="1"/>
    <col min="10528" max="10528" width="17.68359375" bestFit="1" customWidth="1"/>
    <col min="10529" max="10529" width="16.3125" bestFit="1" customWidth="1"/>
    <col min="10530" max="10530" width="17" bestFit="1" customWidth="1"/>
    <col min="10531" max="10532" width="11.5234375" bestFit="1" customWidth="1"/>
    <col min="10533" max="10533" width="15.89453125" bestFit="1" customWidth="1"/>
    <col min="10534" max="10534" width="17.68359375" bestFit="1" customWidth="1"/>
    <col min="10535" max="10535" width="16.3125" bestFit="1" customWidth="1"/>
    <col min="10536" max="10536" width="17" bestFit="1" customWidth="1"/>
    <col min="10537" max="10537" width="11.5234375" bestFit="1" customWidth="1"/>
    <col min="10763" max="10763" width="5.89453125" bestFit="1" customWidth="1"/>
    <col min="10764" max="10764" width="11.5234375" bestFit="1" customWidth="1"/>
    <col min="10765" max="10765" width="15.89453125" bestFit="1" customWidth="1"/>
    <col min="10766" max="10766" width="17.68359375" bestFit="1" customWidth="1"/>
    <col min="10767" max="10767" width="16.3125" bestFit="1" customWidth="1"/>
    <col min="10768" max="10768" width="17" bestFit="1" customWidth="1"/>
    <col min="10769" max="10769" width="11.5234375" bestFit="1" customWidth="1"/>
    <col min="10770" max="10770" width="10" bestFit="1" customWidth="1"/>
    <col min="10771" max="10771" width="15.89453125" bestFit="1" customWidth="1"/>
    <col min="10772" max="10772" width="17.68359375" bestFit="1" customWidth="1"/>
    <col min="10773" max="10773" width="16.3125" bestFit="1" customWidth="1"/>
    <col min="10774" max="10774" width="17" bestFit="1" customWidth="1"/>
    <col min="10775" max="10775" width="11.5234375" bestFit="1" customWidth="1"/>
    <col min="10776" max="10776" width="10" bestFit="1" customWidth="1"/>
    <col min="10777" max="10777" width="15.89453125" bestFit="1" customWidth="1"/>
    <col min="10778" max="10778" width="17.68359375" bestFit="1" customWidth="1"/>
    <col min="10779" max="10779" width="16.3125" bestFit="1" customWidth="1"/>
    <col min="10780" max="10780" width="17" bestFit="1" customWidth="1"/>
    <col min="10781" max="10782" width="11.5234375" bestFit="1" customWidth="1"/>
    <col min="10783" max="10783" width="15.89453125" bestFit="1" customWidth="1"/>
    <col min="10784" max="10784" width="17.68359375" bestFit="1" customWidth="1"/>
    <col min="10785" max="10785" width="16.3125" bestFit="1" customWidth="1"/>
    <col min="10786" max="10786" width="17" bestFit="1" customWidth="1"/>
    <col min="10787" max="10788" width="11.5234375" bestFit="1" customWidth="1"/>
    <col min="10789" max="10789" width="15.89453125" bestFit="1" customWidth="1"/>
    <col min="10790" max="10790" width="17.68359375" bestFit="1" customWidth="1"/>
    <col min="10791" max="10791" width="16.3125" bestFit="1" customWidth="1"/>
    <col min="10792" max="10792" width="17" bestFit="1" customWidth="1"/>
    <col min="10793" max="10793" width="11.5234375" bestFit="1" customWidth="1"/>
    <col min="11019" max="11019" width="5.89453125" bestFit="1" customWidth="1"/>
    <col min="11020" max="11020" width="11.5234375" bestFit="1" customWidth="1"/>
    <col min="11021" max="11021" width="15.89453125" bestFit="1" customWidth="1"/>
    <col min="11022" max="11022" width="17.68359375" bestFit="1" customWidth="1"/>
    <col min="11023" max="11023" width="16.3125" bestFit="1" customWidth="1"/>
    <col min="11024" max="11024" width="17" bestFit="1" customWidth="1"/>
    <col min="11025" max="11025" width="11.5234375" bestFit="1" customWidth="1"/>
    <col min="11026" max="11026" width="10" bestFit="1" customWidth="1"/>
    <col min="11027" max="11027" width="15.89453125" bestFit="1" customWidth="1"/>
    <col min="11028" max="11028" width="17.68359375" bestFit="1" customWidth="1"/>
    <col min="11029" max="11029" width="16.3125" bestFit="1" customWidth="1"/>
    <col min="11030" max="11030" width="17" bestFit="1" customWidth="1"/>
    <col min="11031" max="11031" width="11.5234375" bestFit="1" customWidth="1"/>
    <col min="11032" max="11032" width="10" bestFit="1" customWidth="1"/>
    <col min="11033" max="11033" width="15.89453125" bestFit="1" customWidth="1"/>
    <col min="11034" max="11034" width="17.68359375" bestFit="1" customWidth="1"/>
    <col min="11035" max="11035" width="16.3125" bestFit="1" customWidth="1"/>
    <col min="11036" max="11036" width="17" bestFit="1" customWidth="1"/>
    <col min="11037" max="11038" width="11.5234375" bestFit="1" customWidth="1"/>
    <col min="11039" max="11039" width="15.89453125" bestFit="1" customWidth="1"/>
    <col min="11040" max="11040" width="17.68359375" bestFit="1" customWidth="1"/>
    <col min="11041" max="11041" width="16.3125" bestFit="1" customWidth="1"/>
    <col min="11042" max="11042" width="17" bestFit="1" customWidth="1"/>
    <col min="11043" max="11044" width="11.5234375" bestFit="1" customWidth="1"/>
    <col min="11045" max="11045" width="15.89453125" bestFit="1" customWidth="1"/>
    <col min="11046" max="11046" width="17.68359375" bestFit="1" customWidth="1"/>
    <col min="11047" max="11047" width="16.3125" bestFit="1" customWidth="1"/>
    <col min="11048" max="11048" width="17" bestFit="1" customWidth="1"/>
    <col min="11049" max="11049" width="11.5234375" bestFit="1" customWidth="1"/>
    <col min="11275" max="11275" width="5.89453125" bestFit="1" customWidth="1"/>
    <col min="11276" max="11276" width="11.5234375" bestFit="1" customWidth="1"/>
    <col min="11277" max="11277" width="15.89453125" bestFit="1" customWidth="1"/>
    <col min="11278" max="11278" width="17.68359375" bestFit="1" customWidth="1"/>
    <col min="11279" max="11279" width="16.3125" bestFit="1" customWidth="1"/>
    <col min="11280" max="11280" width="17" bestFit="1" customWidth="1"/>
    <col min="11281" max="11281" width="11.5234375" bestFit="1" customWidth="1"/>
    <col min="11282" max="11282" width="10" bestFit="1" customWidth="1"/>
    <col min="11283" max="11283" width="15.89453125" bestFit="1" customWidth="1"/>
    <col min="11284" max="11284" width="17.68359375" bestFit="1" customWidth="1"/>
    <col min="11285" max="11285" width="16.3125" bestFit="1" customWidth="1"/>
    <col min="11286" max="11286" width="17" bestFit="1" customWidth="1"/>
    <col min="11287" max="11287" width="11.5234375" bestFit="1" customWidth="1"/>
    <col min="11288" max="11288" width="10" bestFit="1" customWidth="1"/>
    <col min="11289" max="11289" width="15.89453125" bestFit="1" customWidth="1"/>
    <col min="11290" max="11290" width="17.68359375" bestFit="1" customWidth="1"/>
    <col min="11291" max="11291" width="16.3125" bestFit="1" customWidth="1"/>
    <col min="11292" max="11292" width="17" bestFit="1" customWidth="1"/>
    <col min="11293" max="11294" width="11.5234375" bestFit="1" customWidth="1"/>
    <col min="11295" max="11295" width="15.89453125" bestFit="1" customWidth="1"/>
    <col min="11296" max="11296" width="17.68359375" bestFit="1" customWidth="1"/>
    <col min="11297" max="11297" width="16.3125" bestFit="1" customWidth="1"/>
    <col min="11298" max="11298" width="17" bestFit="1" customWidth="1"/>
    <col min="11299" max="11300" width="11.5234375" bestFit="1" customWidth="1"/>
    <col min="11301" max="11301" width="15.89453125" bestFit="1" customWidth="1"/>
    <col min="11302" max="11302" width="17.68359375" bestFit="1" customWidth="1"/>
    <col min="11303" max="11303" width="16.3125" bestFit="1" customWidth="1"/>
    <col min="11304" max="11304" width="17" bestFit="1" customWidth="1"/>
    <col min="11305" max="11305" width="11.5234375" bestFit="1" customWidth="1"/>
    <col min="11531" max="11531" width="5.89453125" bestFit="1" customWidth="1"/>
    <col min="11532" max="11532" width="11.5234375" bestFit="1" customWidth="1"/>
    <col min="11533" max="11533" width="15.89453125" bestFit="1" customWidth="1"/>
    <col min="11534" max="11534" width="17.68359375" bestFit="1" customWidth="1"/>
    <col min="11535" max="11535" width="16.3125" bestFit="1" customWidth="1"/>
    <col min="11536" max="11536" width="17" bestFit="1" customWidth="1"/>
    <col min="11537" max="11537" width="11.5234375" bestFit="1" customWidth="1"/>
    <col min="11538" max="11538" width="10" bestFit="1" customWidth="1"/>
    <col min="11539" max="11539" width="15.89453125" bestFit="1" customWidth="1"/>
    <col min="11540" max="11540" width="17.68359375" bestFit="1" customWidth="1"/>
    <col min="11541" max="11541" width="16.3125" bestFit="1" customWidth="1"/>
    <col min="11542" max="11542" width="17" bestFit="1" customWidth="1"/>
    <col min="11543" max="11543" width="11.5234375" bestFit="1" customWidth="1"/>
    <col min="11544" max="11544" width="10" bestFit="1" customWidth="1"/>
    <col min="11545" max="11545" width="15.89453125" bestFit="1" customWidth="1"/>
    <col min="11546" max="11546" width="17.68359375" bestFit="1" customWidth="1"/>
    <col min="11547" max="11547" width="16.3125" bestFit="1" customWidth="1"/>
    <col min="11548" max="11548" width="17" bestFit="1" customWidth="1"/>
    <col min="11549" max="11550" width="11.5234375" bestFit="1" customWidth="1"/>
    <col min="11551" max="11551" width="15.89453125" bestFit="1" customWidth="1"/>
    <col min="11552" max="11552" width="17.68359375" bestFit="1" customWidth="1"/>
    <col min="11553" max="11553" width="16.3125" bestFit="1" customWidth="1"/>
    <col min="11554" max="11554" width="17" bestFit="1" customWidth="1"/>
    <col min="11555" max="11556" width="11.5234375" bestFit="1" customWidth="1"/>
    <col min="11557" max="11557" width="15.89453125" bestFit="1" customWidth="1"/>
    <col min="11558" max="11558" width="17.68359375" bestFit="1" customWidth="1"/>
    <col min="11559" max="11559" width="16.3125" bestFit="1" customWidth="1"/>
    <col min="11560" max="11560" width="17" bestFit="1" customWidth="1"/>
    <col min="11561" max="11561" width="11.5234375" bestFit="1" customWidth="1"/>
    <col min="11787" max="11787" width="5.89453125" bestFit="1" customWidth="1"/>
    <col min="11788" max="11788" width="11.5234375" bestFit="1" customWidth="1"/>
    <col min="11789" max="11789" width="15.89453125" bestFit="1" customWidth="1"/>
    <col min="11790" max="11790" width="17.68359375" bestFit="1" customWidth="1"/>
    <col min="11791" max="11791" width="16.3125" bestFit="1" customWidth="1"/>
    <col min="11792" max="11792" width="17" bestFit="1" customWidth="1"/>
    <col min="11793" max="11793" width="11.5234375" bestFit="1" customWidth="1"/>
    <col min="11794" max="11794" width="10" bestFit="1" customWidth="1"/>
    <col min="11795" max="11795" width="15.89453125" bestFit="1" customWidth="1"/>
    <col min="11796" max="11796" width="17.68359375" bestFit="1" customWidth="1"/>
    <col min="11797" max="11797" width="16.3125" bestFit="1" customWidth="1"/>
    <col min="11798" max="11798" width="17" bestFit="1" customWidth="1"/>
    <col min="11799" max="11799" width="11.5234375" bestFit="1" customWidth="1"/>
    <col min="11800" max="11800" width="10" bestFit="1" customWidth="1"/>
    <col min="11801" max="11801" width="15.89453125" bestFit="1" customWidth="1"/>
    <col min="11802" max="11802" width="17.68359375" bestFit="1" customWidth="1"/>
    <col min="11803" max="11803" width="16.3125" bestFit="1" customWidth="1"/>
    <col min="11804" max="11804" width="17" bestFit="1" customWidth="1"/>
    <col min="11805" max="11806" width="11.5234375" bestFit="1" customWidth="1"/>
    <col min="11807" max="11807" width="15.89453125" bestFit="1" customWidth="1"/>
    <col min="11808" max="11808" width="17.68359375" bestFit="1" customWidth="1"/>
    <col min="11809" max="11809" width="16.3125" bestFit="1" customWidth="1"/>
    <col min="11810" max="11810" width="17" bestFit="1" customWidth="1"/>
    <col min="11811" max="11812" width="11.5234375" bestFit="1" customWidth="1"/>
    <col min="11813" max="11813" width="15.89453125" bestFit="1" customWidth="1"/>
    <col min="11814" max="11814" width="17.68359375" bestFit="1" customWidth="1"/>
    <col min="11815" max="11815" width="16.3125" bestFit="1" customWidth="1"/>
    <col min="11816" max="11816" width="17" bestFit="1" customWidth="1"/>
    <col min="11817" max="11817" width="11.5234375" bestFit="1" customWidth="1"/>
    <col min="12043" max="12043" width="5.89453125" bestFit="1" customWidth="1"/>
    <col min="12044" max="12044" width="11.5234375" bestFit="1" customWidth="1"/>
    <col min="12045" max="12045" width="15.89453125" bestFit="1" customWidth="1"/>
    <col min="12046" max="12046" width="17.68359375" bestFit="1" customWidth="1"/>
    <col min="12047" max="12047" width="16.3125" bestFit="1" customWidth="1"/>
    <col min="12048" max="12048" width="17" bestFit="1" customWidth="1"/>
    <col min="12049" max="12049" width="11.5234375" bestFit="1" customWidth="1"/>
    <col min="12050" max="12050" width="10" bestFit="1" customWidth="1"/>
    <col min="12051" max="12051" width="15.89453125" bestFit="1" customWidth="1"/>
    <col min="12052" max="12052" width="17.68359375" bestFit="1" customWidth="1"/>
    <col min="12053" max="12053" width="16.3125" bestFit="1" customWidth="1"/>
    <col min="12054" max="12054" width="17" bestFit="1" customWidth="1"/>
    <col min="12055" max="12055" width="11.5234375" bestFit="1" customWidth="1"/>
    <col min="12056" max="12056" width="10" bestFit="1" customWidth="1"/>
    <col min="12057" max="12057" width="15.89453125" bestFit="1" customWidth="1"/>
    <col min="12058" max="12058" width="17.68359375" bestFit="1" customWidth="1"/>
    <col min="12059" max="12059" width="16.3125" bestFit="1" customWidth="1"/>
    <col min="12060" max="12060" width="17" bestFit="1" customWidth="1"/>
    <col min="12061" max="12062" width="11.5234375" bestFit="1" customWidth="1"/>
    <col min="12063" max="12063" width="15.89453125" bestFit="1" customWidth="1"/>
    <col min="12064" max="12064" width="17.68359375" bestFit="1" customWidth="1"/>
    <col min="12065" max="12065" width="16.3125" bestFit="1" customWidth="1"/>
    <col min="12066" max="12066" width="17" bestFit="1" customWidth="1"/>
    <col min="12067" max="12068" width="11.5234375" bestFit="1" customWidth="1"/>
    <col min="12069" max="12069" width="15.89453125" bestFit="1" customWidth="1"/>
    <col min="12070" max="12070" width="17.68359375" bestFit="1" customWidth="1"/>
    <col min="12071" max="12071" width="16.3125" bestFit="1" customWidth="1"/>
    <col min="12072" max="12072" width="17" bestFit="1" customWidth="1"/>
    <col min="12073" max="12073" width="11.5234375" bestFit="1" customWidth="1"/>
    <col min="12299" max="12299" width="5.89453125" bestFit="1" customWidth="1"/>
    <col min="12300" max="12300" width="11.5234375" bestFit="1" customWidth="1"/>
    <col min="12301" max="12301" width="15.89453125" bestFit="1" customWidth="1"/>
    <col min="12302" max="12302" width="17.68359375" bestFit="1" customWidth="1"/>
    <col min="12303" max="12303" width="16.3125" bestFit="1" customWidth="1"/>
    <col min="12304" max="12304" width="17" bestFit="1" customWidth="1"/>
    <col min="12305" max="12305" width="11.5234375" bestFit="1" customWidth="1"/>
    <col min="12306" max="12306" width="10" bestFit="1" customWidth="1"/>
    <col min="12307" max="12307" width="15.89453125" bestFit="1" customWidth="1"/>
    <col min="12308" max="12308" width="17.68359375" bestFit="1" customWidth="1"/>
    <col min="12309" max="12309" width="16.3125" bestFit="1" customWidth="1"/>
    <col min="12310" max="12310" width="17" bestFit="1" customWidth="1"/>
    <col min="12311" max="12311" width="11.5234375" bestFit="1" customWidth="1"/>
    <col min="12312" max="12312" width="10" bestFit="1" customWidth="1"/>
    <col min="12313" max="12313" width="15.89453125" bestFit="1" customWidth="1"/>
    <col min="12314" max="12314" width="17.68359375" bestFit="1" customWidth="1"/>
    <col min="12315" max="12315" width="16.3125" bestFit="1" customWidth="1"/>
    <col min="12316" max="12316" width="17" bestFit="1" customWidth="1"/>
    <col min="12317" max="12318" width="11.5234375" bestFit="1" customWidth="1"/>
    <col min="12319" max="12319" width="15.89453125" bestFit="1" customWidth="1"/>
    <col min="12320" max="12320" width="17.68359375" bestFit="1" customWidth="1"/>
    <col min="12321" max="12321" width="16.3125" bestFit="1" customWidth="1"/>
    <col min="12322" max="12322" width="17" bestFit="1" customWidth="1"/>
    <col min="12323" max="12324" width="11.5234375" bestFit="1" customWidth="1"/>
    <col min="12325" max="12325" width="15.89453125" bestFit="1" customWidth="1"/>
    <col min="12326" max="12326" width="17.68359375" bestFit="1" customWidth="1"/>
    <col min="12327" max="12327" width="16.3125" bestFit="1" customWidth="1"/>
    <col min="12328" max="12328" width="17" bestFit="1" customWidth="1"/>
    <col min="12329" max="12329" width="11.5234375" bestFit="1" customWidth="1"/>
    <col min="12555" max="12555" width="5.89453125" bestFit="1" customWidth="1"/>
    <col min="12556" max="12556" width="11.5234375" bestFit="1" customWidth="1"/>
    <col min="12557" max="12557" width="15.89453125" bestFit="1" customWidth="1"/>
    <col min="12558" max="12558" width="17.68359375" bestFit="1" customWidth="1"/>
    <col min="12559" max="12559" width="16.3125" bestFit="1" customWidth="1"/>
    <col min="12560" max="12560" width="17" bestFit="1" customWidth="1"/>
    <col min="12561" max="12561" width="11.5234375" bestFit="1" customWidth="1"/>
    <col min="12562" max="12562" width="10" bestFit="1" customWidth="1"/>
    <col min="12563" max="12563" width="15.89453125" bestFit="1" customWidth="1"/>
    <col min="12564" max="12564" width="17.68359375" bestFit="1" customWidth="1"/>
    <col min="12565" max="12565" width="16.3125" bestFit="1" customWidth="1"/>
    <col min="12566" max="12566" width="17" bestFit="1" customWidth="1"/>
    <col min="12567" max="12567" width="11.5234375" bestFit="1" customWidth="1"/>
    <col min="12568" max="12568" width="10" bestFit="1" customWidth="1"/>
    <col min="12569" max="12569" width="15.89453125" bestFit="1" customWidth="1"/>
    <col min="12570" max="12570" width="17.68359375" bestFit="1" customWidth="1"/>
    <col min="12571" max="12571" width="16.3125" bestFit="1" customWidth="1"/>
    <col min="12572" max="12572" width="17" bestFit="1" customWidth="1"/>
    <col min="12573" max="12574" width="11.5234375" bestFit="1" customWidth="1"/>
    <col min="12575" max="12575" width="15.89453125" bestFit="1" customWidth="1"/>
    <col min="12576" max="12576" width="17.68359375" bestFit="1" customWidth="1"/>
    <col min="12577" max="12577" width="16.3125" bestFit="1" customWidth="1"/>
    <col min="12578" max="12578" width="17" bestFit="1" customWidth="1"/>
    <col min="12579" max="12580" width="11.5234375" bestFit="1" customWidth="1"/>
    <col min="12581" max="12581" width="15.89453125" bestFit="1" customWidth="1"/>
    <col min="12582" max="12582" width="17.68359375" bestFit="1" customWidth="1"/>
    <col min="12583" max="12583" width="16.3125" bestFit="1" customWidth="1"/>
    <col min="12584" max="12584" width="17" bestFit="1" customWidth="1"/>
    <col min="12585" max="12585" width="11.5234375" bestFit="1" customWidth="1"/>
    <col min="12811" max="12811" width="5.89453125" bestFit="1" customWidth="1"/>
    <col min="12812" max="12812" width="11.5234375" bestFit="1" customWidth="1"/>
    <col min="12813" max="12813" width="15.89453125" bestFit="1" customWidth="1"/>
    <col min="12814" max="12814" width="17.68359375" bestFit="1" customWidth="1"/>
    <col min="12815" max="12815" width="16.3125" bestFit="1" customWidth="1"/>
    <col min="12816" max="12816" width="17" bestFit="1" customWidth="1"/>
    <col min="12817" max="12817" width="11.5234375" bestFit="1" customWidth="1"/>
    <col min="12818" max="12818" width="10" bestFit="1" customWidth="1"/>
    <col min="12819" max="12819" width="15.89453125" bestFit="1" customWidth="1"/>
    <col min="12820" max="12820" width="17.68359375" bestFit="1" customWidth="1"/>
    <col min="12821" max="12821" width="16.3125" bestFit="1" customWidth="1"/>
    <col min="12822" max="12822" width="17" bestFit="1" customWidth="1"/>
    <col min="12823" max="12823" width="11.5234375" bestFit="1" customWidth="1"/>
    <col min="12824" max="12824" width="10" bestFit="1" customWidth="1"/>
    <col min="12825" max="12825" width="15.89453125" bestFit="1" customWidth="1"/>
    <col min="12826" max="12826" width="17.68359375" bestFit="1" customWidth="1"/>
    <col min="12827" max="12827" width="16.3125" bestFit="1" customWidth="1"/>
    <col min="12828" max="12828" width="17" bestFit="1" customWidth="1"/>
    <col min="12829" max="12830" width="11.5234375" bestFit="1" customWidth="1"/>
    <col min="12831" max="12831" width="15.89453125" bestFit="1" customWidth="1"/>
    <col min="12832" max="12832" width="17.68359375" bestFit="1" customWidth="1"/>
    <col min="12833" max="12833" width="16.3125" bestFit="1" customWidth="1"/>
    <col min="12834" max="12834" width="17" bestFit="1" customWidth="1"/>
    <col min="12835" max="12836" width="11.5234375" bestFit="1" customWidth="1"/>
    <col min="12837" max="12837" width="15.89453125" bestFit="1" customWidth="1"/>
    <col min="12838" max="12838" width="17.68359375" bestFit="1" customWidth="1"/>
    <col min="12839" max="12839" width="16.3125" bestFit="1" customWidth="1"/>
    <col min="12840" max="12840" width="17" bestFit="1" customWidth="1"/>
    <col min="12841" max="12841" width="11.5234375" bestFit="1" customWidth="1"/>
    <col min="13067" max="13067" width="5.89453125" bestFit="1" customWidth="1"/>
    <col min="13068" max="13068" width="11.5234375" bestFit="1" customWidth="1"/>
    <col min="13069" max="13069" width="15.89453125" bestFit="1" customWidth="1"/>
    <col min="13070" max="13070" width="17.68359375" bestFit="1" customWidth="1"/>
    <col min="13071" max="13071" width="16.3125" bestFit="1" customWidth="1"/>
    <col min="13072" max="13072" width="17" bestFit="1" customWidth="1"/>
    <col min="13073" max="13073" width="11.5234375" bestFit="1" customWidth="1"/>
    <col min="13074" max="13074" width="10" bestFit="1" customWidth="1"/>
    <col min="13075" max="13075" width="15.89453125" bestFit="1" customWidth="1"/>
    <col min="13076" max="13076" width="17.68359375" bestFit="1" customWidth="1"/>
    <col min="13077" max="13077" width="16.3125" bestFit="1" customWidth="1"/>
    <col min="13078" max="13078" width="17" bestFit="1" customWidth="1"/>
    <col min="13079" max="13079" width="11.5234375" bestFit="1" customWidth="1"/>
    <col min="13080" max="13080" width="10" bestFit="1" customWidth="1"/>
    <col min="13081" max="13081" width="15.89453125" bestFit="1" customWidth="1"/>
    <col min="13082" max="13082" width="17.68359375" bestFit="1" customWidth="1"/>
    <col min="13083" max="13083" width="16.3125" bestFit="1" customWidth="1"/>
    <col min="13084" max="13084" width="17" bestFit="1" customWidth="1"/>
    <col min="13085" max="13086" width="11.5234375" bestFit="1" customWidth="1"/>
    <col min="13087" max="13087" width="15.89453125" bestFit="1" customWidth="1"/>
    <col min="13088" max="13088" width="17.68359375" bestFit="1" customWidth="1"/>
    <col min="13089" max="13089" width="16.3125" bestFit="1" customWidth="1"/>
    <col min="13090" max="13090" width="17" bestFit="1" customWidth="1"/>
    <col min="13091" max="13092" width="11.5234375" bestFit="1" customWidth="1"/>
    <col min="13093" max="13093" width="15.89453125" bestFit="1" customWidth="1"/>
    <col min="13094" max="13094" width="17.68359375" bestFit="1" customWidth="1"/>
    <col min="13095" max="13095" width="16.3125" bestFit="1" customWidth="1"/>
    <col min="13096" max="13096" width="17" bestFit="1" customWidth="1"/>
    <col min="13097" max="13097" width="11.5234375" bestFit="1" customWidth="1"/>
    <col min="13323" max="13323" width="5.89453125" bestFit="1" customWidth="1"/>
    <col min="13324" max="13324" width="11.5234375" bestFit="1" customWidth="1"/>
    <col min="13325" max="13325" width="15.89453125" bestFit="1" customWidth="1"/>
    <col min="13326" max="13326" width="17.68359375" bestFit="1" customWidth="1"/>
    <col min="13327" max="13327" width="16.3125" bestFit="1" customWidth="1"/>
    <col min="13328" max="13328" width="17" bestFit="1" customWidth="1"/>
    <col min="13329" max="13329" width="11.5234375" bestFit="1" customWidth="1"/>
    <col min="13330" max="13330" width="10" bestFit="1" customWidth="1"/>
    <col min="13331" max="13331" width="15.89453125" bestFit="1" customWidth="1"/>
    <col min="13332" max="13332" width="17.68359375" bestFit="1" customWidth="1"/>
    <col min="13333" max="13333" width="16.3125" bestFit="1" customWidth="1"/>
    <col min="13334" max="13334" width="17" bestFit="1" customWidth="1"/>
    <col min="13335" max="13335" width="11.5234375" bestFit="1" customWidth="1"/>
    <col min="13336" max="13336" width="10" bestFit="1" customWidth="1"/>
    <col min="13337" max="13337" width="15.89453125" bestFit="1" customWidth="1"/>
    <col min="13338" max="13338" width="17.68359375" bestFit="1" customWidth="1"/>
    <col min="13339" max="13339" width="16.3125" bestFit="1" customWidth="1"/>
    <col min="13340" max="13340" width="17" bestFit="1" customWidth="1"/>
    <col min="13341" max="13342" width="11.5234375" bestFit="1" customWidth="1"/>
    <col min="13343" max="13343" width="15.89453125" bestFit="1" customWidth="1"/>
    <col min="13344" max="13344" width="17.68359375" bestFit="1" customWidth="1"/>
    <col min="13345" max="13345" width="16.3125" bestFit="1" customWidth="1"/>
    <col min="13346" max="13346" width="17" bestFit="1" customWidth="1"/>
    <col min="13347" max="13348" width="11.5234375" bestFit="1" customWidth="1"/>
    <col min="13349" max="13349" width="15.89453125" bestFit="1" customWidth="1"/>
    <col min="13350" max="13350" width="17.68359375" bestFit="1" customWidth="1"/>
    <col min="13351" max="13351" width="16.3125" bestFit="1" customWidth="1"/>
    <col min="13352" max="13352" width="17" bestFit="1" customWidth="1"/>
    <col min="13353" max="13353" width="11.5234375" bestFit="1" customWidth="1"/>
    <col min="13579" max="13579" width="5.89453125" bestFit="1" customWidth="1"/>
    <col min="13580" max="13580" width="11.5234375" bestFit="1" customWidth="1"/>
    <col min="13581" max="13581" width="15.89453125" bestFit="1" customWidth="1"/>
    <col min="13582" max="13582" width="17.68359375" bestFit="1" customWidth="1"/>
    <col min="13583" max="13583" width="16.3125" bestFit="1" customWidth="1"/>
    <col min="13584" max="13584" width="17" bestFit="1" customWidth="1"/>
    <col min="13585" max="13585" width="11.5234375" bestFit="1" customWidth="1"/>
    <col min="13586" max="13586" width="10" bestFit="1" customWidth="1"/>
    <col min="13587" max="13587" width="15.89453125" bestFit="1" customWidth="1"/>
    <col min="13588" max="13588" width="17.68359375" bestFit="1" customWidth="1"/>
    <col min="13589" max="13589" width="16.3125" bestFit="1" customWidth="1"/>
    <col min="13590" max="13590" width="17" bestFit="1" customWidth="1"/>
    <col min="13591" max="13591" width="11.5234375" bestFit="1" customWidth="1"/>
    <col min="13592" max="13592" width="10" bestFit="1" customWidth="1"/>
    <col min="13593" max="13593" width="15.89453125" bestFit="1" customWidth="1"/>
    <col min="13594" max="13594" width="17.68359375" bestFit="1" customWidth="1"/>
    <col min="13595" max="13595" width="16.3125" bestFit="1" customWidth="1"/>
    <col min="13596" max="13596" width="17" bestFit="1" customWidth="1"/>
    <col min="13597" max="13598" width="11.5234375" bestFit="1" customWidth="1"/>
    <col min="13599" max="13599" width="15.89453125" bestFit="1" customWidth="1"/>
    <col min="13600" max="13600" width="17.68359375" bestFit="1" customWidth="1"/>
    <col min="13601" max="13601" width="16.3125" bestFit="1" customWidth="1"/>
    <col min="13602" max="13602" width="17" bestFit="1" customWidth="1"/>
    <col min="13603" max="13604" width="11.5234375" bestFit="1" customWidth="1"/>
    <col min="13605" max="13605" width="15.89453125" bestFit="1" customWidth="1"/>
    <col min="13606" max="13606" width="17.68359375" bestFit="1" customWidth="1"/>
    <col min="13607" max="13607" width="16.3125" bestFit="1" customWidth="1"/>
    <col min="13608" max="13608" width="17" bestFit="1" customWidth="1"/>
    <col min="13609" max="13609" width="11.5234375" bestFit="1" customWidth="1"/>
    <col min="13835" max="13835" width="5.89453125" bestFit="1" customWidth="1"/>
    <col min="13836" max="13836" width="11.5234375" bestFit="1" customWidth="1"/>
    <col min="13837" max="13837" width="15.89453125" bestFit="1" customWidth="1"/>
    <col min="13838" max="13838" width="17.68359375" bestFit="1" customWidth="1"/>
    <col min="13839" max="13839" width="16.3125" bestFit="1" customWidth="1"/>
    <col min="13840" max="13840" width="17" bestFit="1" customWidth="1"/>
    <col min="13841" max="13841" width="11.5234375" bestFit="1" customWidth="1"/>
    <col min="13842" max="13842" width="10" bestFit="1" customWidth="1"/>
    <col min="13843" max="13843" width="15.89453125" bestFit="1" customWidth="1"/>
    <col min="13844" max="13844" width="17.68359375" bestFit="1" customWidth="1"/>
    <col min="13845" max="13845" width="16.3125" bestFit="1" customWidth="1"/>
    <col min="13846" max="13846" width="17" bestFit="1" customWidth="1"/>
    <col min="13847" max="13847" width="11.5234375" bestFit="1" customWidth="1"/>
    <col min="13848" max="13848" width="10" bestFit="1" customWidth="1"/>
    <col min="13849" max="13849" width="15.89453125" bestFit="1" customWidth="1"/>
    <col min="13850" max="13850" width="17.68359375" bestFit="1" customWidth="1"/>
    <col min="13851" max="13851" width="16.3125" bestFit="1" customWidth="1"/>
    <col min="13852" max="13852" width="17" bestFit="1" customWidth="1"/>
    <col min="13853" max="13854" width="11.5234375" bestFit="1" customWidth="1"/>
    <col min="13855" max="13855" width="15.89453125" bestFit="1" customWidth="1"/>
    <col min="13856" max="13856" width="17.68359375" bestFit="1" customWidth="1"/>
    <col min="13857" max="13857" width="16.3125" bestFit="1" customWidth="1"/>
    <col min="13858" max="13858" width="17" bestFit="1" customWidth="1"/>
    <col min="13859" max="13860" width="11.5234375" bestFit="1" customWidth="1"/>
    <col min="13861" max="13861" width="15.89453125" bestFit="1" customWidth="1"/>
    <col min="13862" max="13862" width="17.68359375" bestFit="1" customWidth="1"/>
    <col min="13863" max="13863" width="16.3125" bestFit="1" customWidth="1"/>
    <col min="13864" max="13864" width="17" bestFit="1" customWidth="1"/>
    <col min="13865" max="13865" width="11.5234375" bestFit="1" customWidth="1"/>
    <col min="14091" max="14091" width="5.89453125" bestFit="1" customWidth="1"/>
    <col min="14092" max="14092" width="11.5234375" bestFit="1" customWidth="1"/>
    <col min="14093" max="14093" width="15.89453125" bestFit="1" customWidth="1"/>
    <col min="14094" max="14094" width="17.68359375" bestFit="1" customWidth="1"/>
    <col min="14095" max="14095" width="16.3125" bestFit="1" customWidth="1"/>
    <col min="14096" max="14096" width="17" bestFit="1" customWidth="1"/>
    <col min="14097" max="14097" width="11.5234375" bestFit="1" customWidth="1"/>
    <col min="14098" max="14098" width="10" bestFit="1" customWidth="1"/>
    <col min="14099" max="14099" width="15.89453125" bestFit="1" customWidth="1"/>
    <col min="14100" max="14100" width="17.68359375" bestFit="1" customWidth="1"/>
    <col min="14101" max="14101" width="16.3125" bestFit="1" customWidth="1"/>
    <col min="14102" max="14102" width="17" bestFit="1" customWidth="1"/>
    <col min="14103" max="14103" width="11.5234375" bestFit="1" customWidth="1"/>
    <col min="14104" max="14104" width="10" bestFit="1" customWidth="1"/>
    <col min="14105" max="14105" width="15.89453125" bestFit="1" customWidth="1"/>
    <col min="14106" max="14106" width="17.68359375" bestFit="1" customWidth="1"/>
    <col min="14107" max="14107" width="16.3125" bestFit="1" customWidth="1"/>
    <col min="14108" max="14108" width="17" bestFit="1" customWidth="1"/>
    <col min="14109" max="14110" width="11.5234375" bestFit="1" customWidth="1"/>
    <col min="14111" max="14111" width="15.89453125" bestFit="1" customWidth="1"/>
    <col min="14112" max="14112" width="17.68359375" bestFit="1" customWidth="1"/>
    <col min="14113" max="14113" width="16.3125" bestFit="1" customWidth="1"/>
    <col min="14114" max="14114" width="17" bestFit="1" customWidth="1"/>
    <col min="14115" max="14116" width="11.5234375" bestFit="1" customWidth="1"/>
    <col min="14117" max="14117" width="15.89453125" bestFit="1" customWidth="1"/>
    <col min="14118" max="14118" width="17.68359375" bestFit="1" customWidth="1"/>
    <col min="14119" max="14119" width="16.3125" bestFit="1" customWidth="1"/>
    <col min="14120" max="14120" width="17" bestFit="1" customWidth="1"/>
    <col min="14121" max="14121" width="11.5234375" bestFit="1" customWidth="1"/>
    <col min="14347" max="14347" width="5.89453125" bestFit="1" customWidth="1"/>
    <col min="14348" max="14348" width="11.5234375" bestFit="1" customWidth="1"/>
    <col min="14349" max="14349" width="15.89453125" bestFit="1" customWidth="1"/>
    <col min="14350" max="14350" width="17.68359375" bestFit="1" customWidth="1"/>
    <col min="14351" max="14351" width="16.3125" bestFit="1" customWidth="1"/>
    <col min="14352" max="14352" width="17" bestFit="1" customWidth="1"/>
    <col min="14353" max="14353" width="11.5234375" bestFit="1" customWidth="1"/>
    <col min="14354" max="14354" width="10" bestFit="1" customWidth="1"/>
    <col min="14355" max="14355" width="15.89453125" bestFit="1" customWidth="1"/>
    <col min="14356" max="14356" width="17.68359375" bestFit="1" customWidth="1"/>
    <col min="14357" max="14357" width="16.3125" bestFit="1" customWidth="1"/>
    <col min="14358" max="14358" width="17" bestFit="1" customWidth="1"/>
    <col min="14359" max="14359" width="11.5234375" bestFit="1" customWidth="1"/>
    <col min="14360" max="14360" width="10" bestFit="1" customWidth="1"/>
    <col min="14361" max="14361" width="15.89453125" bestFit="1" customWidth="1"/>
    <col min="14362" max="14362" width="17.68359375" bestFit="1" customWidth="1"/>
    <col min="14363" max="14363" width="16.3125" bestFit="1" customWidth="1"/>
    <col min="14364" max="14364" width="17" bestFit="1" customWidth="1"/>
    <col min="14365" max="14366" width="11.5234375" bestFit="1" customWidth="1"/>
    <col min="14367" max="14367" width="15.89453125" bestFit="1" customWidth="1"/>
    <col min="14368" max="14368" width="17.68359375" bestFit="1" customWidth="1"/>
    <col min="14369" max="14369" width="16.3125" bestFit="1" customWidth="1"/>
    <col min="14370" max="14370" width="17" bestFit="1" customWidth="1"/>
    <col min="14371" max="14372" width="11.5234375" bestFit="1" customWidth="1"/>
    <col min="14373" max="14373" width="15.89453125" bestFit="1" customWidth="1"/>
    <col min="14374" max="14374" width="17.68359375" bestFit="1" customWidth="1"/>
    <col min="14375" max="14375" width="16.3125" bestFit="1" customWidth="1"/>
    <col min="14376" max="14376" width="17" bestFit="1" customWidth="1"/>
    <col min="14377" max="14377" width="11.5234375" bestFit="1" customWidth="1"/>
    <col min="14603" max="14603" width="5.89453125" bestFit="1" customWidth="1"/>
    <col min="14604" max="14604" width="11.5234375" bestFit="1" customWidth="1"/>
    <col min="14605" max="14605" width="15.89453125" bestFit="1" customWidth="1"/>
    <col min="14606" max="14606" width="17.68359375" bestFit="1" customWidth="1"/>
    <col min="14607" max="14607" width="16.3125" bestFit="1" customWidth="1"/>
    <col min="14608" max="14608" width="17" bestFit="1" customWidth="1"/>
    <col min="14609" max="14609" width="11.5234375" bestFit="1" customWidth="1"/>
    <col min="14610" max="14610" width="10" bestFit="1" customWidth="1"/>
    <col min="14611" max="14611" width="15.89453125" bestFit="1" customWidth="1"/>
    <col min="14612" max="14612" width="17.68359375" bestFit="1" customWidth="1"/>
    <col min="14613" max="14613" width="16.3125" bestFit="1" customWidth="1"/>
    <col min="14614" max="14614" width="17" bestFit="1" customWidth="1"/>
    <col min="14615" max="14615" width="11.5234375" bestFit="1" customWidth="1"/>
    <col min="14616" max="14616" width="10" bestFit="1" customWidth="1"/>
    <col min="14617" max="14617" width="15.89453125" bestFit="1" customWidth="1"/>
    <col min="14618" max="14618" width="17.68359375" bestFit="1" customWidth="1"/>
    <col min="14619" max="14619" width="16.3125" bestFit="1" customWidth="1"/>
    <col min="14620" max="14620" width="17" bestFit="1" customWidth="1"/>
    <col min="14621" max="14622" width="11.5234375" bestFit="1" customWidth="1"/>
    <col min="14623" max="14623" width="15.89453125" bestFit="1" customWidth="1"/>
    <col min="14624" max="14624" width="17.68359375" bestFit="1" customWidth="1"/>
    <col min="14625" max="14625" width="16.3125" bestFit="1" customWidth="1"/>
    <col min="14626" max="14626" width="17" bestFit="1" customWidth="1"/>
    <col min="14627" max="14628" width="11.5234375" bestFit="1" customWidth="1"/>
    <col min="14629" max="14629" width="15.89453125" bestFit="1" customWidth="1"/>
    <col min="14630" max="14630" width="17.68359375" bestFit="1" customWidth="1"/>
    <col min="14631" max="14631" width="16.3125" bestFit="1" customWidth="1"/>
    <col min="14632" max="14632" width="17" bestFit="1" customWidth="1"/>
    <col min="14633" max="14633" width="11.5234375" bestFit="1" customWidth="1"/>
    <col min="14859" max="14859" width="5.89453125" bestFit="1" customWidth="1"/>
    <col min="14860" max="14860" width="11.5234375" bestFit="1" customWidth="1"/>
    <col min="14861" max="14861" width="15.89453125" bestFit="1" customWidth="1"/>
    <col min="14862" max="14862" width="17.68359375" bestFit="1" customWidth="1"/>
    <col min="14863" max="14863" width="16.3125" bestFit="1" customWidth="1"/>
    <col min="14864" max="14864" width="17" bestFit="1" customWidth="1"/>
    <col min="14865" max="14865" width="11.5234375" bestFit="1" customWidth="1"/>
    <col min="14866" max="14866" width="10" bestFit="1" customWidth="1"/>
    <col min="14867" max="14867" width="15.89453125" bestFit="1" customWidth="1"/>
    <col min="14868" max="14868" width="17.68359375" bestFit="1" customWidth="1"/>
    <col min="14869" max="14869" width="16.3125" bestFit="1" customWidth="1"/>
    <col min="14870" max="14870" width="17" bestFit="1" customWidth="1"/>
    <col min="14871" max="14871" width="11.5234375" bestFit="1" customWidth="1"/>
    <col min="14872" max="14872" width="10" bestFit="1" customWidth="1"/>
    <col min="14873" max="14873" width="15.89453125" bestFit="1" customWidth="1"/>
    <col min="14874" max="14874" width="17.68359375" bestFit="1" customWidth="1"/>
    <col min="14875" max="14875" width="16.3125" bestFit="1" customWidth="1"/>
    <col min="14876" max="14876" width="17" bestFit="1" customWidth="1"/>
    <col min="14877" max="14878" width="11.5234375" bestFit="1" customWidth="1"/>
    <col min="14879" max="14879" width="15.89453125" bestFit="1" customWidth="1"/>
    <col min="14880" max="14880" width="17.68359375" bestFit="1" customWidth="1"/>
    <col min="14881" max="14881" width="16.3125" bestFit="1" customWidth="1"/>
    <col min="14882" max="14882" width="17" bestFit="1" customWidth="1"/>
    <col min="14883" max="14884" width="11.5234375" bestFit="1" customWidth="1"/>
    <col min="14885" max="14885" width="15.89453125" bestFit="1" customWidth="1"/>
    <col min="14886" max="14886" width="17.68359375" bestFit="1" customWidth="1"/>
    <col min="14887" max="14887" width="16.3125" bestFit="1" customWidth="1"/>
    <col min="14888" max="14888" width="17" bestFit="1" customWidth="1"/>
    <col min="14889" max="14889" width="11.5234375" bestFit="1" customWidth="1"/>
    <col min="15115" max="15115" width="5.89453125" bestFit="1" customWidth="1"/>
    <col min="15116" max="15116" width="11.5234375" bestFit="1" customWidth="1"/>
    <col min="15117" max="15117" width="15.89453125" bestFit="1" customWidth="1"/>
    <col min="15118" max="15118" width="17.68359375" bestFit="1" customWidth="1"/>
    <col min="15119" max="15119" width="16.3125" bestFit="1" customWidth="1"/>
    <col min="15120" max="15120" width="17" bestFit="1" customWidth="1"/>
    <col min="15121" max="15121" width="11.5234375" bestFit="1" customWidth="1"/>
    <col min="15122" max="15122" width="10" bestFit="1" customWidth="1"/>
    <col min="15123" max="15123" width="15.89453125" bestFit="1" customWidth="1"/>
    <col min="15124" max="15124" width="17.68359375" bestFit="1" customWidth="1"/>
    <col min="15125" max="15125" width="16.3125" bestFit="1" customWidth="1"/>
    <col min="15126" max="15126" width="17" bestFit="1" customWidth="1"/>
    <col min="15127" max="15127" width="11.5234375" bestFit="1" customWidth="1"/>
    <col min="15128" max="15128" width="10" bestFit="1" customWidth="1"/>
    <col min="15129" max="15129" width="15.89453125" bestFit="1" customWidth="1"/>
    <col min="15130" max="15130" width="17.68359375" bestFit="1" customWidth="1"/>
    <col min="15131" max="15131" width="16.3125" bestFit="1" customWidth="1"/>
    <col min="15132" max="15132" width="17" bestFit="1" customWidth="1"/>
    <col min="15133" max="15134" width="11.5234375" bestFit="1" customWidth="1"/>
    <col min="15135" max="15135" width="15.89453125" bestFit="1" customWidth="1"/>
    <col min="15136" max="15136" width="17.68359375" bestFit="1" customWidth="1"/>
    <col min="15137" max="15137" width="16.3125" bestFit="1" customWidth="1"/>
    <col min="15138" max="15138" width="17" bestFit="1" customWidth="1"/>
    <col min="15139" max="15140" width="11.5234375" bestFit="1" customWidth="1"/>
    <col min="15141" max="15141" width="15.89453125" bestFit="1" customWidth="1"/>
    <col min="15142" max="15142" width="17.68359375" bestFit="1" customWidth="1"/>
    <col min="15143" max="15143" width="16.3125" bestFit="1" customWidth="1"/>
    <col min="15144" max="15144" width="17" bestFit="1" customWidth="1"/>
    <col min="15145" max="15145" width="11.5234375" bestFit="1" customWidth="1"/>
    <col min="15371" max="15371" width="5.89453125" bestFit="1" customWidth="1"/>
    <col min="15372" max="15372" width="11.5234375" bestFit="1" customWidth="1"/>
    <col min="15373" max="15373" width="15.89453125" bestFit="1" customWidth="1"/>
    <col min="15374" max="15374" width="17.68359375" bestFit="1" customWidth="1"/>
    <col min="15375" max="15375" width="16.3125" bestFit="1" customWidth="1"/>
    <col min="15376" max="15376" width="17" bestFit="1" customWidth="1"/>
    <col min="15377" max="15377" width="11.5234375" bestFit="1" customWidth="1"/>
    <col min="15378" max="15378" width="10" bestFit="1" customWidth="1"/>
    <col min="15379" max="15379" width="15.89453125" bestFit="1" customWidth="1"/>
    <col min="15380" max="15380" width="17.68359375" bestFit="1" customWidth="1"/>
    <col min="15381" max="15381" width="16.3125" bestFit="1" customWidth="1"/>
    <col min="15382" max="15382" width="17" bestFit="1" customWidth="1"/>
    <col min="15383" max="15383" width="11.5234375" bestFit="1" customWidth="1"/>
    <col min="15384" max="15384" width="10" bestFit="1" customWidth="1"/>
    <col min="15385" max="15385" width="15.89453125" bestFit="1" customWidth="1"/>
    <col min="15386" max="15386" width="17.68359375" bestFit="1" customWidth="1"/>
    <col min="15387" max="15387" width="16.3125" bestFit="1" customWidth="1"/>
    <col min="15388" max="15388" width="17" bestFit="1" customWidth="1"/>
    <col min="15389" max="15390" width="11.5234375" bestFit="1" customWidth="1"/>
    <col min="15391" max="15391" width="15.89453125" bestFit="1" customWidth="1"/>
    <col min="15392" max="15392" width="17.68359375" bestFit="1" customWidth="1"/>
    <col min="15393" max="15393" width="16.3125" bestFit="1" customWidth="1"/>
    <col min="15394" max="15394" width="17" bestFit="1" customWidth="1"/>
    <col min="15395" max="15396" width="11.5234375" bestFit="1" customWidth="1"/>
    <col min="15397" max="15397" width="15.89453125" bestFit="1" customWidth="1"/>
    <col min="15398" max="15398" width="17.68359375" bestFit="1" customWidth="1"/>
    <col min="15399" max="15399" width="16.3125" bestFit="1" customWidth="1"/>
    <col min="15400" max="15400" width="17" bestFit="1" customWidth="1"/>
    <col min="15401" max="15401" width="11.5234375" bestFit="1" customWidth="1"/>
    <col min="15627" max="15627" width="5.89453125" bestFit="1" customWidth="1"/>
    <col min="15628" max="15628" width="11.5234375" bestFit="1" customWidth="1"/>
    <col min="15629" max="15629" width="15.89453125" bestFit="1" customWidth="1"/>
    <col min="15630" max="15630" width="17.68359375" bestFit="1" customWidth="1"/>
    <col min="15631" max="15631" width="16.3125" bestFit="1" customWidth="1"/>
    <col min="15632" max="15632" width="17" bestFit="1" customWidth="1"/>
    <col min="15633" max="15633" width="11.5234375" bestFit="1" customWidth="1"/>
    <col min="15634" max="15634" width="10" bestFit="1" customWidth="1"/>
    <col min="15635" max="15635" width="15.89453125" bestFit="1" customWidth="1"/>
    <col min="15636" max="15636" width="17.68359375" bestFit="1" customWidth="1"/>
    <col min="15637" max="15637" width="16.3125" bestFit="1" customWidth="1"/>
    <col min="15638" max="15638" width="17" bestFit="1" customWidth="1"/>
    <col min="15639" max="15639" width="11.5234375" bestFit="1" customWidth="1"/>
    <col min="15640" max="15640" width="10" bestFit="1" customWidth="1"/>
    <col min="15641" max="15641" width="15.89453125" bestFit="1" customWidth="1"/>
    <col min="15642" max="15642" width="17.68359375" bestFit="1" customWidth="1"/>
    <col min="15643" max="15643" width="16.3125" bestFit="1" customWidth="1"/>
    <col min="15644" max="15644" width="17" bestFit="1" customWidth="1"/>
    <col min="15645" max="15646" width="11.5234375" bestFit="1" customWidth="1"/>
    <col min="15647" max="15647" width="15.89453125" bestFit="1" customWidth="1"/>
    <col min="15648" max="15648" width="17.68359375" bestFit="1" customWidth="1"/>
    <col min="15649" max="15649" width="16.3125" bestFit="1" customWidth="1"/>
    <col min="15650" max="15650" width="17" bestFit="1" customWidth="1"/>
    <col min="15651" max="15652" width="11.5234375" bestFit="1" customWidth="1"/>
    <col min="15653" max="15653" width="15.89453125" bestFit="1" customWidth="1"/>
    <col min="15654" max="15654" width="17.68359375" bestFit="1" customWidth="1"/>
    <col min="15655" max="15655" width="16.3125" bestFit="1" customWidth="1"/>
    <col min="15656" max="15656" width="17" bestFit="1" customWidth="1"/>
    <col min="15657" max="15657" width="11.5234375" bestFit="1" customWidth="1"/>
    <col min="15883" max="15883" width="5.89453125" bestFit="1" customWidth="1"/>
    <col min="15884" max="15884" width="11.5234375" bestFit="1" customWidth="1"/>
    <col min="15885" max="15885" width="15.89453125" bestFit="1" customWidth="1"/>
    <col min="15886" max="15886" width="17.68359375" bestFit="1" customWidth="1"/>
    <col min="15887" max="15887" width="16.3125" bestFit="1" customWidth="1"/>
    <col min="15888" max="15888" width="17" bestFit="1" customWidth="1"/>
    <col min="15889" max="15889" width="11.5234375" bestFit="1" customWidth="1"/>
    <col min="15890" max="15890" width="10" bestFit="1" customWidth="1"/>
    <col min="15891" max="15891" width="15.89453125" bestFit="1" customWidth="1"/>
    <col min="15892" max="15892" width="17.68359375" bestFit="1" customWidth="1"/>
    <col min="15893" max="15893" width="16.3125" bestFit="1" customWidth="1"/>
    <col min="15894" max="15894" width="17" bestFit="1" customWidth="1"/>
    <col min="15895" max="15895" width="11.5234375" bestFit="1" customWidth="1"/>
    <col min="15896" max="15896" width="10" bestFit="1" customWidth="1"/>
    <col min="15897" max="15897" width="15.89453125" bestFit="1" customWidth="1"/>
    <col min="15898" max="15898" width="17.68359375" bestFit="1" customWidth="1"/>
    <col min="15899" max="15899" width="16.3125" bestFit="1" customWidth="1"/>
    <col min="15900" max="15900" width="17" bestFit="1" customWidth="1"/>
    <col min="15901" max="15902" width="11.5234375" bestFit="1" customWidth="1"/>
    <col min="15903" max="15903" width="15.89453125" bestFit="1" customWidth="1"/>
    <col min="15904" max="15904" width="17.68359375" bestFit="1" customWidth="1"/>
    <col min="15905" max="15905" width="16.3125" bestFit="1" customWidth="1"/>
    <col min="15906" max="15906" width="17" bestFit="1" customWidth="1"/>
    <col min="15907" max="15908" width="11.5234375" bestFit="1" customWidth="1"/>
    <col min="15909" max="15909" width="15.89453125" bestFit="1" customWidth="1"/>
    <col min="15910" max="15910" width="17.68359375" bestFit="1" customWidth="1"/>
    <col min="15911" max="15911" width="16.3125" bestFit="1" customWidth="1"/>
    <col min="15912" max="15912" width="17" bestFit="1" customWidth="1"/>
    <col min="15913" max="15913" width="11.5234375" bestFit="1" customWidth="1"/>
    <col min="16139" max="16139" width="5.89453125" bestFit="1" customWidth="1"/>
    <col min="16140" max="16140" width="11.5234375" bestFit="1" customWidth="1"/>
    <col min="16141" max="16141" width="15.89453125" bestFit="1" customWidth="1"/>
    <col min="16142" max="16142" width="17.68359375" bestFit="1" customWidth="1"/>
    <col min="16143" max="16143" width="16.3125" bestFit="1" customWidth="1"/>
    <col min="16144" max="16144" width="17" bestFit="1" customWidth="1"/>
    <col min="16145" max="16145" width="11.5234375" bestFit="1" customWidth="1"/>
    <col min="16146" max="16146" width="10" bestFit="1" customWidth="1"/>
    <col min="16147" max="16147" width="15.89453125" bestFit="1" customWidth="1"/>
    <col min="16148" max="16148" width="17.68359375" bestFit="1" customWidth="1"/>
    <col min="16149" max="16149" width="16.3125" bestFit="1" customWidth="1"/>
    <col min="16150" max="16150" width="17" bestFit="1" customWidth="1"/>
    <col min="16151" max="16151" width="11.5234375" bestFit="1" customWidth="1"/>
    <col min="16152" max="16152" width="10" bestFit="1" customWidth="1"/>
    <col min="16153" max="16153" width="15.89453125" bestFit="1" customWidth="1"/>
    <col min="16154" max="16154" width="17.68359375" bestFit="1" customWidth="1"/>
    <col min="16155" max="16155" width="16.3125" bestFit="1" customWidth="1"/>
    <col min="16156" max="16156" width="17" bestFit="1" customWidth="1"/>
    <col min="16157" max="16158" width="11.5234375" bestFit="1" customWidth="1"/>
    <col min="16159" max="16159" width="15.89453125" bestFit="1" customWidth="1"/>
    <col min="16160" max="16160" width="17.68359375" bestFit="1" customWidth="1"/>
    <col min="16161" max="16161" width="16.3125" bestFit="1" customWidth="1"/>
    <col min="16162" max="16162" width="17" bestFit="1" customWidth="1"/>
    <col min="16163" max="16164" width="11.5234375" bestFit="1" customWidth="1"/>
    <col min="16165" max="16165" width="15.89453125" bestFit="1" customWidth="1"/>
    <col min="16166" max="16166" width="17.68359375" bestFit="1" customWidth="1"/>
    <col min="16167" max="16167" width="16.3125" bestFit="1" customWidth="1"/>
    <col min="16168" max="16168" width="17" bestFit="1" customWidth="1"/>
    <col min="16169" max="16169" width="11.5234375" bestFit="1" customWidth="1"/>
  </cols>
  <sheetData>
    <row r="1" spans="1:45" s="723" customFormat="1" ht="14.7" thickBot="1" x14ac:dyDescent="0.6">
      <c r="A1" s="584"/>
      <c r="B1" s="810" t="s">
        <v>1710</v>
      </c>
      <c r="C1" s="811"/>
      <c r="D1" s="811"/>
      <c r="E1" s="811"/>
      <c r="F1" s="721"/>
      <c r="G1" s="721"/>
      <c r="H1" s="721"/>
      <c r="I1" s="722"/>
      <c r="J1" s="810" t="s">
        <v>78</v>
      </c>
      <c r="K1" s="811"/>
      <c r="L1" s="811"/>
      <c r="M1" s="811"/>
      <c r="N1" s="811"/>
      <c r="O1" s="812"/>
      <c r="P1" s="810" t="s">
        <v>79</v>
      </c>
      <c r="Q1" s="811"/>
      <c r="R1" s="811"/>
      <c r="S1" s="811"/>
      <c r="T1" s="811"/>
      <c r="U1" s="812"/>
      <c r="V1" s="807" t="s">
        <v>1709</v>
      </c>
      <c r="W1" s="808"/>
      <c r="X1" s="808"/>
      <c r="Y1" s="808"/>
      <c r="Z1" s="721"/>
      <c r="AA1" s="721"/>
      <c r="AB1" s="721"/>
      <c r="AC1" s="721"/>
      <c r="AD1" s="807" t="s">
        <v>1706</v>
      </c>
      <c r="AE1" s="808"/>
      <c r="AF1" s="808"/>
      <c r="AG1" s="809"/>
      <c r="AH1" s="813" t="s">
        <v>1708</v>
      </c>
      <c r="AI1" s="814"/>
      <c r="AJ1" s="814"/>
      <c r="AK1" s="814"/>
      <c r="AL1" s="814"/>
      <c r="AM1" s="814"/>
      <c r="AN1" s="814"/>
      <c r="AO1" s="815"/>
      <c r="AP1" s="813" t="s">
        <v>1707</v>
      </c>
      <c r="AQ1" s="814"/>
      <c r="AR1" s="814"/>
      <c r="AS1" s="815"/>
    </row>
    <row r="2" spans="1:45" s="766" customFormat="1" ht="29.4" customHeight="1" thickBot="1" x14ac:dyDescent="0.6">
      <c r="A2" s="762" t="s">
        <v>1621</v>
      </c>
      <c r="B2" s="725" t="s">
        <v>132</v>
      </c>
      <c r="C2" s="726" t="s">
        <v>1687</v>
      </c>
      <c r="D2" s="727" t="s">
        <v>1643</v>
      </c>
      <c r="E2" s="726" t="s">
        <v>1684</v>
      </c>
      <c r="F2" s="727" t="s">
        <v>1644</v>
      </c>
      <c r="G2" s="727" t="s">
        <v>1647</v>
      </c>
      <c r="H2" s="727" t="s">
        <v>1646</v>
      </c>
      <c r="I2" s="763" t="s">
        <v>131</v>
      </c>
      <c r="J2" s="725" t="s">
        <v>132</v>
      </c>
      <c r="K2" s="727" t="s">
        <v>1643</v>
      </c>
      <c r="L2" s="727" t="s">
        <v>1644</v>
      </c>
      <c r="M2" s="727" t="s">
        <v>1647</v>
      </c>
      <c r="N2" s="727" t="s">
        <v>1646</v>
      </c>
      <c r="O2" s="763" t="s">
        <v>131</v>
      </c>
      <c r="P2" s="725" t="s">
        <v>132</v>
      </c>
      <c r="Q2" s="727" t="s">
        <v>1643</v>
      </c>
      <c r="R2" s="727" t="s">
        <v>1644</v>
      </c>
      <c r="S2" s="727" t="s">
        <v>1647</v>
      </c>
      <c r="T2" s="727" t="s">
        <v>1646</v>
      </c>
      <c r="U2" s="763" t="s">
        <v>131</v>
      </c>
      <c r="V2" s="725" t="s">
        <v>132</v>
      </c>
      <c r="W2" s="726" t="s">
        <v>1688</v>
      </c>
      <c r="X2" s="727" t="s">
        <v>1643</v>
      </c>
      <c r="Y2" s="726" t="s">
        <v>1673</v>
      </c>
      <c r="Z2" s="727" t="s">
        <v>1644</v>
      </c>
      <c r="AA2" s="727" t="s">
        <v>1647</v>
      </c>
      <c r="AB2" s="727" t="s">
        <v>1646</v>
      </c>
      <c r="AC2" s="727" t="s">
        <v>131</v>
      </c>
      <c r="AD2" s="764" t="s">
        <v>132</v>
      </c>
      <c r="AE2" s="759" t="s">
        <v>1689</v>
      </c>
      <c r="AF2" s="759" t="s">
        <v>1643</v>
      </c>
      <c r="AG2" s="765" t="s">
        <v>1685</v>
      </c>
      <c r="AH2" s="725" t="s">
        <v>132</v>
      </c>
      <c r="AI2" s="726" t="s">
        <v>1688</v>
      </c>
      <c r="AJ2" s="727" t="s">
        <v>1643</v>
      </c>
      <c r="AK2" s="726" t="s">
        <v>1673</v>
      </c>
      <c r="AL2" s="727" t="s">
        <v>1644</v>
      </c>
      <c r="AM2" s="727" t="s">
        <v>1647</v>
      </c>
      <c r="AN2" s="727" t="s">
        <v>1646</v>
      </c>
      <c r="AO2" s="727" t="s">
        <v>131</v>
      </c>
      <c r="AP2" s="705" t="s">
        <v>132</v>
      </c>
      <c r="AQ2" s="706" t="s">
        <v>1689</v>
      </c>
      <c r="AR2" s="706" t="s">
        <v>1643</v>
      </c>
      <c r="AS2" s="707" t="s">
        <v>1685</v>
      </c>
    </row>
    <row r="3" spans="1:45" x14ac:dyDescent="0.55000000000000004">
      <c r="A3" s="577">
        <v>2016</v>
      </c>
      <c r="B3" s="578">
        <v>265300.021543807</v>
      </c>
      <c r="C3" s="629">
        <f t="shared" ref="C3:C34" si="0">B3*(1+AVAWO)^(A3-$A$3)</f>
        <v>265300.021543807</v>
      </c>
      <c r="D3" s="579">
        <v>960084.19881138415</v>
      </c>
      <c r="E3" s="629">
        <f t="shared" ref="E3:E34" si="1">D3*(1+AVAWO)^(A3-$A$3)</f>
        <v>960084.19881138415</v>
      </c>
      <c r="F3" s="579">
        <v>121302.6467537393</v>
      </c>
      <c r="G3" s="579">
        <v>96008.419881138427</v>
      </c>
      <c r="H3" s="579">
        <v>1000000</v>
      </c>
      <c r="I3" s="580">
        <v>2442695.2869900689</v>
      </c>
      <c r="J3" s="578">
        <v>0</v>
      </c>
      <c r="K3" s="579">
        <v>542979.02277881932</v>
      </c>
      <c r="L3" s="579">
        <v>79592.129150482811</v>
      </c>
      <c r="M3" s="579">
        <v>54297.902277881934</v>
      </c>
      <c r="N3" s="579">
        <v>1000000</v>
      </c>
      <c r="O3" s="580">
        <v>1676869.0542071844</v>
      </c>
      <c r="P3" s="578">
        <v>0</v>
      </c>
      <c r="Q3" s="579">
        <v>547791.63495866046</v>
      </c>
      <c r="R3" s="579">
        <v>80073.39036846692</v>
      </c>
      <c r="S3" s="579">
        <v>54779.163495866051</v>
      </c>
      <c r="T3" s="579">
        <v>1000000</v>
      </c>
      <c r="U3" s="580">
        <v>1682644.1888229935</v>
      </c>
      <c r="V3" s="578">
        <v>0</v>
      </c>
      <c r="W3" s="629">
        <f t="shared" ref="W3:W34" si="2">V3*(1+AVA)^(A3-$A$3)</f>
        <v>0</v>
      </c>
      <c r="X3" s="579">
        <v>517507.41164403991</v>
      </c>
      <c r="Y3" s="629">
        <f t="shared" ref="Y3:Y34" si="3">X3*(1+AVA)^(A3-$A$3)</f>
        <v>517507.41164403991</v>
      </c>
      <c r="Z3" s="579">
        <v>77044.968037004874</v>
      </c>
      <c r="AA3" s="579">
        <v>51750.741164403997</v>
      </c>
      <c r="AB3" s="579">
        <v>1000000</v>
      </c>
      <c r="AC3" s="579">
        <v>1646303.1208454487</v>
      </c>
      <c r="AD3" s="717">
        <f>(B3-V3)/1000000</f>
        <v>0.265300021543807</v>
      </c>
      <c r="AE3" s="588">
        <f>(C3-W3)/1000000</f>
        <v>0.265300021543807</v>
      </c>
      <c r="AF3" s="588">
        <f>(D3-X3)/1000000</f>
        <v>0.44257678716734422</v>
      </c>
      <c r="AG3" s="718">
        <f>(E3-Y3)/1000000</f>
        <v>0.44257678716734422</v>
      </c>
      <c r="AH3" s="578">
        <v>0</v>
      </c>
      <c r="AI3" s="629">
        <f t="shared" ref="AI3:AI66" si="4">AH3*(1+AVA)^(A3-$A$3)</f>
        <v>0</v>
      </c>
      <c r="AJ3" s="579">
        <v>546479.40714630485</v>
      </c>
      <c r="AK3" s="629">
        <f t="shared" ref="AK3:AK66" si="5">AJ3*(1+AVA)^(A3-$A$3)</f>
        <v>546479.40714630485</v>
      </c>
      <c r="AL3" s="579">
        <v>79942.167587231379</v>
      </c>
      <c r="AM3" s="579">
        <v>54647.940714630495</v>
      </c>
      <c r="AN3" s="579">
        <v>1000000</v>
      </c>
      <c r="AO3" s="579">
        <v>1681069.5154481672</v>
      </c>
      <c r="AP3" s="715">
        <f>(B3-AH3)/1000000</f>
        <v>0.265300021543807</v>
      </c>
      <c r="AQ3" s="711">
        <f>(C3-AI3)/1000000</f>
        <v>0.265300021543807</v>
      </c>
      <c r="AR3" s="711">
        <f>(D3-AJ3)/1000000</f>
        <v>0.4136047916650793</v>
      </c>
      <c r="AS3" s="712">
        <f>(E3-AK3)/1000000</f>
        <v>0.4136047916650793</v>
      </c>
    </row>
    <row r="4" spans="1:45" x14ac:dyDescent="0.55000000000000004">
      <c r="A4" s="577">
        <v>2017</v>
      </c>
      <c r="B4" s="578">
        <v>294300.35142797959</v>
      </c>
      <c r="C4" s="629">
        <f t="shared" si="0"/>
        <v>295771.85318511946</v>
      </c>
      <c r="D4" s="579">
        <v>984561.01264723192</v>
      </c>
      <c r="E4" s="629">
        <f t="shared" si="1"/>
        <v>989483.81771046796</v>
      </c>
      <c r="F4" s="579">
        <v>124400.45095426778</v>
      </c>
      <c r="G4" s="579">
        <v>98456.101264723198</v>
      </c>
      <c r="H4" s="579">
        <v>1000000</v>
      </c>
      <c r="I4" s="580">
        <v>2501717.9162942022</v>
      </c>
      <c r="J4" s="578">
        <v>13786.053175937765</v>
      </c>
      <c r="K4" s="579">
        <v>558242.44092116831</v>
      </c>
      <c r="L4" s="579">
        <v>81768.593781661402</v>
      </c>
      <c r="M4" s="579">
        <v>55824.244092116838</v>
      </c>
      <c r="N4" s="579">
        <v>1000000</v>
      </c>
      <c r="O4" s="580">
        <v>1709621.3319708847</v>
      </c>
      <c r="P4" s="578">
        <v>13786.053175937765</v>
      </c>
      <c r="Q4" s="579">
        <v>561150.69393708091</v>
      </c>
      <c r="R4" s="579">
        <v>82059.419083252651</v>
      </c>
      <c r="S4" s="579">
        <v>56115.069393708094</v>
      </c>
      <c r="T4" s="579">
        <v>1000000</v>
      </c>
      <c r="U4" s="580">
        <v>1713111.2355899794</v>
      </c>
      <c r="V4" s="578">
        <v>24814.89571668797</v>
      </c>
      <c r="W4" s="629">
        <f t="shared" si="2"/>
        <v>24690.82123810453</v>
      </c>
      <c r="X4" s="579">
        <v>543660.99513165664</v>
      </c>
      <c r="Y4" s="629">
        <f t="shared" si="3"/>
        <v>540942.69015599834</v>
      </c>
      <c r="Z4" s="579">
        <v>80310.449202710239</v>
      </c>
      <c r="AA4" s="579">
        <v>54366.099513165667</v>
      </c>
      <c r="AB4" s="579">
        <v>1000000</v>
      </c>
      <c r="AC4" s="579">
        <v>1703152.4395642204</v>
      </c>
      <c r="AD4" s="717">
        <f t="shared" ref="AD4:AD67" si="6">(B4-V4)/1000000</f>
        <v>0.26948545571129162</v>
      </c>
      <c r="AE4" s="588">
        <f t="shared" ref="AE4:AE67" si="7">(C4-W4)/1000000</f>
        <v>0.27108103194701494</v>
      </c>
      <c r="AF4" s="588">
        <f t="shared" ref="AF4:AF67" si="8">(D4-X4)/1000000</f>
        <v>0.44090001751557528</v>
      </c>
      <c r="AG4" s="718">
        <f t="shared" ref="AG4:AG67" si="9">(E4-Y4)/1000000</f>
        <v>0.44854112755446962</v>
      </c>
      <c r="AH4" s="578">
        <v>24814.89571668797</v>
      </c>
      <c r="AI4" s="629">
        <f t="shared" si="4"/>
        <v>24690.82123810453</v>
      </c>
      <c r="AJ4" s="579">
        <v>570957.45868816948</v>
      </c>
      <c r="AK4" s="629">
        <f t="shared" si="5"/>
        <v>568102.67139472859</v>
      </c>
      <c r="AL4" s="579">
        <v>83040.095558361543</v>
      </c>
      <c r="AM4" s="579">
        <v>57095.745868816965</v>
      </c>
      <c r="AN4" s="579">
        <v>1000000</v>
      </c>
      <c r="AO4" s="579">
        <v>1735908.1958320367</v>
      </c>
      <c r="AP4" s="715">
        <f t="shared" ref="AP4:AP8" si="10">(B4-AH4)/1000000</f>
        <v>0.26948545571129162</v>
      </c>
      <c r="AQ4" s="711">
        <f t="shared" ref="AQ4:AQ8" si="11">(C4-AI4)/1000000</f>
        <v>0.27108103194701494</v>
      </c>
      <c r="AR4" s="711">
        <f t="shared" ref="AR4:AR8" si="12">(D4-AJ4)/1000000</f>
        <v>0.41360355395906245</v>
      </c>
      <c r="AS4" s="712">
        <f t="shared" ref="AS4:AS8" si="13">(E4-AK4)/1000000</f>
        <v>0.42138114631573936</v>
      </c>
    </row>
    <row r="5" spans="1:45" x14ac:dyDescent="0.55000000000000004">
      <c r="A5" s="577">
        <v>2018</v>
      </c>
      <c r="B5" s="578">
        <v>323300.68131215218</v>
      </c>
      <c r="C5" s="629">
        <f t="shared" si="0"/>
        <v>326541.77064230642</v>
      </c>
      <c r="D5" s="579">
        <v>1009037.8264830797</v>
      </c>
      <c r="E5" s="629">
        <f t="shared" si="1"/>
        <v>1019153.4306935723</v>
      </c>
      <c r="F5" s="579">
        <v>127498.25515479625</v>
      </c>
      <c r="G5" s="579">
        <v>100903.78264830797</v>
      </c>
      <c r="H5" s="579">
        <v>1000000</v>
      </c>
      <c r="I5" s="580">
        <v>2560740.545598336</v>
      </c>
      <c r="J5" s="578">
        <v>27572.106351875529</v>
      </c>
      <c r="K5" s="579">
        <v>573505.8590635173</v>
      </c>
      <c r="L5" s="579">
        <v>83945.058412839993</v>
      </c>
      <c r="M5" s="579">
        <v>57350.585906351735</v>
      </c>
      <c r="N5" s="579">
        <v>1000000</v>
      </c>
      <c r="O5" s="580">
        <v>1742373.6097345848</v>
      </c>
      <c r="P5" s="578">
        <v>27572.106351875529</v>
      </c>
      <c r="Q5" s="579">
        <v>574509.75291550125</v>
      </c>
      <c r="R5" s="579">
        <v>84045.447798038396</v>
      </c>
      <c r="S5" s="579">
        <v>57450.97529155013</v>
      </c>
      <c r="T5" s="579">
        <v>1000000</v>
      </c>
      <c r="U5" s="580">
        <v>1743578.2823569656</v>
      </c>
      <c r="V5" s="578">
        <v>49629.79143337594</v>
      </c>
      <c r="W5" s="629">
        <f t="shared" si="2"/>
        <v>49134.734263828017</v>
      </c>
      <c r="X5" s="579">
        <v>569814.57861927338</v>
      </c>
      <c r="Y5" s="629">
        <f t="shared" si="3"/>
        <v>564130.67819754616</v>
      </c>
      <c r="Z5" s="579">
        <v>83575.930368415604</v>
      </c>
      <c r="AA5" s="579">
        <v>56981.457861927338</v>
      </c>
      <c r="AB5" s="579">
        <v>1000000</v>
      </c>
      <c r="AC5" s="579">
        <v>1760001.7582829921</v>
      </c>
      <c r="AD5" s="717">
        <f t="shared" si="6"/>
        <v>0.27367088987877625</v>
      </c>
      <c r="AE5" s="588">
        <f t="shared" si="7"/>
        <v>0.27740703637847841</v>
      </c>
      <c r="AF5" s="588">
        <f t="shared" si="8"/>
        <v>0.43922324786380634</v>
      </c>
      <c r="AG5" s="718">
        <f t="shared" si="9"/>
        <v>0.45502275249602608</v>
      </c>
      <c r="AH5" s="578">
        <v>49629.79143337594</v>
      </c>
      <c r="AI5" s="629">
        <f t="shared" si="4"/>
        <v>49134.734263828017</v>
      </c>
      <c r="AJ5" s="579">
        <v>595435.51023003424</v>
      </c>
      <c r="AK5" s="629">
        <f t="shared" si="5"/>
        <v>589496.04101548973</v>
      </c>
      <c r="AL5" s="579">
        <v>86138.023529491707</v>
      </c>
      <c r="AM5" s="579">
        <v>59543.551023003434</v>
      </c>
      <c r="AN5" s="579">
        <v>1000000</v>
      </c>
      <c r="AO5" s="579">
        <v>1790746.8762159059</v>
      </c>
      <c r="AP5" s="715">
        <f t="shared" si="10"/>
        <v>0.27367088987877625</v>
      </c>
      <c r="AQ5" s="711">
        <f t="shared" si="11"/>
        <v>0.27740703637847841</v>
      </c>
      <c r="AR5" s="711">
        <f t="shared" si="12"/>
        <v>0.41360231625304544</v>
      </c>
      <c r="AS5" s="712">
        <f t="shared" si="13"/>
        <v>0.42965738967808254</v>
      </c>
    </row>
    <row r="6" spans="1:45" x14ac:dyDescent="0.55000000000000004">
      <c r="A6" s="577">
        <v>2019</v>
      </c>
      <c r="B6" s="578">
        <v>352301.01119632478</v>
      </c>
      <c r="C6" s="629">
        <f t="shared" si="0"/>
        <v>357611.99297773564</v>
      </c>
      <c r="D6" s="579">
        <v>1033514.6403189274</v>
      </c>
      <c r="E6" s="629">
        <f t="shared" si="1"/>
        <v>1049095.0027110649</v>
      </c>
      <c r="F6" s="579">
        <v>130596.05935532472</v>
      </c>
      <c r="G6" s="579">
        <v>103351.46403189274</v>
      </c>
      <c r="H6" s="579">
        <v>1000000</v>
      </c>
      <c r="I6" s="580">
        <v>2619763.1749024699</v>
      </c>
      <c r="J6" s="578">
        <v>41358.159527813295</v>
      </c>
      <c r="K6" s="579">
        <v>588769.2772058663</v>
      </c>
      <c r="L6" s="579">
        <v>86121.523044018584</v>
      </c>
      <c r="M6" s="579">
        <v>58876.927720586631</v>
      </c>
      <c r="N6" s="579">
        <v>1000000</v>
      </c>
      <c r="O6" s="580">
        <v>1775125.8874982849</v>
      </c>
      <c r="P6" s="578">
        <v>41358.159527813295</v>
      </c>
      <c r="Q6" s="579">
        <v>587868.81189392158</v>
      </c>
      <c r="R6" s="579">
        <v>86031.476512824127</v>
      </c>
      <c r="S6" s="579">
        <v>58786.881189392167</v>
      </c>
      <c r="T6" s="579">
        <v>1000000</v>
      </c>
      <c r="U6" s="580">
        <v>1774045.3291239513</v>
      </c>
      <c r="V6" s="578">
        <v>74444.68715006391</v>
      </c>
      <c r="W6" s="629">
        <f t="shared" si="2"/>
        <v>73333.590888763312</v>
      </c>
      <c r="X6" s="579">
        <v>595968.16210689</v>
      </c>
      <c r="Y6" s="629">
        <f t="shared" si="3"/>
        <v>587073.26279142441</v>
      </c>
      <c r="Z6" s="579">
        <v>86841.411534120969</v>
      </c>
      <c r="AA6" s="579">
        <v>59596.816210689009</v>
      </c>
      <c r="AB6" s="579">
        <v>1000000</v>
      </c>
      <c r="AC6" s="579">
        <v>1816851.0770017637</v>
      </c>
      <c r="AD6" s="717">
        <f t="shared" si="6"/>
        <v>0.27785632404626087</v>
      </c>
      <c r="AE6" s="588">
        <f t="shared" si="7"/>
        <v>0.28427840208897232</v>
      </c>
      <c r="AF6" s="588">
        <f t="shared" si="8"/>
        <v>0.43754647821203735</v>
      </c>
      <c r="AG6" s="718">
        <f t="shared" si="9"/>
        <v>0.46202173991964046</v>
      </c>
      <c r="AH6" s="578">
        <v>74444.68715006391</v>
      </c>
      <c r="AI6" s="629">
        <f t="shared" si="4"/>
        <v>73333.590888763312</v>
      </c>
      <c r="AJ6" s="579">
        <v>619913.56177189888</v>
      </c>
      <c r="AK6" s="629">
        <f t="shared" si="5"/>
        <v>610661.27437325811</v>
      </c>
      <c r="AL6" s="579">
        <v>89235.951500621872</v>
      </c>
      <c r="AM6" s="579">
        <v>61991.356177189904</v>
      </c>
      <c r="AN6" s="579">
        <v>1000000</v>
      </c>
      <c r="AO6" s="579">
        <v>1845585.5565997749</v>
      </c>
      <c r="AP6" s="715">
        <f t="shared" si="10"/>
        <v>0.27785632404626087</v>
      </c>
      <c r="AQ6" s="711">
        <f t="shared" si="11"/>
        <v>0.28427840208897232</v>
      </c>
      <c r="AR6" s="711">
        <f t="shared" si="12"/>
        <v>0.41360107854702849</v>
      </c>
      <c r="AS6" s="712">
        <f t="shared" si="13"/>
        <v>0.43843372833780675</v>
      </c>
    </row>
    <row r="7" spans="1:45" x14ac:dyDescent="0.55000000000000004">
      <c r="A7" s="577">
        <v>2020</v>
      </c>
      <c r="B7" s="578">
        <v>381301.34108049737</v>
      </c>
      <c r="C7" s="629">
        <f t="shared" si="0"/>
        <v>388984.75399225304</v>
      </c>
      <c r="D7" s="579">
        <v>1057991.454154775</v>
      </c>
      <c r="E7" s="629">
        <f t="shared" si="1"/>
        <v>1079310.5116129648</v>
      </c>
      <c r="F7" s="579">
        <v>133693.86355585317</v>
      </c>
      <c r="G7" s="579">
        <v>105799.14541547751</v>
      </c>
      <c r="H7" s="579">
        <v>1000000</v>
      </c>
      <c r="I7" s="580">
        <v>2678785.8042066032</v>
      </c>
      <c r="J7" s="578">
        <v>55144.212703751058</v>
      </c>
      <c r="K7" s="579">
        <v>604032.69534821529</v>
      </c>
      <c r="L7" s="579">
        <v>88297.98767519719</v>
      </c>
      <c r="M7" s="579">
        <v>60403.26953482152</v>
      </c>
      <c r="N7" s="579">
        <v>1000000</v>
      </c>
      <c r="O7" s="580">
        <v>1807878.1652619853</v>
      </c>
      <c r="P7" s="578">
        <v>55144.212703751058</v>
      </c>
      <c r="Q7" s="579">
        <v>601227.87087234203</v>
      </c>
      <c r="R7" s="579">
        <v>88017.505227609858</v>
      </c>
      <c r="S7" s="579">
        <v>60122.787087234217</v>
      </c>
      <c r="T7" s="579">
        <v>1000000</v>
      </c>
      <c r="U7" s="580">
        <v>1804512.3758909372</v>
      </c>
      <c r="V7" s="578">
        <v>99259.58286675188</v>
      </c>
      <c r="W7" s="629">
        <f t="shared" si="2"/>
        <v>97289.230579092662</v>
      </c>
      <c r="X7" s="579">
        <v>622121.74559450662</v>
      </c>
      <c r="Y7" s="629">
        <f t="shared" si="3"/>
        <v>609772.31827240903</v>
      </c>
      <c r="Z7" s="579">
        <v>90106.892699826334</v>
      </c>
      <c r="AA7" s="579">
        <v>62212.174559450672</v>
      </c>
      <c r="AB7" s="579">
        <v>1000000</v>
      </c>
      <c r="AC7" s="579">
        <v>1873700.3957205354</v>
      </c>
      <c r="AD7" s="717">
        <f t="shared" si="6"/>
        <v>0.2820417582137455</v>
      </c>
      <c r="AE7" s="588">
        <f t="shared" si="7"/>
        <v>0.29169552341316035</v>
      </c>
      <c r="AF7" s="588">
        <f t="shared" si="8"/>
        <v>0.43586970856026841</v>
      </c>
      <c r="AG7" s="718">
        <f t="shared" si="9"/>
        <v>0.46953819334055574</v>
      </c>
      <c r="AH7" s="578">
        <v>99259.58286675188</v>
      </c>
      <c r="AI7" s="629">
        <f t="shared" si="4"/>
        <v>97289.230579092662</v>
      </c>
      <c r="AJ7" s="579">
        <v>644391.61331376364</v>
      </c>
      <c r="AK7" s="629">
        <f t="shared" si="5"/>
        <v>631600.11799642362</v>
      </c>
      <c r="AL7" s="579">
        <v>92333.879471752036</v>
      </c>
      <c r="AM7" s="579">
        <v>64439.161331376366</v>
      </c>
      <c r="AN7" s="579">
        <v>1000000</v>
      </c>
      <c r="AO7" s="579">
        <v>1900424.2369836443</v>
      </c>
      <c r="AP7" s="715">
        <f t="shared" si="10"/>
        <v>0.2820417582137455</v>
      </c>
      <c r="AQ7" s="711">
        <f t="shared" si="11"/>
        <v>0.29169552341316035</v>
      </c>
      <c r="AR7" s="711">
        <f t="shared" si="12"/>
        <v>0.41359984084101137</v>
      </c>
      <c r="AS7" s="712">
        <f t="shared" si="13"/>
        <v>0.44771039361654119</v>
      </c>
    </row>
    <row r="8" spans="1:45" x14ac:dyDescent="0.55000000000000004">
      <c r="A8" s="577">
        <v>2021</v>
      </c>
      <c r="B8" s="578">
        <v>410301.67096467002</v>
      </c>
      <c r="C8" s="629">
        <f t="shared" si="0"/>
        <v>420662.30231709121</v>
      </c>
      <c r="D8" s="579">
        <v>1082468.2679906229</v>
      </c>
      <c r="E8" s="629">
        <f t="shared" si="1"/>
        <v>1109801.9482288163</v>
      </c>
      <c r="F8" s="579">
        <v>136791.66775638162</v>
      </c>
      <c r="G8" s="579">
        <v>108246.82679906228</v>
      </c>
      <c r="H8" s="579">
        <v>1000000</v>
      </c>
      <c r="I8" s="580">
        <v>2737808.4335107366</v>
      </c>
      <c r="J8" s="578">
        <v>68930.265879688828</v>
      </c>
      <c r="K8" s="579">
        <v>619296.11349056417</v>
      </c>
      <c r="L8" s="579">
        <v>90474.452306375781</v>
      </c>
      <c r="M8" s="579">
        <v>61929.611349056417</v>
      </c>
      <c r="N8" s="579">
        <v>1000000</v>
      </c>
      <c r="O8" s="580">
        <v>1840630.4430256854</v>
      </c>
      <c r="P8" s="578">
        <v>68930.265879688828</v>
      </c>
      <c r="Q8" s="579">
        <v>614586.92985076248</v>
      </c>
      <c r="R8" s="579">
        <v>90003.533942395588</v>
      </c>
      <c r="S8" s="579">
        <v>61458.692985076254</v>
      </c>
      <c r="T8" s="579">
        <v>1000000</v>
      </c>
      <c r="U8" s="580">
        <v>1834979.4226579231</v>
      </c>
      <c r="V8" s="578">
        <v>124074.47858343986</v>
      </c>
      <c r="W8" s="629">
        <f t="shared" si="2"/>
        <v>121003.48053274653</v>
      </c>
      <c r="X8" s="579">
        <v>648275.32908212335</v>
      </c>
      <c r="Y8" s="629">
        <f t="shared" si="3"/>
        <v>632229.70636701409</v>
      </c>
      <c r="Z8" s="579">
        <v>93372.373865531699</v>
      </c>
      <c r="AA8" s="579">
        <v>64827.53290821235</v>
      </c>
      <c r="AB8" s="579">
        <v>1000000</v>
      </c>
      <c r="AC8" s="579">
        <v>1930549.7144393069</v>
      </c>
      <c r="AD8" s="717">
        <f t="shared" si="6"/>
        <v>0.28622719238123018</v>
      </c>
      <c r="AE8" s="588">
        <f t="shared" si="7"/>
        <v>0.29965882178434466</v>
      </c>
      <c r="AF8" s="588">
        <f t="shared" si="8"/>
        <v>0.43419293890849953</v>
      </c>
      <c r="AG8" s="718">
        <f t="shared" si="9"/>
        <v>0.47757224186180219</v>
      </c>
      <c r="AH8" s="578">
        <v>124074.47858343986</v>
      </c>
      <c r="AI8" s="629">
        <f t="shared" si="4"/>
        <v>121003.48053274653</v>
      </c>
      <c r="AJ8" s="579">
        <v>668869.66485562827</v>
      </c>
      <c r="AK8" s="629">
        <f t="shared" si="5"/>
        <v>652314.30665149796</v>
      </c>
      <c r="AL8" s="579">
        <v>95431.8074428822</v>
      </c>
      <c r="AM8" s="579">
        <v>66886.966485562836</v>
      </c>
      <c r="AN8" s="579">
        <v>1000000</v>
      </c>
      <c r="AO8" s="579">
        <v>1955262.9173675138</v>
      </c>
      <c r="AP8" s="715">
        <f t="shared" si="10"/>
        <v>0.28622719238123018</v>
      </c>
      <c r="AQ8" s="711">
        <f t="shared" si="11"/>
        <v>0.29965882178434466</v>
      </c>
      <c r="AR8" s="711">
        <f t="shared" si="12"/>
        <v>0.41359860313499464</v>
      </c>
      <c r="AS8" s="712">
        <f t="shared" si="13"/>
        <v>0.4574876415773183</v>
      </c>
    </row>
    <row r="9" spans="1:45" x14ac:dyDescent="0.55000000000000004">
      <c r="A9" s="577">
        <v>2022</v>
      </c>
      <c r="B9" s="578">
        <v>439302.00084884255</v>
      </c>
      <c r="C9" s="629">
        <f t="shared" si="0"/>
        <v>452646.90150632785</v>
      </c>
      <c r="D9" s="579">
        <v>1106945.0818264703</v>
      </c>
      <c r="E9" s="629">
        <f t="shared" si="1"/>
        <v>1140571.3164480354</v>
      </c>
      <c r="F9" s="579">
        <v>139889.4719569101</v>
      </c>
      <c r="G9" s="579">
        <v>110694.50818264706</v>
      </c>
      <c r="H9" s="579">
        <v>1000000</v>
      </c>
      <c r="I9" s="580">
        <v>2796831.0628148699</v>
      </c>
      <c r="J9" s="578">
        <v>82716.319055626591</v>
      </c>
      <c r="K9" s="579">
        <v>634559.53163291328</v>
      </c>
      <c r="L9" s="579">
        <v>92650.916937554372</v>
      </c>
      <c r="M9" s="579">
        <v>63455.95316329132</v>
      </c>
      <c r="N9" s="579">
        <v>1000000</v>
      </c>
      <c r="O9" s="580">
        <v>1873382.7207893855</v>
      </c>
      <c r="P9" s="578">
        <v>82716.319055626591</v>
      </c>
      <c r="Q9" s="579">
        <v>627945.98882918281</v>
      </c>
      <c r="R9" s="579">
        <v>91989.562657181334</v>
      </c>
      <c r="S9" s="579">
        <v>62794.59888291829</v>
      </c>
      <c r="T9" s="579">
        <v>1000000</v>
      </c>
      <c r="U9" s="580">
        <v>1865446.469424909</v>
      </c>
      <c r="V9" s="578">
        <v>148889.37430012782</v>
      </c>
      <c r="W9" s="629">
        <f t="shared" si="2"/>
        <v>144478.15575609932</v>
      </c>
      <c r="X9" s="579">
        <v>674428.91256974009</v>
      </c>
      <c r="Y9" s="629">
        <f t="shared" si="3"/>
        <v>654447.27627271623</v>
      </c>
      <c r="Z9" s="579">
        <v>96637.855031237064</v>
      </c>
      <c r="AA9" s="579">
        <v>67442.891256974021</v>
      </c>
      <c r="AB9" s="579">
        <v>1000000</v>
      </c>
      <c r="AC9" s="579">
        <v>1987399.0331580788</v>
      </c>
      <c r="AD9" s="717">
        <f t="shared" si="6"/>
        <v>0.29041262654871469</v>
      </c>
      <c r="AE9" s="588">
        <f t="shared" si="7"/>
        <v>0.30816874575022851</v>
      </c>
      <c r="AF9" s="588">
        <f t="shared" si="8"/>
        <v>0.43251616925673025</v>
      </c>
      <c r="AG9" s="718">
        <f t="shared" si="9"/>
        <v>0.48612404017531918</v>
      </c>
      <c r="AH9" s="578">
        <v>148889.37430012782</v>
      </c>
      <c r="AI9" s="629">
        <f t="shared" si="4"/>
        <v>144478.15575609932</v>
      </c>
      <c r="AJ9" s="579">
        <v>693347.71639749303</v>
      </c>
      <c r="AK9" s="629">
        <f t="shared" si="5"/>
        <v>672805.56341707183</v>
      </c>
      <c r="AL9" s="579">
        <v>98529.735414012364</v>
      </c>
      <c r="AM9" s="579">
        <v>69334.771639749306</v>
      </c>
      <c r="AN9" s="579">
        <v>1000000</v>
      </c>
      <c r="AO9" s="579">
        <v>2010101.597751383</v>
      </c>
      <c r="AP9" s="715">
        <f t="shared" ref="AP9:AP30" si="14">(B9-AH9)/1000000</f>
        <v>0.29041262654871469</v>
      </c>
      <c r="AQ9" s="711">
        <f t="shared" ref="AQ9:AQ30" si="15">(C9-AI9)/1000000</f>
        <v>0.30816874575022851</v>
      </c>
      <c r="AR9" s="711">
        <f t="shared" ref="AR9:AR30" si="16">(D9-AJ9)/1000000</f>
        <v>0.41359736542897729</v>
      </c>
      <c r="AS9" s="712">
        <f t="shared" ref="AS9:AS30" si="17">(E9-AK9)/1000000</f>
        <v>0.46776575303096357</v>
      </c>
    </row>
    <row r="10" spans="1:45" x14ac:dyDescent="0.55000000000000004">
      <c r="A10" s="577">
        <v>2023</v>
      </c>
      <c r="B10" s="578">
        <v>468302.3307330152</v>
      </c>
      <c r="C10" s="629">
        <f t="shared" si="0"/>
        <v>484940.83012989908</v>
      </c>
      <c r="D10" s="579">
        <v>1131421.8956623184</v>
      </c>
      <c r="E10" s="629">
        <f t="shared" si="1"/>
        <v>1171620.6333007419</v>
      </c>
      <c r="F10" s="579">
        <v>142987.27615743858</v>
      </c>
      <c r="G10" s="579">
        <v>113142.18956623183</v>
      </c>
      <c r="H10" s="579">
        <v>1000000</v>
      </c>
      <c r="I10" s="580">
        <v>2855853.6921190042</v>
      </c>
      <c r="J10" s="578">
        <v>96502.372231564354</v>
      </c>
      <c r="K10" s="579">
        <v>649822.94977526227</v>
      </c>
      <c r="L10" s="579">
        <v>94827.381568732962</v>
      </c>
      <c r="M10" s="579">
        <v>64982.294977526224</v>
      </c>
      <c r="N10" s="579">
        <v>1000000</v>
      </c>
      <c r="O10" s="580">
        <v>1906134.9985530858</v>
      </c>
      <c r="P10" s="578">
        <v>96502.372231564354</v>
      </c>
      <c r="Q10" s="579">
        <v>641305.04780760326</v>
      </c>
      <c r="R10" s="579">
        <v>93975.591371967079</v>
      </c>
      <c r="S10" s="579">
        <v>64130.504780760341</v>
      </c>
      <c r="T10" s="579">
        <v>1000000</v>
      </c>
      <c r="U10" s="580">
        <v>1895913.5161918951</v>
      </c>
      <c r="V10" s="578">
        <v>173704.2700168158</v>
      </c>
      <c r="W10" s="629">
        <f t="shared" si="2"/>
        <v>167715.05914020533</v>
      </c>
      <c r="X10" s="579">
        <v>700582.49605735671</v>
      </c>
      <c r="Y10" s="629">
        <f t="shared" si="3"/>
        <v>676426.86473670206</v>
      </c>
      <c r="Z10" s="579">
        <v>99903.33619694243</v>
      </c>
      <c r="AA10" s="579">
        <v>70058.249605735677</v>
      </c>
      <c r="AB10" s="579">
        <v>1000000</v>
      </c>
      <c r="AC10" s="579">
        <v>2044248.3518768505</v>
      </c>
      <c r="AD10" s="717">
        <f t="shared" si="6"/>
        <v>0.29459806071619937</v>
      </c>
      <c r="AE10" s="588">
        <f t="shared" si="7"/>
        <v>0.31722577098969373</v>
      </c>
      <c r="AF10" s="588">
        <f t="shared" si="8"/>
        <v>0.43083939960496176</v>
      </c>
      <c r="AG10" s="718">
        <f t="shared" si="9"/>
        <v>0.49519376856403985</v>
      </c>
      <c r="AH10" s="578">
        <v>173704.2700168158</v>
      </c>
      <c r="AI10" s="629">
        <f t="shared" si="4"/>
        <v>167715.05914020533</v>
      </c>
      <c r="AJ10" s="579">
        <v>717825.76793935779</v>
      </c>
      <c r="AK10" s="629">
        <f t="shared" si="5"/>
        <v>693075.59975732351</v>
      </c>
      <c r="AL10" s="579">
        <v>101627.66338514254</v>
      </c>
      <c r="AM10" s="579">
        <v>71782.576793935776</v>
      </c>
      <c r="AN10" s="579">
        <v>1000000</v>
      </c>
      <c r="AO10" s="579">
        <v>2064940.2781352522</v>
      </c>
      <c r="AP10" s="715">
        <f t="shared" si="14"/>
        <v>0.29459806071619937</v>
      </c>
      <c r="AQ10" s="711">
        <f t="shared" si="15"/>
        <v>0.31722577098969373</v>
      </c>
      <c r="AR10" s="711">
        <f t="shared" si="16"/>
        <v>0.41359612772296067</v>
      </c>
      <c r="AS10" s="712">
        <f t="shared" si="17"/>
        <v>0.47854503354341837</v>
      </c>
    </row>
    <row r="11" spans="1:45" x14ac:dyDescent="0.55000000000000004">
      <c r="A11" s="577">
        <v>2024</v>
      </c>
      <c r="B11" s="578">
        <v>497302.66061718774</v>
      </c>
      <c r="C11" s="629">
        <f t="shared" si="0"/>
        <v>517546.38186716824</v>
      </c>
      <c r="D11" s="579">
        <v>1155898.7094981661</v>
      </c>
      <c r="E11" s="629">
        <f t="shared" si="1"/>
        <v>1202951.9290390639</v>
      </c>
      <c r="F11" s="579">
        <v>146085.08035796706</v>
      </c>
      <c r="G11" s="579">
        <v>115589.8709498166</v>
      </c>
      <c r="H11" s="579">
        <v>1000000</v>
      </c>
      <c r="I11" s="580">
        <v>2914876.3214231376</v>
      </c>
      <c r="J11" s="578">
        <v>110288.42540750212</v>
      </c>
      <c r="K11" s="579">
        <v>665086.36791761115</v>
      </c>
      <c r="L11" s="579">
        <v>97003.846199911553</v>
      </c>
      <c r="M11" s="579">
        <v>66508.636791761121</v>
      </c>
      <c r="N11" s="579">
        <v>1000000</v>
      </c>
      <c r="O11" s="580">
        <v>1938887.2763167862</v>
      </c>
      <c r="P11" s="578">
        <v>110288.42540750212</v>
      </c>
      <c r="Q11" s="579">
        <v>654664.10678602359</v>
      </c>
      <c r="R11" s="579">
        <v>95961.62008675281</v>
      </c>
      <c r="S11" s="579">
        <v>65466.410678602377</v>
      </c>
      <c r="T11" s="579">
        <v>1000000</v>
      </c>
      <c r="U11" s="580">
        <v>1926380.562958881</v>
      </c>
      <c r="V11" s="578">
        <v>198519.16573350376</v>
      </c>
      <c r="W11" s="629">
        <f t="shared" si="2"/>
        <v>190715.98153657632</v>
      </c>
      <c r="X11" s="579">
        <v>726736.07954497344</v>
      </c>
      <c r="Y11" s="629">
        <f t="shared" si="3"/>
        <v>698170.29613414139</v>
      </c>
      <c r="Z11" s="579">
        <v>103168.81736264779</v>
      </c>
      <c r="AA11" s="579">
        <v>72673.607954497347</v>
      </c>
      <c r="AB11" s="579">
        <v>1000000</v>
      </c>
      <c r="AC11" s="579">
        <v>2101097.6705956222</v>
      </c>
      <c r="AD11" s="717">
        <f t="shared" si="6"/>
        <v>0.298783494883684</v>
      </c>
      <c r="AE11" s="588">
        <f t="shared" si="7"/>
        <v>0.32683040033059196</v>
      </c>
      <c r="AF11" s="588">
        <f t="shared" si="8"/>
        <v>0.42916262995319265</v>
      </c>
      <c r="AG11" s="718">
        <f t="shared" si="9"/>
        <v>0.50478163290492251</v>
      </c>
      <c r="AH11" s="578">
        <v>198519.16573350376</v>
      </c>
      <c r="AI11" s="629">
        <f t="shared" si="4"/>
        <v>190715.98153657632</v>
      </c>
      <c r="AJ11" s="579">
        <v>742303.81948122242</v>
      </c>
      <c r="AK11" s="629">
        <f t="shared" si="5"/>
        <v>713126.11559508729</v>
      </c>
      <c r="AL11" s="579">
        <v>104725.59135627269</v>
      </c>
      <c r="AM11" s="579">
        <v>74230.381948122245</v>
      </c>
      <c r="AN11" s="579">
        <v>1000000</v>
      </c>
      <c r="AO11" s="579">
        <v>2119778.9585191216</v>
      </c>
      <c r="AP11" s="715">
        <f t="shared" si="14"/>
        <v>0.298783494883684</v>
      </c>
      <c r="AQ11" s="711">
        <f t="shared" si="15"/>
        <v>0.32683040033059196</v>
      </c>
      <c r="AR11" s="711">
        <f t="shared" si="16"/>
        <v>0.41359489001694366</v>
      </c>
      <c r="AS11" s="712">
        <f t="shared" si="17"/>
        <v>0.48982581344397658</v>
      </c>
    </row>
    <row r="12" spans="1:45" x14ac:dyDescent="0.55000000000000004">
      <c r="A12" s="577">
        <v>2025</v>
      </c>
      <c r="B12" s="578">
        <v>526302.99050136039</v>
      </c>
      <c r="C12" s="629">
        <f t="shared" si="0"/>
        <v>550465.86560105695</v>
      </c>
      <c r="D12" s="579">
        <v>1180375.5233340138</v>
      </c>
      <c r="E12" s="629">
        <f t="shared" si="1"/>
        <v>1234567.2472189364</v>
      </c>
      <c r="F12" s="579">
        <v>149182.88455849551</v>
      </c>
      <c r="G12" s="579">
        <v>118037.55233340137</v>
      </c>
      <c r="H12" s="579">
        <v>1000000</v>
      </c>
      <c r="I12" s="580">
        <v>2973898.9507272714</v>
      </c>
      <c r="J12" s="578">
        <v>124074.47858343989</v>
      </c>
      <c r="K12" s="579">
        <v>680349.78605996014</v>
      </c>
      <c r="L12" s="579">
        <v>99180.310831090173</v>
      </c>
      <c r="M12" s="579">
        <v>68034.978605996032</v>
      </c>
      <c r="N12" s="579">
        <v>1000000</v>
      </c>
      <c r="O12" s="580">
        <v>1971639.5540804863</v>
      </c>
      <c r="P12" s="578">
        <v>124074.47858343989</v>
      </c>
      <c r="Q12" s="579">
        <v>668023.16576444404</v>
      </c>
      <c r="R12" s="579">
        <v>97947.64880153854</v>
      </c>
      <c r="S12" s="579">
        <v>66802.316576444427</v>
      </c>
      <c r="T12" s="579">
        <v>1000000</v>
      </c>
      <c r="U12" s="580">
        <v>1956847.6097258669</v>
      </c>
      <c r="V12" s="578">
        <v>223334.06145019177</v>
      </c>
      <c r="W12" s="629">
        <f t="shared" si="2"/>
        <v>213482.70183250515</v>
      </c>
      <c r="X12" s="579">
        <v>752889.66303259018</v>
      </c>
      <c r="Y12" s="629">
        <f t="shared" si="3"/>
        <v>719679.38254598784</v>
      </c>
      <c r="Z12" s="579">
        <v>106434.29852835316</v>
      </c>
      <c r="AA12" s="579">
        <v>75288.966303259018</v>
      </c>
      <c r="AB12" s="579">
        <v>1000000</v>
      </c>
      <c r="AC12" s="579">
        <v>2157946.9893143941</v>
      </c>
      <c r="AD12" s="717">
        <f t="shared" si="6"/>
        <v>0.30296892905116862</v>
      </c>
      <c r="AE12" s="588">
        <f t="shared" si="7"/>
        <v>0.33698316376855175</v>
      </c>
      <c r="AF12" s="588">
        <f t="shared" si="8"/>
        <v>0.4274858603014236</v>
      </c>
      <c r="AG12" s="718">
        <f t="shared" si="9"/>
        <v>0.51488786467294856</v>
      </c>
      <c r="AH12" s="578">
        <v>223334.06145019177</v>
      </c>
      <c r="AI12" s="629">
        <f t="shared" si="4"/>
        <v>213482.70183250515</v>
      </c>
      <c r="AJ12" s="579">
        <v>766781.87102308718</v>
      </c>
      <c r="AK12" s="629">
        <f t="shared" si="5"/>
        <v>732958.79938447953</v>
      </c>
      <c r="AL12" s="579">
        <v>107823.51932740287</v>
      </c>
      <c r="AM12" s="579">
        <v>76678.187102308715</v>
      </c>
      <c r="AN12" s="579">
        <v>1000000</v>
      </c>
      <c r="AO12" s="579">
        <v>2174617.6389029911</v>
      </c>
      <c r="AP12" s="715">
        <f t="shared" si="14"/>
        <v>0.30296892905116862</v>
      </c>
      <c r="AQ12" s="711">
        <f t="shared" si="15"/>
        <v>0.33698316376855175</v>
      </c>
      <c r="AR12" s="711">
        <f t="shared" si="16"/>
        <v>0.4135936523109266</v>
      </c>
      <c r="AS12" s="712">
        <f t="shared" si="17"/>
        <v>0.50160844783445691</v>
      </c>
    </row>
    <row r="13" spans="1:45" x14ac:dyDescent="0.55000000000000004">
      <c r="A13" s="577">
        <v>2026</v>
      </c>
      <c r="B13" s="578">
        <v>555303.32038553304</v>
      </c>
      <c r="C13" s="629">
        <f t="shared" si="0"/>
        <v>583701.60551273788</v>
      </c>
      <c r="D13" s="579">
        <v>1204852.3371698614</v>
      </c>
      <c r="E13" s="629">
        <f t="shared" si="1"/>
        <v>1266468.6447823816</v>
      </c>
      <c r="F13" s="579">
        <v>152280.68875902399</v>
      </c>
      <c r="G13" s="579">
        <v>120485.23371698614</v>
      </c>
      <c r="H13" s="579">
        <v>1000000</v>
      </c>
      <c r="I13" s="580">
        <v>3032921.5800314047</v>
      </c>
      <c r="J13" s="578">
        <v>137860.53175937766</v>
      </c>
      <c r="K13" s="579">
        <v>695613.20420230913</v>
      </c>
      <c r="L13" s="579">
        <v>101356.77546226876</v>
      </c>
      <c r="M13" s="579">
        <v>69561.320420230913</v>
      </c>
      <c r="N13" s="579">
        <v>1000000</v>
      </c>
      <c r="O13" s="580">
        <v>2004391.8318441864</v>
      </c>
      <c r="P13" s="578">
        <v>137860.53175937766</v>
      </c>
      <c r="Q13" s="579">
        <v>681382.22474286449</v>
      </c>
      <c r="R13" s="579">
        <v>99933.677516324286</v>
      </c>
      <c r="S13" s="579">
        <v>68138.222474286464</v>
      </c>
      <c r="T13" s="579">
        <v>1000000</v>
      </c>
      <c r="U13" s="580">
        <v>1987314.6564928528</v>
      </c>
      <c r="V13" s="578">
        <v>248148.95716687973</v>
      </c>
      <c r="W13" s="629">
        <f t="shared" si="2"/>
        <v>236016.98702593625</v>
      </c>
      <c r="X13" s="579">
        <v>779043.24652020691</v>
      </c>
      <c r="Y13" s="629">
        <f t="shared" si="3"/>
        <v>740955.92383631261</v>
      </c>
      <c r="Z13" s="579">
        <v>109699.77969405852</v>
      </c>
      <c r="AA13" s="579">
        <v>77904.324652020703</v>
      </c>
      <c r="AB13" s="579">
        <v>1000000</v>
      </c>
      <c r="AC13" s="579">
        <v>2214796.3080331655</v>
      </c>
      <c r="AD13" s="717">
        <f t="shared" si="6"/>
        <v>0.3071543632186533</v>
      </c>
      <c r="AE13" s="588">
        <f t="shared" si="7"/>
        <v>0.34768461848680166</v>
      </c>
      <c r="AF13" s="588">
        <f t="shared" si="8"/>
        <v>0.4258090906496545</v>
      </c>
      <c r="AG13" s="718">
        <f>(E13-Y13)/1000000</f>
        <v>0.52551272094606905</v>
      </c>
      <c r="AH13" s="578">
        <v>248148.95716687973</v>
      </c>
      <c r="AI13" s="629">
        <f t="shared" si="4"/>
        <v>236016.98702593625</v>
      </c>
      <c r="AJ13" s="579">
        <v>791259.92256495182</v>
      </c>
      <c r="AK13" s="629">
        <f t="shared" si="5"/>
        <v>752575.32818308799</v>
      </c>
      <c r="AL13" s="579">
        <v>110921.44729853302</v>
      </c>
      <c r="AM13" s="579">
        <v>79125.992256495185</v>
      </c>
      <c r="AN13" s="579">
        <v>1000000</v>
      </c>
      <c r="AO13" s="579">
        <v>2229456.3192868605</v>
      </c>
      <c r="AP13" s="715">
        <f t="shared" si="14"/>
        <v>0.3071543632186533</v>
      </c>
      <c r="AQ13" s="711">
        <f t="shared" si="15"/>
        <v>0.34768461848680166</v>
      </c>
      <c r="AR13" s="711">
        <f t="shared" si="16"/>
        <v>0.41359241460490959</v>
      </c>
      <c r="AS13" s="712">
        <f t="shared" si="17"/>
        <v>0.5138933165992936</v>
      </c>
    </row>
    <row r="14" spans="1:45" x14ac:dyDescent="0.55000000000000004">
      <c r="A14" s="577">
        <v>2027</v>
      </c>
      <c r="B14" s="578">
        <v>584303.65026970557</v>
      </c>
      <c r="C14" s="629">
        <f t="shared" si="0"/>
        <v>617255.9411768954</v>
      </c>
      <c r="D14" s="579">
        <v>1229329.1510057093</v>
      </c>
      <c r="E14" s="629">
        <f t="shared" si="1"/>
        <v>1298658.192140281</v>
      </c>
      <c r="F14" s="579">
        <v>155378.49295955244</v>
      </c>
      <c r="G14" s="579">
        <v>122932.91510057091</v>
      </c>
      <c r="H14" s="579">
        <v>1000000</v>
      </c>
      <c r="I14" s="580">
        <v>3091944.2093355386</v>
      </c>
      <c r="J14" s="578">
        <v>151646.58493531542</v>
      </c>
      <c r="K14" s="579">
        <v>710876.62234465813</v>
      </c>
      <c r="L14" s="579">
        <v>103533.24009344734</v>
      </c>
      <c r="M14" s="579">
        <v>71087.662234465824</v>
      </c>
      <c r="N14" s="579">
        <v>1000000</v>
      </c>
      <c r="O14" s="580">
        <v>2037144.1096078868</v>
      </c>
      <c r="P14" s="578">
        <v>151646.58493531542</v>
      </c>
      <c r="Q14" s="579">
        <v>694741.28372128482</v>
      </c>
      <c r="R14" s="579">
        <v>101919.70623111002</v>
      </c>
      <c r="S14" s="579">
        <v>69474.1283721285</v>
      </c>
      <c r="T14" s="579">
        <v>1000000</v>
      </c>
      <c r="U14" s="580">
        <v>2017781.703259839</v>
      </c>
      <c r="V14" s="578">
        <v>272963.85288356768</v>
      </c>
      <c r="W14" s="629">
        <f t="shared" si="2"/>
        <v>258320.59229988718</v>
      </c>
      <c r="X14" s="579">
        <v>805196.83000782353</v>
      </c>
      <c r="Y14" s="629">
        <f t="shared" si="3"/>
        <v>762001.70772917022</v>
      </c>
      <c r="Z14" s="579">
        <v>112965.26085976389</v>
      </c>
      <c r="AA14" s="579">
        <v>80519.683000782359</v>
      </c>
      <c r="AB14" s="579">
        <v>1000000</v>
      </c>
      <c r="AC14" s="579">
        <v>2271645.626751937</v>
      </c>
      <c r="AD14" s="717">
        <f t="shared" si="6"/>
        <v>0.31133979738613787</v>
      </c>
      <c r="AE14" s="588">
        <f t="shared" si="7"/>
        <v>0.35893534887700818</v>
      </c>
      <c r="AF14" s="588">
        <f t="shared" si="8"/>
        <v>0.42413232099788578</v>
      </c>
      <c r="AG14" s="718">
        <f t="shared" si="9"/>
        <v>0.5366564844111108</v>
      </c>
      <c r="AH14" s="578">
        <v>272963.85288356768</v>
      </c>
      <c r="AI14" s="629">
        <f t="shared" si="4"/>
        <v>258320.59229988718</v>
      </c>
      <c r="AJ14" s="579">
        <v>815737.97410681646</v>
      </c>
      <c r="AK14" s="629">
        <f t="shared" si="5"/>
        <v>771977.36772372562</v>
      </c>
      <c r="AL14" s="579">
        <v>114019.3752696632</v>
      </c>
      <c r="AM14" s="579">
        <v>81573.797410681655</v>
      </c>
      <c r="AN14" s="579">
        <v>1000000</v>
      </c>
      <c r="AO14" s="579">
        <v>2284294.9996707295</v>
      </c>
      <c r="AP14" s="715">
        <f t="shared" si="14"/>
        <v>0.31133979738613787</v>
      </c>
      <c r="AQ14" s="711">
        <f t="shared" si="15"/>
        <v>0.35893534887700818</v>
      </c>
      <c r="AR14" s="711">
        <f t="shared" si="16"/>
        <v>0.41359117689889285</v>
      </c>
      <c r="AS14" s="712">
        <f t="shared" si="17"/>
        <v>0.52668082441655539</v>
      </c>
    </row>
    <row r="15" spans="1:45" x14ac:dyDescent="0.55000000000000004">
      <c r="A15" s="577">
        <v>2028</v>
      </c>
      <c r="B15" s="578">
        <v>613303.98015387822</v>
      </c>
      <c r="C15" s="629">
        <f t="shared" si="0"/>
        <v>651131.22765755665</v>
      </c>
      <c r="D15" s="579">
        <v>1253805.964841557</v>
      </c>
      <c r="E15" s="629">
        <f t="shared" si="1"/>
        <v>1331137.9732556394</v>
      </c>
      <c r="F15" s="579">
        <v>158476.29716008093</v>
      </c>
      <c r="G15" s="579">
        <v>125380.59648415569</v>
      </c>
      <c r="H15" s="579">
        <v>1000000</v>
      </c>
      <c r="I15" s="580">
        <v>3150966.8386396719</v>
      </c>
      <c r="J15" s="578">
        <v>165432.63811125318</v>
      </c>
      <c r="K15" s="579">
        <v>726140.04048700712</v>
      </c>
      <c r="L15" s="579">
        <v>105709.70472462593</v>
      </c>
      <c r="M15" s="579">
        <v>72614.004048700721</v>
      </c>
      <c r="N15" s="579">
        <v>1000000</v>
      </c>
      <c r="O15" s="580">
        <v>2069896.3873715871</v>
      </c>
      <c r="P15" s="578">
        <v>165432.63811125318</v>
      </c>
      <c r="Q15" s="579">
        <v>708100.34269970527</v>
      </c>
      <c r="R15" s="579">
        <v>103905.73494589575</v>
      </c>
      <c r="S15" s="579">
        <v>70810.034269970536</v>
      </c>
      <c r="T15" s="579">
        <v>1000000</v>
      </c>
      <c r="U15" s="580">
        <v>2048248.7500268249</v>
      </c>
      <c r="V15" s="578">
        <v>297778.74860025564</v>
      </c>
      <c r="W15" s="629">
        <f t="shared" si="2"/>
        <v>280395.26109642303</v>
      </c>
      <c r="X15" s="579">
        <v>831350.41349544027</v>
      </c>
      <c r="Y15" s="629">
        <f t="shared" si="3"/>
        <v>782818.50988500356</v>
      </c>
      <c r="Z15" s="579">
        <v>116230.74202546926</v>
      </c>
      <c r="AA15" s="579">
        <v>83135.04134954403</v>
      </c>
      <c r="AB15" s="579">
        <v>1000000</v>
      </c>
      <c r="AC15" s="579">
        <v>2328494.9454707089</v>
      </c>
      <c r="AD15" s="717">
        <f t="shared" si="6"/>
        <v>0.31552523155362255</v>
      </c>
      <c r="AE15" s="588">
        <f t="shared" si="7"/>
        <v>0.37073596656113361</v>
      </c>
      <c r="AF15" s="588">
        <f t="shared" si="8"/>
        <v>0.42245555134611668</v>
      </c>
      <c r="AG15" s="718">
        <f t="shared" si="9"/>
        <v>0.54831946337063586</v>
      </c>
      <c r="AH15" s="578">
        <v>297778.74860025564</v>
      </c>
      <c r="AI15" s="629">
        <f t="shared" si="4"/>
        <v>280395.26109642303</v>
      </c>
      <c r="AJ15" s="579">
        <v>840216.02564868121</v>
      </c>
      <c r="AK15" s="629">
        <f t="shared" si="5"/>
        <v>791166.57248575252</v>
      </c>
      <c r="AL15" s="579">
        <v>117117.30324079335</v>
      </c>
      <c r="AM15" s="579">
        <v>84021.602564868124</v>
      </c>
      <c r="AN15" s="579">
        <v>1000000</v>
      </c>
      <c r="AO15" s="579">
        <v>2339133.680054599</v>
      </c>
      <c r="AP15" s="715">
        <f t="shared" si="14"/>
        <v>0.31552523155362255</v>
      </c>
      <c r="AQ15" s="711">
        <f t="shared" si="15"/>
        <v>0.37073596656113361</v>
      </c>
      <c r="AR15" s="711">
        <f t="shared" si="16"/>
        <v>0.41358993919287573</v>
      </c>
      <c r="AS15" s="712">
        <f t="shared" si="17"/>
        <v>0.53997140076988692</v>
      </c>
    </row>
    <row r="16" spans="1:45" x14ac:dyDescent="0.55000000000000004">
      <c r="A16" s="577">
        <v>2029</v>
      </c>
      <c r="B16" s="578">
        <v>642304.31003805087</v>
      </c>
      <c r="C16" s="629">
        <f t="shared" si="0"/>
        <v>685329.83560449537</v>
      </c>
      <c r="D16" s="579">
        <v>1278282.7786774049</v>
      </c>
      <c r="E16" s="629">
        <f t="shared" si="1"/>
        <v>1363910.0857273485</v>
      </c>
      <c r="F16" s="579">
        <v>161574.10136060938</v>
      </c>
      <c r="G16" s="579">
        <v>127828.27786774046</v>
      </c>
      <c r="H16" s="579">
        <v>1000000</v>
      </c>
      <c r="I16" s="580">
        <v>3209989.4679438057</v>
      </c>
      <c r="J16" s="578">
        <v>179218.69128719094</v>
      </c>
      <c r="K16" s="579">
        <v>741403.45862935612</v>
      </c>
      <c r="L16" s="579">
        <v>107886.16935580454</v>
      </c>
      <c r="M16" s="579">
        <v>74140.345862935617</v>
      </c>
      <c r="N16" s="579">
        <v>1000000</v>
      </c>
      <c r="O16" s="580">
        <v>2102648.6651352872</v>
      </c>
      <c r="P16" s="578">
        <v>179218.69128719094</v>
      </c>
      <c r="Q16" s="579">
        <v>721459.40167812561</v>
      </c>
      <c r="R16" s="579">
        <v>105891.76366068149</v>
      </c>
      <c r="S16" s="579">
        <v>72145.940167812587</v>
      </c>
      <c r="T16" s="579">
        <v>1000000</v>
      </c>
      <c r="U16" s="580">
        <v>2078715.7967938108</v>
      </c>
      <c r="V16" s="578">
        <v>322593.64431694365</v>
      </c>
      <c r="W16" s="629">
        <f t="shared" si="2"/>
        <v>302242.725190186</v>
      </c>
      <c r="X16" s="579">
        <v>857503.996983057</v>
      </c>
      <c r="Y16" s="629">
        <f t="shared" si="3"/>
        <v>803408.09397658531</v>
      </c>
      <c r="Z16" s="579">
        <v>119496.22319117463</v>
      </c>
      <c r="AA16" s="579">
        <v>85750.3996983057</v>
      </c>
      <c r="AB16" s="579">
        <v>1000000</v>
      </c>
      <c r="AC16" s="579">
        <v>2385344.2641894808</v>
      </c>
      <c r="AD16" s="717">
        <f t="shared" si="6"/>
        <v>0.31971066572110723</v>
      </c>
      <c r="AE16" s="588">
        <f t="shared" si="7"/>
        <v>0.38308711041430937</v>
      </c>
      <c r="AF16" s="588">
        <f t="shared" si="8"/>
        <v>0.42077878169434785</v>
      </c>
      <c r="AG16" s="718">
        <f t="shared" si="9"/>
        <v>0.5605019917507631</v>
      </c>
      <c r="AH16" s="578">
        <v>322593.64431694365</v>
      </c>
      <c r="AI16" s="629">
        <f t="shared" si="4"/>
        <v>302242.725190186</v>
      </c>
      <c r="AJ16" s="579">
        <v>864694.07719054585</v>
      </c>
      <c r="AK16" s="629">
        <f t="shared" si="5"/>
        <v>810144.58576596586</v>
      </c>
      <c r="AL16" s="579">
        <v>120215.23121192353</v>
      </c>
      <c r="AM16" s="579">
        <v>86469.407719054594</v>
      </c>
      <c r="AN16" s="579">
        <v>1000000</v>
      </c>
      <c r="AO16" s="579">
        <v>2393972.3604384684</v>
      </c>
      <c r="AP16" s="715">
        <f t="shared" si="14"/>
        <v>0.31971066572110723</v>
      </c>
      <c r="AQ16" s="711">
        <f t="shared" si="15"/>
        <v>0.38308711041430937</v>
      </c>
      <c r="AR16" s="711">
        <f t="shared" si="16"/>
        <v>0.413588701486859</v>
      </c>
      <c r="AS16" s="712">
        <f t="shared" si="17"/>
        <v>0.55376549996138258</v>
      </c>
    </row>
    <row r="17" spans="1:45" x14ac:dyDescent="0.55000000000000004">
      <c r="A17" s="577">
        <v>2030</v>
      </c>
      <c r="B17" s="578">
        <v>671304.6399222234</v>
      </c>
      <c r="C17" s="629">
        <f t="shared" si="0"/>
        <v>719854.1513502117</v>
      </c>
      <c r="D17" s="579">
        <v>1302759.5925132525</v>
      </c>
      <c r="E17" s="629">
        <f t="shared" si="1"/>
        <v>1396976.6408744429</v>
      </c>
      <c r="F17" s="579">
        <v>164671.90556113786</v>
      </c>
      <c r="G17" s="579">
        <v>130275.95925132523</v>
      </c>
      <c r="H17" s="579">
        <v>1000000</v>
      </c>
      <c r="I17" s="580">
        <v>3269012.0972479391</v>
      </c>
      <c r="J17" s="578">
        <v>193004.74446312871</v>
      </c>
      <c r="K17" s="579">
        <v>756666.87677170511</v>
      </c>
      <c r="L17" s="579">
        <v>110062.63398698313</v>
      </c>
      <c r="M17" s="579">
        <v>75666.687677170514</v>
      </c>
      <c r="N17" s="579">
        <v>1000000</v>
      </c>
      <c r="O17" s="580">
        <v>2135400.9428989873</v>
      </c>
      <c r="P17" s="578">
        <v>193004.74446312871</v>
      </c>
      <c r="Q17" s="579">
        <v>734818.46065654606</v>
      </c>
      <c r="R17" s="579">
        <v>107877.79237546722</v>
      </c>
      <c r="S17" s="579">
        <v>73481.846065654623</v>
      </c>
      <c r="T17" s="579">
        <v>1000000</v>
      </c>
      <c r="U17" s="580">
        <v>2109182.8435607967</v>
      </c>
      <c r="V17" s="578">
        <v>347408.54003363161</v>
      </c>
      <c r="W17" s="629">
        <f t="shared" si="2"/>
        <v>323864.70476148394</v>
      </c>
      <c r="X17" s="579">
        <v>883657.58047067362</v>
      </c>
      <c r="Y17" s="629">
        <f t="shared" si="3"/>
        <v>823772.21176450409</v>
      </c>
      <c r="Z17" s="579">
        <v>122761.70435687999</v>
      </c>
      <c r="AA17" s="579">
        <v>88365.758047067371</v>
      </c>
      <c r="AB17" s="579">
        <v>1000000</v>
      </c>
      <c r="AC17" s="579">
        <v>2442193.5829082523</v>
      </c>
      <c r="AD17" s="717">
        <f t="shared" si="6"/>
        <v>0.3238960998885918</v>
      </c>
      <c r="AE17" s="588">
        <f t="shared" si="7"/>
        <v>0.39598944658872776</v>
      </c>
      <c r="AF17" s="588">
        <f t="shared" si="8"/>
        <v>0.41910201204257891</v>
      </c>
      <c r="AG17" s="718">
        <f t="shared" si="9"/>
        <v>0.57320442910993874</v>
      </c>
      <c r="AH17" s="578">
        <v>347408.54003363161</v>
      </c>
      <c r="AI17" s="629">
        <f t="shared" si="4"/>
        <v>323864.70476148394</v>
      </c>
      <c r="AJ17" s="579">
        <v>889172.12873241061</v>
      </c>
      <c r="AK17" s="629">
        <f t="shared" si="5"/>
        <v>828913.03974906506</v>
      </c>
      <c r="AL17" s="579">
        <v>123313.15918305369</v>
      </c>
      <c r="AM17" s="579">
        <v>88917.212873241064</v>
      </c>
      <c r="AN17" s="579">
        <v>1000000</v>
      </c>
      <c r="AO17" s="579">
        <v>2448811.0408223374</v>
      </c>
      <c r="AP17" s="715">
        <f t="shared" si="14"/>
        <v>0.3238960998885918</v>
      </c>
      <c r="AQ17" s="711">
        <f t="shared" si="15"/>
        <v>0.39598944658872776</v>
      </c>
      <c r="AR17" s="711">
        <f t="shared" si="16"/>
        <v>0.41358746378084188</v>
      </c>
      <c r="AS17" s="712">
        <f t="shared" si="17"/>
        <v>0.56806360112537779</v>
      </c>
    </row>
    <row r="18" spans="1:45" x14ac:dyDescent="0.55000000000000004">
      <c r="A18" s="577">
        <v>2031</v>
      </c>
      <c r="B18" s="578">
        <v>690183.63959066989</v>
      </c>
      <c r="C18" s="629">
        <f t="shared" si="0"/>
        <v>743798.99415257853</v>
      </c>
      <c r="D18" s="579">
        <v>1321694.6608407241</v>
      </c>
      <c r="E18" s="629">
        <f t="shared" si="1"/>
        <v>1424367.5203503817</v>
      </c>
      <c r="F18" s="579">
        <v>167217.96551692739</v>
      </c>
      <c r="G18" s="579">
        <v>132169.4660840724</v>
      </c>
      <c r="H18" s="579">
        <v>1000000</v>
      </c>
      <c r="I18" s="580">
        <v>3311265.732032394</v>
      </c>
      <c r="J18" s="578">
        <v>201982.89818761533</v>
      </c>
      <c r="K18" s="579">
        <v>764186.5790116078</v>
      </c>
      <c r="L18" s="579">
        <v>111467.15733401575</v>
      </c>
      <c r="M18" s="579">
        <v>76418.657901160783</v>
      </c>
      <c r="N18" s="579">
        <v>1000000</v>
      </c>
      <c r="O18" s="580">
        <v>2154055.2924343995</v>
      </c>
      <c r="P18" s="578">
        <v>201982.89818761533</v>
      </c>
      <c r="Q18" s="579">
        <v>741921.58203179413</v>
      </c>
      <c r="R18" s="579">
        <v>109240.65763603439</v>
      </c>
      <c r="S18" s="579">
        <v>74192.158203179424</v>
      </c>
      <c r="T18" s="579">
        <v>1000000</v>
      </c>
      <c r="U18" s="580">
        <v>2127337.2960586231</v>
      </c>
      <c r="V18" s="578">
        <v>363569.21673770755</v>
      </c>
      <c r="W18" s="629">
        <f t="shared" si="2"/>
        <v>337235.52346348262</v>
      </c>
      <c r="X18" s="579">
        <v>892696.15692131768</v>
      </c>
      <c r="Y18" s="629">
        <f t="shared" si="3"/>
        <v>828037.25374359102</v>
      </c>
      <c r="Z18" s="579">
        <v>124318.11512498674</v>
      </c>
      <c r="AA18" s="579">
        <v>89269.61569213176</v>
      </c>
      <c r="AB18" s="579">
        <v>1000000</v>
      </c>
      <c r="AC18" s="579">
        <v>2469853.1044761436</v>
      </c>
      <c r="AD18" s="717">
        <f t="shared" si="6"/>
        <v>0.32661442285296233</v>
      </c>
      <c r="AE18" s="588">
        <f t="shared" si="7"/>
        <v>0.40656347068909593</v>
      </c>
      <c r="AF18" s="588">
        <f t="shared" si="8"/>
        <v>0.42899850391940647</v>
      </c>
      <c r="AG18" s="718">
        <f t="shared" si="9"/>
        <v>0.59633026660679067</v>
      </c>
      <c r="AH18" s="578">
        <v>363569.21673770755</v>
      </c>
      <c r="AI18" s="629">
        <f t="shared" si="4"/>
        <v>337235.52346348262</v>
      </c>
      <c r="AJ18" s="579">
        <v>899836.89579612063</v>
      </c>
      <c r="AK18" s="629">
        <f t="shared" si="5"/>
        <v>834660.78153829288</v>
      </c>
      <c r="AL18" s="579">
        <v>125032.18901246705</v>
      </c>
      <c r="AM18" s="579">
        <v>89983.689579612066</v>
      </c>
      <c r="AN18" s="579">
        <v>1000000</v>
      </c>
      <c r="AO18" s="579">
        <v>2478421.9911259077</v>
      </c>
      <c r="AP18" s="715">
        <f t="shared" si="14"/>
        <v>0.32661442285296233</v>
      </c>
      <c r="AQ18" s="711">
        <f t="shared" si="15"/>
        <v>0.40656347068909593</v>
      </c>
      <c r="AR18" s="711">
        <f t="shared" si="16"/>
        <v>0.42185776504460348</v>
      </c>
      <c r="AS18" s="712">
        <f t="shared" si="17"/>
        <v>0.5897067388120889</v>
      </c>
    </row>
    <row r="19" spans="1:45" x14ac:dyDescent="0.55000000000000004">
      <c r="A19" s="577">
        <v>2032</v>
      </c>
      <c r="B19" s="578">
        <v>709062.63925911649</v>
      </c>
      <c r="C19" s="629">
        <f t="shared" si="0"/>
        <v>767965.28902918543</v>
      </c>
      <c r="D19" s="579">
        <v>1340629.7291681962</v>
      </c>
      <c r="E19" s="629">
        <f t="shared" si="1"/>
        <v>1451997.3842050587</v>
      </c>
      <c r="F19" s="579">
        <v>169764.02547271695</v>
      </c>
      <c r="G19" s="579">
        <v>134062.97291681959</v>
      </c>
      <c r="H19" s="579">
        <v>1000000</v>
      </c>
      <c r="I19" s="580">
        <v>3353519.3668168494</v>
      </c>
      <c r="J19" s="578">
        <v>210961.05191210198</v>
      </c>
      <c r="K19" s="579">
        <v>771706.28125151061</v>
      </c>
      <c r="L19" s="579">
        <v>112871.6806810484</v>
      </c>
      <c r="M19" s="579">
        <v>77170.628125151052</v>
      </c>
      <c r="N19" s="579">
        <v>1000000</v>
      </c>
      <c r="O19" s="580">
        <v>2172709.6419698121</v>
      </c>
      <c r="P19" s="578">
        <v>210961.05191210198</v>
      </c>
      <c r="Q19" s="579">
        <v>749024.70340704243</v>
      </c>
      <c r="R19" s="579">
        <v>110603.52289660157</v>
      </c>
      <c r="S19" s="579">
        <v>74902.470340704254</v>
      </c>
      <c r="T19" s="579">
        <v>1000000</v>
      </c>
      <c r="U19" s="580">
        <v>2145491.7485564505</v>
      </c>
      <c r="V19" s="578">
        <v>379729.8934417835</v>
      </c>
      <c r="W19" s="629">
        <f t="shared" si="2"/>
        <v>350464.53736084228</v>
      </c>
      <c r="X19" s="579">
        <v>901734.73337196163</v>
      </c>
      <c r="Y19" s="629">
        <f t="shared" si="3"/>
        <v>832239.05099759286</v>
      </c>
      <c r="Z19" s="579">
        <v>125874.52589309351</v>
      </c>
      <c r="AA19" s="579">
        <v>90173.473337196177</v>
      </c>
      <c r="AB19" s="579">
        <v>1000000</v>
      </c>
      <c r="AC19" s="579">
        <v>2497512.6260440345</v>
      </c>
      <c r="AD19" s="717">
        <f t="shared" si="6"/>
        <v>0.32933274581733302</v>
      </c>
      <c r="AE19" s="588">
        <f t="shared" si="7"/>
        <v>0.41750075166834316</v>
      </c>
      <c r="AF19" s="588">
        <f t="shared" si="8"/>
        <v>0.43889499579623459</v>
      </c>
      <c r="AG19" s="718">
        <f t="shared" si="9"/>
        <v>0.61975833320746587</v>
      </c>
      <c r="AH19" s="578">
        <v>379729.8934417835</v>
      </c>
      <c r="AI19" s="629">
        <f t="shared" si="4"/>
        <v>350464.53736084228</v>
      </c>
      <c r="AJ19" s="579">
        <v>910501.66285983077</v>
      </c>
      <c r="AK19" s="629">
        <f t="shared" si="5"/>
        <v>840330.32308363484</v>
      </c>
      <c r="AL19" s="579">
        <v>126751.21884188044</v>
      </c>
      <c r="AM19" s="579">
        <v>91050.166285983083</v>
      </c>
      <c r="AN19" s="579">
        <v>1000000</v>
      </c>
      <c r="AO19" s="579">
        <v>2508032.9414294781</v>
      </c>
      <c r="AP19" s="715">
        <f t="shared" si="14"/>
        <v>0.32933274581733302</v>
      </c>
      <c r="AQ19" s="711">
        <f t="shared" si="15"/>
        <v>0.41750075166834316</v>
      </c>
      <c r="AR19" s="711">
        <f t="shared" si="16"/>
        <v>0.43012806630836542</v>
      </c>
      <c r="AS19" s="712">
        <f t="shared" si="17"/>
        <v>0.61166706112142388</v>
      </c>
    </row>
    <row r="20" spans="1:45" x14ac:dyDescent="0.55000000000000004">
      <c r="A20" s="577">
        <v>2033</v>
      </c>
      <c r="B20" s="578">
        <v>727941.63892756309</v>
      </c>
      <c r="C20" s="629">
        <f t="shared" si="0"/>
        <v>792354.65187970456</v>
      </c>
      <c r="D20" s="579">
        <v>1359564.7974956678</v>
      </c>
      <c r="E20" s="629">
        <f t="shared" si="1"/>
        <v>1479867.9375102734</v>
      </c>
      <c r="F20" s="579">
        <v>172310.08542850649</v>
      </c>
      <c r="G20" s="579">
        <v>135956.47974956676</v>
      </c>
      <c r="H20" s="579">
        <v>1000000</v>
      </c>
      <c r="I20" s="580">
        <v>3395773.0016013044</v>
      </c>
      <c r="J20" s="578">
        <v>219939.20563658857</v>
      </c>
      <c r="K20" s="579">
        <v>779225.9834914133</v>
      </c>
      <c r="L20" s="579">
        <v>114276.20402808102</v>
      </c>
      <c r="M20" s="579">
        <v>77922.598349141335</v>
      </c>
      <c r="N20" s="579">
        <v>1000000</v>
      </c>
      <c r="O20" s="580">
        <v>2191363.9915052243</v>
      </c>
      <c r="P20" s="578">
        <v>219939.20563658857</v>
      </c>
      <c r="Q20" s="579">
        <v>756127.82478229038</v>
      </c>
      <c r="R20" s="579">
        <v>111966.38815716874</v>
      </c>
      <c r="S20" s="579">
        <v>75612.782478229055</v>
      </c>
      <c r="T20" s="579">
        <v>1000000</v>
      </c>
      <c r="U20" s="580">
        <v>2163646.2010542769</v>
      </c>
      <c r="V20" s="578">
        <v>395890.57014585938</v>
      </c>
      <c r="W20" s="629">
        <f t="shared" si="2"/>
        <v>363552.83023114165</v>
      </c>
      <c r="X20" s="579">
        <v>910773.30982260557</v>
      </c>
      <c r="Y20" s="629">
        <f t="shared" si="3"/>
        <v>836378.12934771122</v>
      </c>
      <c r="Z20" s="579">
        <v>127430.93666120026</v>
      </c>
      <c r="AA20" s="579">
        <v>91077.330982260566</v>
      </c>
      <c r="AB20" s="579">
        <v>1000000</v>
      </c>
      <c r="AC20" s="579">
        <v>2525172.1476119254</v>
      </c>
      <c r="AD20" s="717">
        <f t="shared" si="6"/>
        <v>0.33205106878170371</v>
      </c>
      <c r="AE20" s="588">
        <f t="shared" si="7"/>
        <v>0.4288018216485629</v>
      </c>
      <c r="AF20" s="588">
        <f t="shared" si="8"/>
        <v>0.44879148767306226</v>
      </c>
      <c r="AG20" s="718">
        <f t="shared" si="9"/>
        <v>0.64348980816256218</v>
      </c>
      <c r="AH20" s="578">
        <v>395890.57014585938</v>
      </c>
      <c r="AI20" s="629">
        <f t="shared" si="4"/>
        <v>363552.83023114165</v>
      </c>
      <c r="AJ20" s="579">
        <v>921166.4299235408</v>
      </c>
      <c r="AK20" s="629">
        <f t="shared" si="5"/>
        <v>845922.30269398482</v>
      </c>
      <c r="AL20" s="579">
        <v>128470.24867129378</v>
      </c>
      <c r="AM20" s="579">
        <v>92116.642992354085</v>
      </c>
      <c r="AN20" s="579">
        <v>1000000</v>
      </c>
      <c r="AO20" s="579">
        <v>2537643.8917330485</v>
      </c>
      <c r="AP20" s="715">
        <f t="shared" si="14"/>
        <v>0.33205106878170371</v>
      </c>
      <c r="AQ20" s="711">
        <f t="shared" si="15"/>
        <v>0.4288018216485629</v>
      </c>
      <c r="AR20" s="711">
        <f t="shared" si="16"/>
        <v>0.43839836757212702</v>
      </c>
      <c r="AS20" s="712">
        <f t="shared" si="17"/>
        <v>0.63394563481628863</v>
      </c>
    </row>
    <row r="21" spans="1:45" x14ac:dyDescent="0.55000000000000004">
      <c r="A21" s="577">
        <v>2034</v>
      </c>
      <c r="B21" s="578">
        <v>746820.6385960097</v>
      </c>
      <c r="C21" s="629">
        <f t="shared" si="0"/>
        <v>816968.70922650304</v>
      </c>
      <c r="D21" s="579">
        <v>1378499.8658231399</v>
      </c>
      <c r="E21" s="629">
        <f t="shared" si="1"/>
        <v>1507980.8964139351</v>
      </c>
      <c r="F21" s="579">
        <v>174856.14538429602</v>
      </c>
      <c r="G21" s="579">
        <v>137849.98658231396</v>
      </c>
      <c r="H21" s="579">
        <v>1000000</v>
      </c>
      <c r="I21" s="580">
        <v>3438026.6363857593</v>
      </c>
      <c r="J21" s="578">
        <v>228917.35936107521</v>
      </c>
      <c r="K21" s="579">
        <v>786745.68573131599</v>
      </c>
      <c r="L21" s="579">
        <v>115680.72737511365</v>
      </c>
      <c r="M21" s="579">
        <v>78674.568573131604</v>
      </c>
      <c r="N21" s="579">
        <v>1000000</v>
      </c>
      <c r="O21" s="580">
        <v>2210018.3410406364</v>
      </c>
      <c r="P21" s="578">
        <v>228917.35936107521</v>
      </c>
      <c r="Q21" s="579">
        <v>763230.94615753856</v>
      </c>
      <c r="R21" s="579">
        <v>113329.25341773593</v>
      </c>
      <c r="S21" s="579">
        <v>76323.094615753871</v>
      </c>
      <c r="T21" s="579">
        <v>1000000</v>
      </c>
      <c r="U21" s="580">
        <v>2181800.6535521038</v>
      </c>
      <c r="V21" s="578">
        <v>412051.24684993539</v>
      </c>
      <c r="W21" s="629">
        <f t="shared" si="2"/>
        <v>376501.4785593042</v>
      </c>
      <c r="X21" s="579">
        <v>919811.88627324975</v>
      </c>
      <c r="Y21" s="629">
        <f t="shared" si="3"/>
        <v>840455.0109380536</v>
      </c>
      <c r="Z21" s="579">
        <v>128987.34742930703</v>
      </c>
      <c r="AA21" s="579">
        <v>91981.188627324969</v>
      </c>
      <c r="AB21" s="579">
        <v>1000000</v>
      </c>
      <c r="AC21" s="579">
        <v>2552831.6691798167</v>
      </c>
      <c r="AD21" s="717">
        <f t="shared" si="6"/>
        <v>0.33476939174607429</v>
      </c>
      <c r="AE21" s="588">
        <f t="shared" si="7"/>
        <v>0.44046723066719884</v>
      </c>
      <c r="AF21" s="588">
        <f t="shared" si="8"/>
        <v>0.45868797954989016</v>
      </c>
      <c r="AG21" s="718">
        <f t="shared" si="9"/>
        <v>0.66752588547588154</v>
      </c>
      <c r="AH21" s="578">
        <v>412051.24684993539</v>
      </c>
      <c r="AI21" s="629">
        <f t="shared" si="4"/>
        <v>376501.4785593042</v>
      </c>
      <c r="AJ21" s="579">
        <v>931831.19698725094</v>
      </c>
      <c r="AK21" s="629">
        <f t="shared" si="5"/>
        <v>851437.35425015434</v>
      </c>
      <c r="AL21" s="579">
        <v>130189.27850070718</v>
      </c>
      <c r="AM21" s="579">
        <v>93183.119698725088</v>
      </c>
      <c r="AN21" s="579">
        <v>1000000</v>
      </c>
      <c r="AO21" s="579">
        <v>2567254.8420366189</v>
      </c>
      <c r="AP21" s="715">
        <f t="shared" si="14"/>
        <v>0.33476939174607429</v>
      </c>
      <c r="AQ21" s="711">
        <f t="shared" si="15"/>
        <v>0.44046723066719884</v>
      </c>
      <c r="AR21" s="711">
        <f t="shared" si="16"/>
        <v>0.44666866883588896</v>
      </c>
      <c r="AS21" s="712">
        <f t="shared" si="17"/>
        <v>0.65654354216378075</v>
      </c>
    </row>
    <row r="22" spans="1:45" x14ac:dyDescent="0.55000000000000004">
      <c r="A22" s="577">
        <v>2035</v>
      </c>
      <c r="B22" s="578">
        <v>765699.63826445618</v>
      </c>
      <c r="C22" s="629">
        <f t="shared" si="0"/>
        <v>841809.09828047245</v>
      </c>
      <c r="D22" s="579">
        <v>1397434.9341506115</v>
      </c>
      <c r="E22" s="629">
        <f t="shared" si="1"/>
        <v>1536337.9882081957</v>
      </c>
      <c r="F22" s="579">
        <v>177402.20534008555</v>
      </c>
      <c r="G22" s="579">
        <v>139743.49341506112</v>
      </c>
      <c r="H22" s="579">
        <v>1000000</v>
      </c>
      <c r="I22" s="580">
        <v>3480280.2711702143</v>
      </c>
      <c r="J22" s="578">
        <v>237895.51308556183</v>
      </c>
      <c r="K22" s="579">
        <v>794265.38797121868</v>
      </c>
      <c r="L22" s="579">
        <v>117085.2507221463</v>
      </c>
      <c r="M22" s="579">
        <v>79426.538797121873</v>
      </c>
      <c r="N22" s="579">
        <v>1000000</v>
      </c>
      <c r="O22" s="580">
        <v>2228672.6905760486</v>
      </c>
      <c r="P22" s="578">
        <v>237895.51308556183</v>
      </c>
      <c r="Q22" s="579">
        <v>770334.06753278663</v>
      </c>
      <c r="R22" s="579">
        <v>114692.11867830309</v>
      </c>
      <c r="S22" s="579">
        <v>77033.406753278687</v>
      </c>
      <c r="T22" s="579">
        <v>1000000</v>
      </c>
      <c r="U22" s="580">
        <v>2199955.1060499307</v>
      </c>
      <c r="V22" s="578">
        <v>428211.92355401127</v>
      </c>
      <c r="W22" s="629">
        <f t="shared" si="2"/>
        <v>389311.55158342916</v>
      </c>
      <c r="X22" s="579">
        <v>928850.46272389358</v>
      </c>
      <c r="Y22" s="629">
        <f t="shared" si="3"/>
        <v>844470.21425925859</v>
      </c>
      <c r="Z22" s="579">
        <v>130543.75819741379</v>
      </c>
      <c r="AA22" s="579">
        <v>92885.046272389372</v>
      </c>
      <c r="AB22" s="579">
        <v>1000000</v>
      </c>
      <c r="AC22" s="579">
        <v>2580491.1907477076</v>
      </c>
      <c r="AD22" s="717">
        <f t="shared" si="6"/>
        <v>0.33748771471044492</v>
      </c>
      <c r="AE22" s="588">
        <f t="shared" si="7"/>
        <v>0.45249754669704328</v>
      </c>
      <c r="AF22" s="588">
        <f t="shared" si="8"/>
        <v>0.46858447142671794</v>
      </c>
      <c r="AG22" s="718">
        <f t="shared" si="9"/>
        <v>0.69186777394893706</v>
      </c>
      <c r="AH22" s="578">
        <v>428211.92355401127</v>
      </c>
      <c r="AI22" s="629">
        <f t="shared" si="4"/>
        <v>389311.55158342916</v>
      </c>
      <c r="AJ22" s="579">
        <v>942495.96405096096</v>
      </c>
      <c r="AK22" s="629">
        <f t="shared" si="5"/>
        <v>856876.10723319463</v>
      </c>
      <c r="AL22" s="579">
        <v>131908.30833012052</v>
      </c>
      <c r="AM22" s="579">
        <v>94249.596405096105</v>
      </c>
      <c r="AN22" s="579">
        <v>1000000</v>
      </c>
      <c r="AO22" s="579">
        <v>2596865.7923401892</v>
      </c>
      <c r="AP22" s="715">
        <f t="shared" si="14"/>
        <v>0.33748771471044492</v>
      </c>
      <c r="AQ22" s="711">
        <f t="shared" si="15"/>
        <v>0.45249754669704328</v>
      </c>
      <c r="AR22" s="711">
        <f t="shared" si="16"/>
        <v>0.45493897009965056</v>
      </c>
      <c r="AS22" s="712">
        <f t="shared" si="17"/>
        <v>0.67946188097500104</v>
      </c>
    </row>
    <row r="23" spans="1:45" x14ac:dyDescent="0.55000000000000004">
      <c r="A23" s="577">
        <v>2036</v>
      </c>
      <c r="B23" s="578">
        <v>784578.63793290267</v>
      </c>
      <c r="C23" s="629">
        <f t="shared" si="0"/>
        <v>866877.46700725099</v>
      </c>
      <c r="D23" s="579">
        <v>1416370.0024780831</v>
      </c>
      <c r="E23" s="629">
        <f t="shared" si="1"/>
        <v>1564940.9513979882</v>
      </c>
      <c r="F23" s="579">
        <v>179948.26529587508</v>
      </c>
      <c r="G23" s="579">
        <v>141637.00024780829</v>
      </c>
      <c r="H23" s="579">
        <v>1000000</v>
      </c>
      <c r="I23" s="580">
        <v>3522533.9059546692</v>
      </c>
      <c r="J23" s="578">
        <v>246873.66681004845</v>
      </c>
      <c r="K23" s="579">
        <v>801785.09021112137</v>
      </c>
      <c r="L23" s="579">
        <v>118489.77406917891</v>
      </c>
      <c r="M23" s="579">
        <v>80178.509021112142</v>
      </c>
      <c r="N23" s="579">
        <v>1000000</v>
      </c>
      <c r="O23" s="580">
        <v>2247327.0401114607</v>
      </c>
      <c r="P23" s="578">
        <v>246873.66681004845</v>
      </c>
      <c r="Q23" s="579">
        <v>777437.1889080347</v>
      </c>
      <c r="R23" s="579">
        <v>116054.98393887025</v>
      </c>
      <c r="S23" s="579">
        <v>77743.718890803488</v>
      </c>
      <c r="T23" s="579">
        <v>1000000</v>
      </c>
      <c r="U23" s="580">
        <v>2218109.5585477571</v>
      </c>
      <c r="V23" s="578">
        <v>444372.60025808716</v>
      </c>
      <c r="W23" s="629">
        <f t="shared" si="2"/>
        <v>401984.11134034896</v>
      </c>
      <c r="X23" s="579">
        <v>937889.03917453764</v>
      </c>
      <c r="Y23" s="629">
        <f t="shared" si="3"/>
        <v>848424.25417197833</v>
      </c>
      <c r="Z23" s="579">
        <v>132100.16896552054</v>
      </c>
      <c r="AA23" s="579">
        <v>93788.903917453776</v>
      </c>
      <c r="AB23" s="579">
        <v>1000000</v>
      </c>
      <c r="AC23" s="579">
        <v>2608150.7123155985</v>
      </c>
      <c r="AD23" s="717">
        <f t="shared" si="6"/>
        <v>0.3402060376748155</v>
      </c>
      <c r="AE23" s="588">
        <f t="shared" si="7"/>
        <v>0.46489335566690204</v>
      </c>
      <c r="AF23" s="588">
        <f t="shared" si="8"/>
        <v>0.4784809633035455</v>
      </c>
      <c r="AG23" s="718">
        <f t="shared" si="9"/>
        <v>0.71651669722600997</v>
      </c>
      <c r="AH23" s="578">
        <v>444372.60025808716</v>
      </c>
      <c r="AI23" s="629">
        <f t="shared" si="4"/>
        <v>401984.11134034896</v>
      </c>
      <c r="AJ23" s="579">
        <v>953160.73111467098</v>
      </c>
      <c r="AK23" s="629">
        <f t="shared" si="5"/>
        <v>862239.18675254832</v>
      </c>
      <c r="AL23" s="579">
        <v>133627.33815953392</v>
      </c>
      <c r="AM23" s="579">
        <v>95316.073111467107</v>
      </c>
      <c r="AN23" s="579">
        <v>1000000</v>
      </c>
      <c r="AO23" s="579">
        <v>2626476.7426437596</v>
      </c>
      <c r="AP23" s="715">
        <f t="shared" si="14"/>
        <v>0.3402060376748155</v>
      </c>
      <c r="AQ23" s="711">
        <f t="shared" si="15"/>
        <v>0.46489335566690204</v>
      </c>
      <c r="AR23" s="711">
        <f t="shared" si="16"/>
        <v>0.46320927136341217</v>
      </c>
      <c r="AS23" s="712">
        <f t="shared" si="17"/>
        <v>0.70270176464543987</v>
      </c>
    </row>
    <row r="24" spans="1:45" x14ac:dyDescent="0.55000000000000004">
      <c r="A24" s="577">
        <v>2037</v>
      </c>
      <c r="B24" s="578">
        <v>803457.63760134927</v>
      </c>
      <c r="C24" s="629">
        <f t="shared" si="0"/>
        <v>892175.47419384029</v>
      </c>
      <c r="D24" s="579">
        <v>1435305.0708055552</v>
      </c>
      <c r="E24" s="629">
        <f t="shared" si="1"/>
        <v>1593791.5357699739</v>
      </c>
      <c r="F24" s="579">
        <v>182494.32525166465</v>
      </c>
      <c r="G24" s="579">
        <v>143530.50708055549</v>
      </c>
      <c r="H24" s="579">
        <v>1000000</v>
      </c>
      <c r="I24" s="580">
        <v>3564787.5407391246</v>
      </c>
      <c r="J24" s="578">
        <v>255851.8205345351</v>
      </c>
      <c r="K24" s="579">
        <v>809304.79245102429</v>
      </c>
      <c r="L24" s="579">
        <v>119894.29741621156</v>
      </c>
      <c r="M24" s="579">
        <v>80930.479245102411</v>
      </c>
      <c r="N24" s="579">
        <v>1000000</v>
      </c>
      <c r="O24" s="580">
        <v>2265981.3896468729</v>
      </c>
      <c r="P24" s="578">
        <v>255851.8205345351</v>
      </c>
      <c r="Q24" s="579">
        <v>784540.310283283</v>
      </c>
      <c r="R24" s="579">
        <v>117417.84919943745</v>
      </c>
      <c r="S24" s="579">
        <v>78454.031028328303</v>
      </c>
      <c r="T24" s="579">
        <v>1000000</v>
      </c>
      <c r="U24" s="580">
        <v>2236264.0110455835</v>
      </c>
      <c r="V24" s="578">
        <v>460533.27696216316</v>
      </c>
      <c r="W24" s="629">
        <f t="shared" si="2"/>
        <v>414520.21271091007</v>
      </c>
      <c r="X24" s="579">
        <v>946927.61562518158</v>
      </c>
      <c r="Y24" s="629">
        <f t="shared" si="3"/>
        <v>852317.64193021425</v>
      </c>
      <c r="Z24" s="579">
        <v>133656.57973362732</v>
      </c>
      <c r="AA24" s="579">
        <v>94692.761562518179</v>
      </c>
      <c r="AB24" s="579">
        <v>1000000</v>
      </c>
      <c r="AC24" s="579">
        <v>2635810.2338834899</v>
      </c>
      <c r="AD24" s="717">
        <f t="shared" si="6"/>
        <v>0.34292436063918613</v>
      </c>
      <c r="AE24" s="588">
        <f t="shared" si="7"/>
        <v>0.47765526148293019</v>
      </c>
      <c r="AF24" s="588">
        <f t="shared" si="8"/>
        <v>0.48837745518037362</v>
      </c>
      <c r="AG24" s="718">
        <f t="shared" si="9"/>
        <v>0.74147389383975959</v>
      </c>
      <c r="AH24" s="578">
        <v>460533.27696216316</v>
      </c>
      <c r="AI24" s="629">
        <f t="shared" si="4"/>
        <v>414520.21271091007</v>
      </c>
      <c r="AJ24" s="579">
        <v>963825.49817838112</v>
      </c>
      <c r="AK24" s="629">
        <f t="shared" si="5"/>
        <v>867527.21357402776</v>
      </c>
      <c r="AL24" s="579">
        <v>135346.36798894726</v>
      </c>
      <c r="AM24" s="579">
        <v>96382.549817838124</v>
      </c>
      <c r="AN24" s="579">
        <v>1000000</v>
      </c>
      <c r="AO24" s="579">
        <v>2656087.69294733</v>
      </c>
      <c r="AP24" s="715">
        <f t="shared" si="14"/>
        <v>0.34292436063918613</v>
      </c>
      <c r="AQ24" s="711">
        <f t="shared" si="15"/>
        <v>0.47765526148293019</v>
      </c>
      <c r="AR24" s="711">
        <f t="shared" si="16"/>
        <v>0.4714795726271741</v>
      </c>
      <c r="AS24" s="712">
        <f t="shared" si="17"/>
        <v>0.72626432219594617</v>
      </c>
    </row>
    <row r="25" spans="1:45" x14ac:dyDescent="0.55000000000000004">
      <c r="A25" s="577">
        <v>2038</v>
      </c>
      <c r="B25" s="578">
        <v>822336.63726979587</v>
      </c>
      <c r="C25" s="629">
        <f t="shared" si="0"/>
        <v>917704.78951562033</v>
      </c>
      <c r="D25" s="579">
        <v>1454240.1391330268</v>
      </c>
      <c r="E25" s="629">
        <f t="shared" si="1"/>
        <v>1622891.5024618942</v>
      </c>
      <c r="F25" s="579">
        <v>185040.38520745418</v>
      </c>
      <c r="G25" s="579">
        <v>145424.01391330268</v>
      </c>
      <c r="H25" s="579">
        <v>1000000</v>
      </c>
      <c r="I25" s="580">
        <v>3607041.1755235801</v>
      </c>
      <c r="J25" s="578">
        <v>264829.97425902175</v>
      </c>
      <c r="K25" s="579">
        <v>816824.49469092698</v>
      </c>
      <c r="L25" s="579">
        <v>121298.82076324418</v>
      </c>
      <c r="M25" s="579">
        <v>81682.449469092695</v>
      </c>
      <c r="N25" s="579">
        <v>1000000</v>
      </c>
      <c r="O25" s="580">
        <v>2284635.739182285</v>
      </c>
      <c r="P25" s="578">
        <v>264829.97425902175</v>
      </c>
      <c r="Q25" s="579">
        <v>791643.43165853107</v>
      </c>
      <c r="R25" s="579">
        <v>118780.71446000462</v>
      </c>
      <c r="S25" s="579">
        <v>79164.343165853119</v>
      </c>
      <c r="T25" s="579">
        <v>1000000</v>
      </c>
      <c r="U25" s="580">
        <v>2254418.4635434104</v>
      </c>
      <c r="V25" s="578">
        <v>476693.95366623905</v>
      </c>
      <c r="W25" s="629">
        <f t="shared" si="2"/>
        <v>426920.90346498194</v>
      </c>
      <c r="X25" s="579">
        <v>955966.19207582565</v>
      </c>
      <c r="Y25" s="629">
        <f t="shared" si="3"/>
        <v>856150.88520451356</v>
      </c>
      <c r="Z25" s="579">
        <v>135212.99050173408</v>
      </c>
      <c r="AA25" s="579">
        <v>95596.619207582582</v>
      </c>
      <c r="AB25" s="579">
        <v>1000000</v>
      </c>
      <c r="AC25" s="579">
        <v>2663469.7554513812</v>
      </c>
      <c r="AD25" s="717">
        <f t="shared" si="6"/>
        <v>0.34564268360355682</v>
      </c>
      <c r="AE25" s="588">
        <f t="shared" si="7"/>
        <v>0.49078388605063838</v>
      </c>
      <c r="AF25" s="588">
        <f t="shared" si="8"/>
        <v>0.49827394705720118</v>
      </c>
      <c r="AG25" s="718">
        <f t="shared" si="9"/>
        <v>0.76674061725738063</v>
      </c>
      <c r="AH25" s="578">
        <v>476693.95366623905</v>
      </c>
      <c r="AI25" s="629">
        <f t="shared" si="4"/>
        <v>426920.90346498194</v>
      </c>
      <c r="AJ25" s="579">
        <v>974490.26524209115</v>
      </c>
      <c r="AK25" s="629">
        <f t="shared" si="5"/>
        <v>872740.80414762348</v>
      </c>
      <c r="AL25" s="579">
        <v>137065.39781836065</v>
      </c>
      <c r="AM25" s="579">
        <v>97449.026524209126</v>
      </c>
      <c r="AN25" s="579">
        <v>1000000</v>
      </c>
      <c r="AO25" s="579">
        <v>2685698.6432509003</v>
      </c>
      <c r="AP25" s="715">
        <f t="shared" si="14"/>
        <v>0.34564268360355682</v>
      </c>
      <c r="AQ25" s="711">
        <f t="shared" si="15"/>
        <v>0.49078388605063838</v>
      </c>
      <c r="AR25" s="711">
        <f t="shared" si="16"/>
        <v>0.47974987389093565</v>
      </c>
      <c r="AS25" s="712">
        <f t="shared" si="17"/>
        <v>0.75015069831427073</v>
      </c>
    </row>
    <row r="26" spans="1:45" x14ac:dyDescent="0.55000000000000004">
      <c r="A26" s="577">
        <v>2039</v>
      </c>
      <c r="B26" s="578">
        <v>841215.63693824247</v>
      </c>
      <c r="C26" s="629">
        <f t="shared" si="0"/>
        <v>943467.09360376326</v>
      </c>
      <c r="D26" s="579">
        <v>1473175.2074604989</v>
      </c>
      <c r="E26" s="629">
        <f t="shared" si="1"/>
        <v>1652242.6240323398</v>
      </c>
      <c r="F26" s="579">
        <v>187586.44516324374</v>
      </c>
      <c r="G26" s="579">
        <v>147317.52074604988</v>
      </c>
      <c r="H26" s="579">
        <v>1000000</v>
      </c>
      <c r="I26" s="580">
        <v>3649294.810308035</v>
      </c>
      <c r="J26" s="578">
        <v>273808.12798350834</v>
      </c>
      <c r="K26" s="579">
        <v>824344.19693082967</v>
      </c>
      <c r="L26" s="579">
        <v>122703.34411027683</v>
      </c>
      <c r="M26" s="579">
        <v>82434.419693082978</v>
      </c>
      <c r="N26" s="579">
        <v>1000000</v>
      </c>
      <c r="O26" s="580">
        <v>2303290.0887176977</v>
      </c>
      <c r="P26" s="578">
        <v>273808.12798350834</v>
      </c>
      <c r="Q26" s="579">
        <v>798746.55303377926</v>
      </c>
      <c r="R26" s="579">
        <v>120143.57972057178</v>
      </c>
      <c r="S26" s="579">
        <v>79874.655303377935</v>
      </c>
      <c r="T26" s="579">
        <v>1000000</v>
      </c>
      <c r="U26" s="580">
        <v>2272572.9160412373</v>
      </c>
      <c r="V26" s="578">
        <v>492854.63037031499</v>
      </c>
      <c r="W26" s="629">
        <f t="shared" si="2"/>
        <v>439187.22430619533</v>
      </c>
      <c r="X26" s="579">
        <v>965004.76852646959</v>
      </c>
      <c r="Y26" s="629">
        <f t="shared" si="3"/>
        <v>859924.48810502153</v>
      </c>
      <c r="Z26" s="579">
        <v>136769.40126984083</v>
      </c>
      <c r="AA26" s="579">
        <v>96500.476852646971</v>
      </c>
      <c r="AB26" s="579">
        <v>1000000</v>
      </c>
      <c r="AC26" s="579">
        <v>2691129.2770192726</v>
      </c>
      <c r="AD26" s="717">
        <f t="shared" si="6"/>
        <v>0.34836100656792751</v>
      </c>
      <c r="AE26" s="588">
        <f t="shared" si="7"/>
        <v>0.50427986929756796</v>
      </c>
      <c r="AF26" s="588">
        <f t="shared" si="8"/>
        <v>0.50817043893402936</v>
      </c>
      <c r="AG26" s="718">
        <f t="shared" si="9"/>
        <v>0.79231813592731826</v>
      </c>
      <c r="AH26" s="578">
        <v>492854.63037031499</v>
      </c>
      <c r="AI26" s="629">
        <f t="shared" si="4"/>
        <v>439187.22430619533</v>
      </c>
      <c r="AJ26" s="579">
        <v>985155.03230580129</v>
      </c>
      <c r="AK26" s="629">
        <f t="shared" si="5"/>
        <v>877880.5706351439</v>
      </c>
      <c r="AL26" s="579">
        <v>138784.42764777402</v>
      </c>
      <c r="AM26" s="579">
        <v>98515.503230580129</v>
      </c>
      <c r="AN26" s="579">
        <v>1000000</v>
      </c>
      <c r="AO26" s="579">
        <v>2715309.5935544707</v>
      </c>
      <c r="AP26" s="715">
        <f t="shared" si="14"/>
        <v>0.34836100656792751</v>
      </c>
      <c r="AQ26" s="711">
        <f t="shared" si="15"/>
        <v>0.50427986929756796</v>
      </c>
      <c r="AR26" s="711">
        <f t="shared" si="16"/>
        <v>0.48802017515469759</v>
      </c>
      <c r="AS26" s="712">
        <f t="shared" si="17"/>
        <v>0.77436205339719588</v>
      </c>
    </row>
    <row r="27" spans="1:45" x14ac:dyDescent="0.55000000000000004">
      <c r="A27" s="577">
        <v>2040</v>
      </c>
      <c r="B27" s="578">
        <v>860094.63660668908</v>
      </c>
      <c r="C27" s="629">
        <f t="shared" si="0"/>
        <v>969464.07811304997</v>
      </c>
      <c r="D27" s="579">
        <v>1492110.2757879705</v>
      </c>
      <c r="E27" s="629">
        <f t="shared" si="1"/>
        <v>1681846.6845309283</v>
      </c>
      <c r="F27" s="579">
        <v>190132.50511903327</v>
      </c>
      <c r="G27" s="579">
        <v>149211.02757879702</v>
      </c>
      <c r="H27" s="579">
        <v>1000000</v>
      </c>
      <c r="I27" s="580">
        <v>3691548.4450924899</v>
      </c>
      <c r="J27" s="578">
        <v>282786.28170799499</v>
      </c>
      <c r="K27" s="579">
        <v>831863.89917073236</v>
      </c>
      <c r="L27" s="579">
        <v>124107.86745730945</v>
      </c>
      <c r="M27" s="579">
        <v>83186.389917073247</v>
      </c>
      <c r="N27" s="579">
        <v>1000000</v>
      </c>
      <c r="O27" s="580">
        <v>2321944.4382531098</v>
      </c>
      <c r="P27" s="578">
        <v>282786.28170799499</v>
      </c>
      <c r="Q27" s="579">
        <v>805849.67440902733</v>
      </c>
      <c r="R27" s="579">
        <v>121506.44498113896</v>
      </c>
      <c r="S27" s="579">
        <v>80584.96744090275</v>
      </c>
      <c r="T27" s="579">
        <v>1000000</v>
      </c>
      <c r="U27" s="580">
        <v>2290727.3685390642</v>
      </c>
      <c r="V27" s="578">
        <v>509015.30707439093</v>
      </c>
      <c r="W27" s="629">
        <f t="shared" si="2"/>
        <v>451320.20891640999</v>
      </c>
      <c r="X27" s="579">
        <v>974043.34497711365</v>
      </c>
      <c r="Y27" s="629">
        <f t="shared" si="3"/>
        <v>863638.95120439446</v>
      </c>
      <c r="Z27" s="579">
        <v>138325.81203794759</v>
      </c>
      <c r="AA27" s="579">
        <v>97404.334497711374</v>
      </c>
      <c r="AB27" s="579">
        <v>1000000</v>
      </c>
      <c r="AC27" s="579">
        <v>2718788.798587163</v>
      </c>
      <c r="AD27" s="717">
        <f t="shared" si="6"/>
        <v>0.35107932953229815</v>
      </c>
      <c r="AE27" s="588">
        <f t="shared" si="7"/>
        <v>0.51814386919664002</v>
      </c>
      <c r="AF27" s="588">
        <f t="shared" si="8"/>
        <v>0.51806693081085686</v>
      </c>
      <c r="AG27" s="718">
        <f t="shared" si="9"/>
        <v>0.81820773332653385</v>
      </c>
      <c r="AH27" s="578">
        <v>509015.30707439093</v>
      </c>
      <c r="AI27" s="629">
        <f t="shared" si="4"/>
        <v>451320.20891640999</v>
      </c>
      <c r="AJ27" s="579">
        <v>995819.79936951143</v>
      </c>
      <c r="AK27" s="629">
        <f t="shared" si="5"/>
        <v>882947.1209376856</v>
      </c>
      <c r="AL27" s="579">
        <v>140503.45747718739</v>
      </c>
      <c r="AM27" s="579">
        <v>99581.979936951146</v>
      </c>
      <c r="AN27" s="579">
        <v>1000000</v>
      </c>
      <c r="AO27" s="579">
        <v>2744920.5438580411</v>
      </c>
      <c r="AP27" s="715">
        <f t="shared" si="14"/>
        <v>0.35107932953229815</v>
      </c>
      <c r="AQ27" s="711">
        <f t="shared" si="15"/>
        <v>0.51814386919664002</v>
      </c>
      <c r="AR27" s="711">
        <f t="shared" si="16"/>
        <v>0.49629047641845908</v>
      </c>
      <c r="AS27" s="712">
        <f t="shared" si="17"/>
        <v>0.79889956359324266</v>
      </c>
    </row>
    <row r="28" spans="1:45" x14ac:dyDescent="0.55000000000000004">
      <c r="A28" s="577">
        <v>2041</v>
      </c>
      <c r="B28" s="578">
        <v>878973.63627513568</v>
      </c>
      <c r="C28" s="629">
        <f t="shared" si="0"/>
        <v>995697.4457900892</v>
      </c>
      <c r="D28" s="579">
        <v>1511045.3441154424</v>
      </c>
      <c r="E28" s="629">
        <f t="shared" si="1"/>
        <v>1711705.4795689017</v>
      </c>
      <c r="F28" s="579">
        <v>192678.56507482281</v>
      </c>
      <c r="G28" s="579">
        <v>151104.53441154421</v>
      </c>
      <c r="H28" s="579">
        <v>1000000</v>
      </c>
      <c r="I28" s="580">
        <v>3733802.0798769454</v>
      </c>
      <c r="J28" s="578">
        <v>291764.43543248164</v>
      </c>
      <c r="K28" s="579">
        <v>839383.60141063505</v>
      </c>
      <c r="L28" s="579">
        <v>125512.39080434208</v>
      </c>
      <c r="M28" s="579">
        <v>83938.360141063516</v>
      </c>
      <c r="N28" s="579">
        <v>1000000</v>
      </c>
      <c r="O28" s="580">
        <v>2340598.7877885224</v>
      </c>
      <c r="P28" s="578">
        <v>291764.43543248164</v>
      </c>
      <c r="Q28" s="579">
        <v>812952.79578427551</v>
      </c>
      <c r="R28" s="579">
        <v>122869.31024170615</v>
      </c>
      <c r="S28" s="579">
        <v>81295.279578427551</v>
      </c>
      <c r="T28" s="579">
        <v>1000000</v>
      </c>
      <c r="U28" s="580">
        <v>2308881.8210368906</v>
      </c>
      <c r="V28" s="578">
        <v>525175.98377846694</v>
      </c>
      <c r="W28" s="629">
        <f t="shared" si="2"/>
        <v>463320.88399991492</v>
      </c>
      <c r="X28" s="579">
        <v>983081.9214277576</v>
      </c>
      <c r="Y28" s="629">
        <f t="shared" si="3"/>
        <v>867294.77156057092</v>
      </c>
      <c r="Z28" s="579">
        <v>139882.22280605434</v>
      </c>
      <c r="AA28" s="579">
        <v>98308.192142775777</v>
      </c>
      <c r="AB28" s="579">
        <v>1000000</v>
      </c>
      <c r="AC28" s="579">
        <v>2746448.3201550543</v>
      </c>
      <c r="AD28" s="717">
        <f t="shared" si="6"/>
        <v>0.35379765249666872</v>
      </c>
      <c r="AE28" s="588">
        <f t="shared" si="7"/>
        <v>0.53237656179017434</v>
      </c>
      <c r="AF28" s="588">
        <f t="shared" si="8"/>
        <v>0.52796342268768481</v>
      </c>
      <c r="AG28" s="718">
        <f t="shared" si="9"/>
        <v>0.84441070800833073</v>
      </c>
      <c r="AH28" s="578">
        <v>525175.98377846694</v>
      </c>
      <c r="AI28" s="629">
        <f t="shared" si="4"/>
        <v>463320.88399991492</v>
      </c>
      <c r="AJ28" s="579">
        <v>1006484.5664332213</v>
      </c>
      <c r="AK28" s="629">
        <f t="shared" si="5"/>
        <v>887941.05872293573</v>
      </c>
      <c r="AL28" s="579">
        <v>142222.48730660076</v>
      </c>
      <c r="AM28" s="579">
        <v>100648.45664332216</v>
      </c>
      <c r="AN28" s="579">
        <v>1000000</v>
      </c>
      <c r="AO28" s="579">
        <v>2774531.4941616114</v>
      </c>
      <c r="AP28" s="715">
        <f t="shared" si="14"/>
        <v>0.35379765249666872</v>
      </c>
      <c r="AQ28" s="711">
        <f t="shared" si="15"/>
        <v>0.53237656179017434</v>
      </c>
      <c r="AR28" s="711">
        <f t="shared" si="16"/>
        <v>0.50456077768222107</v>
      </c>
      <c r="AS28" s="712">
        <f t="shared" si="17"/>
        <v>0.82376442084596602</v>
      </c>
    </row>
    <row r="29" spans="1:45" x14ac:dyDescent="0.55000000000000004">
      <c r="A29" s="577">
        <v>2042</v>
      </c>
      <c r="B29" s="578">
        <v>897852.63594358205</v>
      </c>
      <c r="C29" s="629">
        <f t="shared" si="0"/>
        <v>1022168.9105419458</v>
      </c>
      <c r="D29" s="579">
        <v>1529980.4124429142</v>
      </c>
      <c r="E29" s="629">
        <f t="shared" si="1"/>
        <v>1741820.8163901416</v>
      </c>
      <c r="F29" s="579">
        <v>195224.62503061234</v>
      </c>
      <c r="G29" s="579">
        <v>152998.04124429138</v>
      </c>
      <c r="H29" s="579">
        <v>1000000</v>
      </c>
      <c r="I29" s="580">
        <v>3776055.7146613998</v>
      </c>
      <c r="J29" s="578">
        <v>300742.58915696823</v>
      </c>
      <c r="K29" s="579">
        <v>846903.30365053774</v>
      </c>
      <c r="L29" s="579">
        <v>126916.9141513747</v>
      </c>
      <c r="M29" s="579">
        <v>84690.330365053785</v>
      </c>
      <c r="N29" s="579">
        <v>1000000</v>
      </c>
      <c r="O29" s="580">
        <v>2359253.1373239346</v>
      </c>
      <c r="P29" s="578">
        <v>300742.58915696823</v>
      </c>
      <c r="Q29" s="579">
        <v>820055.91715952358</v>
      </c>
      <c r="R29" s="579">
        <v>124232.17550227331</v>
      </c>
      <c r="S29" s="579">
        <v>82005.591715952367</v>
      </c>
      <c r="T29" s="579">
        <v>1000000</v>
      </c>
      <c r="U29" s="580">
        <v>2327036.2735347175</v>
      </c>
      <c r="V29" s="578">
        <v>541336.66048254282</v>
      </c>
      <c r="W29" s="629">
        <f t="shared" si="2"/>
        <v>475190.26932736184</v>
      </c>
      <c r="X29" s="579">
        <v>992120.49787840154</v>
      </c>
      <c r="Y29" s="629">
        <f t="shared" si="3"/>
        <v>870892.44273940555</v>
      </c>
      <c r="Z29" s="579">
        <v>141438.6335741611</v>
      </c>
      <c r="AA29" s="579">
        <v>99212.049787840166</v>
      </c>
      <c r="AB29" s="579">
        <v>1000000</v>
      </c>
      <c r="AC29" s="579">
        <v>2774107.8417229452</v>
      </c>
      <c r="AD29" s="717">
        <f t="shared" si="6"/>
        <v>0.35651597546103925</v>
      </c>
      <c r="AE29" s="588">
        <f t="shared" si="7"/>
        <v>0.54697864121458395</v>
      </c>
      <c r="AF29" s="588">
        <f t="shared" si="8"/>
        <v>0.53785991456451265</v>
      </c>
      <c r="AG29" s="718">
        <f t="shared" si="9"/>
        <v>0.87092837365073605</v>
      </c>
      <c r="AH29" s="578">
        <v>541336.66048254282</v>
      </c>
      <c r="AI29" s="629">
        <f t="shared" si="4"/>
        <v>475190.26932736184</v>
      </c>
      <c r="AJ29" s="579">
        <v>1017149.3334969315</v>
      </c>
      <c r="AK29" s="629">
        <f t="shared" si="5"/>
        <v>892862.98345231009</v>
      </c>
      <c r="AL29" s="579">
        <v>143941.51713601412</v>
      </c>
      <c r="AM29" s="579">
        <v>101714.93334969316</v>
      </c>
      <c r="AN29" s="579">
        <v>1000000</v>
      </c>
      <c r="AO29" s="579">
        <v>2804142.4444651818</v>
      </c>
      <c r="AP29" s="715">
        <f t="shared" si="14"/>
        <v>0.35651597546103925</v>
      </c>
      <c r="AQ29" s="711">
        <f t="shared" si="15"/>
        <v>0.54697864121458395</v>
      </c>
      <c r="AR29" s="711">
        <f t="shared" si="16"/>
        <v>0.51283107894598279</v>
      </c>
      <c r="AS29" s="712">
        <f t="shared" si="17"/>
        <v>0.84895783293783156</v>
      </c>
    </row>
    <row r="30" spans="1:45" x14ac:dyDescent="0.55000000000000004">
      <c r="A30" s="577">
        <v>2043</v>
      </c>
      <c r="B30" s="578">
        <v>916731.63561202877</v>
      </c>
      <c r="C30" s="629">
        <f t="shared" si="0"/>
        <v>1048880.1975051768</v>
      </c>
      <c r="D30" s="579">
        <v>1548915.4807703858</v>
      </c>
      <c r="E30" s="629">
        <f t="shared" si="1"/>
        <v>1772194.5139426042</v>
      </c>
      <c r="F30" s="579">
        <v>197770.68498640187</v>
      </c>
      <c r="G30" s="579">
        <v>154891.54807703858</v>
      </c>
      <c r="H30" s="579">
        <v>1000000</v>
      </c>
      <c r="I30" s="580">
        <v>3818309.3494458552</v>
      </c>
      <c r="J30" s="578">
        <v>309720.74288145488</v>
      </c>
      <c r="K30" s="579">
        <v>854423.00589044043</v>
      </c>
      <c r="L30" s="579">
        <v>128321.43749840735</v>
      </c>
      <c r="M30" s="579">
        <v>85442.300589044055</v>
      </c>
      <c r="N30" s="579">
        <v>1000000</v>
      </c>
      <c r="O30" s="580">
        <v>2377907.4868593467</v>
      </c>
      <c r="P30" s="578">
        <v>309720.74288145488</v>
      </c>
      <c r="Q30" s="579">
        <v>827159.03853477165</v>
      </c>
      <c r="R30" s="579">
        <v>125595.04076284048</v>
      </c>
      <c r="S30" s="579">
        <v>82715.903853477183</v>
      </c>
      <c r="T30" s="579">
        <v>1000000</v>
      </c>
      <c r="U30" s="580">
        <v>2345190.7260325439</v>
      </c>
      <c r="V30" s="578">
        <v>557497.33718661871</v>
      </c>
      <c r="W30" s="629">
        <f t="shared" si="2"/>
        <v>486929.37777943414</v>
      </c>
      <c r="X30" s="579">
        <v>1001159.0743290456</v>
      </c>
      <c r="Y30" s="629">
        <f t="shared" si="3"/>
        <v>874432.45483716275</v>
      </c>
      <c r="Z30" s="579">
        <v>142995.04434226785</v>
      </c>
      <c r="AA30" s="579">
        <v>100115.90743290458</v>
      </c>
      <c r="AB30" s="579">
        <v>1000000</v>
      </c>
      <c r="AC30" s="579">
        <v>2801767.3632908366</v>
      </c>
      <c r="AD30" s="717">
        <f t="shared" si="6"/>
        <v>0.35923429842541005</v>
      </c>
      <c r="AE30" s="588">
        <f t="shared" si="7"/>
        <v>0.56195081972574257</v>
      </c>
      <c r="AF30" s="588">
        <f t="shared" si="8"/>
        <v>0.54775640644134027</v>
      </c>
      <c r="AG30" s="718">
        <f t="shared" si="9"/>
        <v>0.89776205910544149</v>
      </c>
      <c r="AH30" s="578">
        <v>557497.33718661871</v>
      </c>
      <c r="AI30" s="629">
        <f t="shared" si="4"/>
        <v>486929.37777943414</v>
      </c>
      <c r="AJ30" s="579">
        <v>1027814.1005606416</v>
      </c>
      <c r="AK30" s="629">
        <f t="shared" si="5"/>
        <v>897713.49040792254</v>
      </c>
      <c r="AL30" s="579">
        <v>145660.54696542749</v>
      </c>
      <c r="AM30" s="579">
        <v>102781.41005606417</v>
      </c>
      <c r="AN30" s="579">
        <v>1000000</v>
      </c>
      <c r="AO30" s="579">
        <v>2833753.3947687522</v>
      </c>
      <c r="AP30" s="715">
        <f t="shared" si="14"/>
        <v>0.35923429842541005</v>
      </c>
      <c r="AQ30" s="711">
        <f t="shared" si="15"/>
        <v>0.56195081972574257</v>
      </c>
      <c r="AR30" s="711">
        <f t="shared" si="16"/>
        <v>0.52110138020974417</v>
      </c>
      <c r="AS30" s="712">
        <f t="shared" si="17"/>
        <v>0.8744810235346816</v>
      </c>
    </row>
    <row r="31" spans="1:45" x14ac:dyDescent="0.55000000000000004">
      <c r="A31" s="577">
        <v>2044</v>
      </c>
      <c r="B31" s="578">
        <v>935610.63528047525</v>
      </c>
      <c r="C31" s="629">
        <f t="shared" si="0"/>
        <v>1075833.0431152759</v>
      </c>
      <c r="D31" s="579">
        <v>1567850.5490978577</v>
      </c>
      <c r="E31" s="629">
        <f t="shared" si="1"/>
        <v>1802828.4029501821</v>
      </c>
      <c r="F31" s="579">
        <v>200316.74494219141</v>
      </c>
      <c r="G31" s="579">
        <v>156785.05490978574</v>
      </c>
      <c r="H31" s="579">
        <v>1000000</v>
      </c>
      <c r="I31" s="580">
        <v>3860562.9842303102</v>
      </c>
      <c r="J31" s="578">
        <v>318698.89660594147</v>
      </c>
      <c r="K31" s="579">
        <v>861942.70813034335</v>
      </c>
      <c r="L31" s="579">
        <v>129725.96084543999</v>
      </c>
      <c r="M31" s="579">
        <v>86194.270813034324</v>
      </c>
      <c r="N31" s="579">
        <v>1000000</v>
      </c>
      <c r="O31" s="580">
        <v>2396561.8363947589</v>
      </c>
      <c r="P31" s="578">
        <v>318698.89660594147</v>
      </c>
      <c r="Q31" s="579">
        <v>834262.15991001984</v>
      </c>
      <c r="R31" s="579">
        <v>126957.90602340766</v>
      </c>
      <c r="S31" s="579">
        <v>83426.215991001984</v>
      </c>
      <c r="T31" s="579">
        <v>1000000</v>
      </c>
      <c r="U31" s="580">
        <v>2363345.1785303708</v>
      </c>
      <c r="V31" s="578">
        <v>573658.01389069459</v>
      </c>
      <c r="W31" s="629">
        <f t="shared" si="2"/>
        <v>498539.21539025271</v>
      </c>
      <c r="X31" s="579">
        <v>1010197.6507796895</v>
      </c>
      <c r="Y31" s="629">
        <f t="shared" si="3"/>
        <v>877915.29450287402</v>
      </c>
      <c r="Z31" s="579">
        <v>144551.45511037463</v>
      </c>
      <c r="AA31" s="579">
        <v>101019.76507796897</v>
      </c>
      <c r="AB31" s="579">
        <v>1000000</v>
      </c>
      <c r="AC31" s="579">
        <v>2829426.8848587275</v>
      </c>
      <c r="AD31" s="717">
        <f t="shared" si="6"/>
        <v>0.36195262138978068</v>
      </c>
      <c r="AE31" s="588">
        <f t="shared" si="7"/>
        <v>0.57729382772502325</v>
      </c>
      <c r="AF31" s="588">
        <f t="shared" si="8"/>
        <v>0.55765289831816811</v>
      </c>
      <c r="AG31" s="718">
        <f t="shared" si="9"/>
        <v>0.92491310844730812</v>
      </c>
      <c r="AH31" s="578">
        <v>573658.01389069459</v>
      </c>
      <c r="AI31" s="629">
        <f t="shared" si="4"/>
        <v>498539.21539025271</v>
      </c>
      <c r="AJ31" s="579">
        <v>1038478.8676243518</v>
      </c>
      <c r="AK31" s="629">
        <f t="shared" si="5"/>
        <v>902493.17071939283</v>
      </c>
      <c r="AL31" s="579">
        <v>147379.57679484086</v>
      </c>
      <c r="AM31" s="579">
        <v>103847.88676243518</v>
      </c>
      <c r="AN31" s="579">
        <v>1000000</v>
      </c>
      <c r="AO31" s="579">
        <v>2863364.3450723225</v>
      </c>
      <c r="AP31" s="715">
        <f t="shared" ref="AP31:AP87" si="18">(B31-AH31)/1000000</f>
        <v>0.36195262138978068</v>
      </c>
      <c r="AQ31" s="711">
        <f t="shared" ref="AQ31:AQ87" si="19">(C31-AI31)/1000000</f>
        <v>0.57729382772502325</v>
      </c>
      <c r="AR31" s="711">
        <f t="shared" ref="AR31:AR87" si="20">(D31-AJ31)/1000000</f>
        <v>0.52937168147350588</v>
      </c>
      <c r="AS31" s="712">
        <f t="shared" ref="AS31:AS87" si="21">(E31-AK31)/1000000</f>
        <v>0.90033523223078926</v>
      </c>
    </row>
    <row r="32" spans="1:45" x14ac:dyDescent="0.55000000000000004">
      <c r="A32" s="577">
        <v>2045</v>
      </c>
      <c r="B32" s="578">
        <v>954489.63494892186</v>
      </c>
      <c r="C32" s="629">
        <f t="shared" si="0"/>
        <v>1103029.1951765385</v>
      </c>
      <c r="D32" s="579">
        <v>1586785.6174253295</v>
      </c>
      <c r="E32" s="629">
        <f t="shared" si="1"/>
        <v>1833724.3259849872</v>
      </c>
      <c r="F32" s="579">
        <v>202862.80489798097</v>
      </c>
      <c r="G32" s="579">
        <v>158678.56174253294</v>
      </c>
      <c r="H32" s="579">
        <v>1000000</v>
      </c>
      <c r="I32" s="580">
        <v>3902816.6190147656</v>
      </c>
      <c r="J32" s="578">
        <v>327677.05033042812</v>
      </c>
      <c r="K32" s="579">
        <v>869462.41037024604</v>
      </c>
      <c r="L32" s="579">
        <v>131130.48419247259</v>
      </c>
      <c r="M32" s="579">
        <v>86946.241037024593</v>
      </c>
      <c r="N32" s="579">
        <v>1000000</v>
      </c>
      <c r="O32" s="580">
        <v>2415216.1859301711</v>
      </c>
      <c r="P32" s="578">
        <v>327677.05033042812</v>
      </c>
      <c r="Q32" s="579">
        <v>841365.28128526802</v>
      </c>
      <c r="R32" s="579">
        <v>128320.77128397484</v>
      </c>
      <c r="S32" s="579">
        <v>84136.528128526814</v>
      </c>
      <c r="T32" s="579">
        <v>1000000</v>
      </c>
      <c r="U32" s="580">
        <v>2381499.6310281977</v>
      </c>
      <c r="V32" s="578">
        <v>589818.6905947706</v>
      </c>
      <c r="W32" s="629">
        <f t="shared" si="2"/>
        <v>510020.78139051865</v>
      </c>
      <c r="X32" s="579">
        <v>1019236.2272303336</v>
      </c>
      <c r="Y32" s="629">
        <f t="shared" si="3"/>
        <v>881341.44496055727</v>
      </c>
      <c r="Z32" s="579">
        <v>146107.86587848139</v>
      </c>
      <c r="AA32" s="579">
        <v>101923.62272303338</v>
      </c>
      <c r="AB32" s="579">
        <v>1000000</v>
      </c>
      <c r="AC32" s="579">
        <v>2857086.4064266188</v>
      </c>
      <c r="AD32" s="717">
        <f t="shared" si="6"/>
        <v>0.36467094435415126</v>
      </c>
      <c r="AE32" s="588">
        <f t="shared" si="7"/>
        <v>0.59300841378601987</v>
      </c>
      <c r="AF32" s="588">
        <f t="shared" si="8"/>
        <v>0.56754939019499595</v>
      </c>
      <c r="AG32" s="718">
        <f t="shared" si="9"/>
        <v>0.95238288102442992</v>
      </c>
      <c r="AH32" s="578">
        <v>589818.6905947706</v>
      </c>
      <c r="AI32" s="629">
        <f t="shared" si="4"/>
        <v>510020.78139051865</v>
      </c>
      <c r="AJ32" s="579">
        <v>1049143.6346880617</v>
      </c>
      <c r="AK32" s="629">
        <f t="shared" si="5"/>
        <v>907202.61139048787</v>
      </c>
      <c r="AL32" s="579">
        <v>149098.60662425423</v>
      </c>
      <c r="AM32" s="579">
        <v>104914.36346880619</v>
      </c>
      <c r="AN32" s="579">
        <v>1000000</v>
      </c>
      <c r="AO32" s="579">
        <v>2892975.2953758929</v>
      </c>
      <c r="AP32" s="715">
        <f t="shared" si="18"/>
        <v>0.36467094435415126</v>
      </c>
      <c r="AQ32" s="711">
        <f t="shared" si="19"/>
        <v>0.59300841378601987</v>
      </c>
      <c r="AR32" s="711">
        <f t="shared" si="20"/>
        <v>0.53764198273726782</v>
      </c>
      <c r="AS32" s="712">
        <f t="shared" si="21"/>
        <v>0.92652171459449928</v>
      </c>
    </row>
    <row r="33" spans="1:45" x14ac:dyDescent="0.55000000000000004">
      <c r="A33" s="577">
        <v>2046</v>
      </c>
      <c r="B33" s="578">
        <v>973368.63461736846</v>
      </c>
      <c r="C33" s="629">
        <f t="shared" si="0"/>
        <v>1130470.4129323361</v>
      </c>
      <c r="D33" s="579">
        <v>1605720.6857528014</v>
      </c>
      <c r="E33" s="629">
        <f t="shared" si="1"/>
        <v>1864884.1375400666</v>
      </c>
      <c r="F33" s="579">
        <v>205408.8648537705</v>
      </c>
      <c r="G33" s="579">
        <v>160572.06857528014</v>
      </c>
      <c r="H33" s="579">
        <v>1000000</v>
      </c>
      <c r="I33" s="580">
        <v>3945070.2537992205</v>
      </c>
      <c r="J33" s="578">
        <v>336655.20405491476</v>
      </c>
      <c r="K33" s="579">
        <v>876982.11261014873</v>
      </c>
      <c r="L33" s="579">
        <v>132535.00753950523</v>
      </c>
      <c r="M33" s="579">
        <v>87698.211261014876</v>
      </c>
      <c r="N33" s="579">
        <v>1000000</v>
      </c>
      <c r="O33" s="580">
        <v>2433870.5354655832</v>
      </c>
      <c r="P33" s="578">
        <v>336655.20405491476</v>
      </c>
      <c r="Q33" s="579">
        <v>848468.40266051609</v>
      </c>
      <c r="R33" s="579">
        <v>129683.63654454201</v>
      </c>
      <c r="S33" s="579">
        <v>84846.840266051615</v>
      </c>
      <c r="T33" s="579">
        <v>1000000</v>
      </c>
      <c r="U33" s="580">
        <v>2399654.0835260241</v>
      </c>
      <c r="V33" s="578">
        <v>605979.3672988466</v>
      </c>
      <c r="W33" s="629">
        <f t="shared" si="2"/>
        <v>521375.0682503971</v>
      </c>
      <c r="X33" s="579">
        <v>1028274.8036809776</v>
      </c>
      <c r="Y33" s="629">
        <f t="shared" si="3"/>
        <v>884711.38603130099</v>
      </c>
      <c r="Z33" s="579">
        <v>147664.27664658814</v>
      </c>
      <c r="AA33" s="579">
        <v>102827.48036809778</v>
      </c>
      <c r="AB33" s="579">
        <v>1000000</v>
      </c>
      <c r="AC33" s="579">
        <v>2884745.9279945102</v>
      </c>
      <c r="AD33" s="717">
        <f t="shared" si="6"/>
        <v>0.36738926731852184</v>
      </c>
      <c r="AE33" s="588">
        <f t="shared" si="7"/>
        <v>0.60909534468193904</v>
      </c>
      <c r="AF33" s="588">
        <f t="shared" si="8"/>
        <v>0.57744588207182379</v>
      </c>
      <c r="AG33" s="718">
        <f t="shared" si="9"/>
        <v>0.98017275150876559</v>
      </c>
      <c r="AH33" s="578">
        <v>605979.3672988466</v>
      </c>
      <c r="AI33" s="629">
        <f t="shared" si="4"/>
        <v>521375.0682503971</v>
      </c>
      <c r="AJ33" s="579">
        <v>1059808.4017517718</v>
      </c>
      <c r="AK33" s="629">
        <f t="shared" si="5"/>
        <v>911842.39532560413</v>
      </c>
      <c r="AL33" s="579">
        <v>150817.6364536676</v>
      </c>
      <c r="AM33" s="579">
        <v>105980.8401751772</v>
      </c>
      <c r="AN33" s="579">
        <v>1000000</v>
      </c>
      <c r="AO33" s="579">
        <v>2922586.2456794633</v>
      </c>
      <c r="AP33" s="715">
        <f t="shared" si="18"/>
        <v>0.36738926731852184</v>
      </c>
      <c r="AQ33" s="711">
        <f t="shared" si="19"/>
        <v>0.60909534468193904</v>
      </c>
      <c r="AR33" s="711">
        <f t="shared" si="20"/>
        <v>0.54591228400102954</v>
      </c>
      <c r="AS33" s="712">
        <f t="shared" si="21"/>
        <v>0.95304174221446247</v>
      </c>
    </row>
    <row r="34" spans="1:45" x14ac:dyDescent="0.55000000000000004">
      <c r="A34" s="577">
        <v>2047</v>
      </c>
      <c r="B34" s="578">
        <v>992247.63428581494</v>
      </c>
      <c r="C34" s="629">
        <f t="shared" si="0"/>
        <v>1158158.4671358119</v>
      </c>
      <c r="D34" s="579">
        <v>1624655.7540802732</v>
      </c>
      <c r="E34" s="629">
        <f t="shared" si="1"/>
        <v>1896309.7041025469</v>
      </c>
      <c r="F34" s="579">
        <v>207954.92480956003</v>
      </c>
      <c r="G34" s="579">
        <v>162465.5754080273</v>
      </c>
      <c r="H34" s="579">
        <v>1000000</v>
      </c>
      <c r="I34" s="580">
        <v>3987323.8885836755</v>
      </c>
      <c r="J34" s="578">
        <v>345633.35777940135</v>
      </c>
      <c r="K34" s="579">
        <v>884501.81485005142</v>
      </c>
      <c r="L34" s="579">
        <v>133939.53088653786</v>
      </c>
      <c r="M34" s="579">
        <v>88450.18148500516</v>
      </c>
      <c r="N34" s="579">
        <v>1000000</v>
      </c>
      <c r="O34" s="580">
        <v>2452524.8850009958</v>
      </c>
      <c r="P34" s="578">
        <v>345633.35777940135</v>
      </c>
      <c r="Q34" s="579">
        <v>855571.52403576416</v>
      </c>
      <c r="R34" s="579">
        <v>131046.50180510919</v>
      </c>
      <c r="S34" s="579">
        <v>85557.152403576431</v>
      </c>
      <c r="T34" s="579">
        <v>1000000</v>
      </c>
      <c r="U34" s="580">
        <v>2417808.536023851</v>
      </c>
      <c r="V34" s="578">
        <v>622140.04400292237</v>
      </c>
      <c r="W34" s="629">
        <f t="shared" si="2"/>
        <v>532603.06172214192</v>
      </c>
      <c r="X34" s="579">
        <v>1037313.3801316216</v>
      </c>
      <c r="Y34" s="629">
        <f t="shared" si="3"/>
        <v>888025.59415521333</v>
      </c>
      <c r="Z34" s="579">
        <v>149220.6874146949</v>
      </c>
      <c r="AA34" s="579">
        <v>103731.33801316218</v>
      </c>
      <c r="AB34" s="579">
        <v>1000000</v>
      </c>
      <c r="AC34" s="579">
        <v>2912405.449562401</v>
      </c>
      <c r="AD34" s="717">
        <f t="shared" si="6"/>
        <v>0.37010759028289258</v>
      </c>
      <c r="AE34" s="588">
        <f t="shared" si="7"/>
        <v>0.62555540541367005</v>
      </c>
      <c r="AF34" s="588">
        <f t="shared" si="8"/>
        <v>0.58734237394865163</v>
      </c>
      <c r="AG34" s="718">
        <f t="shared" si="9"/>
        <v>1.0082841099473336</v>
      </c>
      <c r="AH34" s="578">
        <v>622140.04400292237</v>
      </c>
      <c r="AI34" s="629">
        <f t="shared" si="4"/>
        <v>532603.06172214192</v>
      </c>
      <c r="AJ34" s="579">
        <v>1070473.1688154819</v>
      </c>
      <c r="AK34" s="629">
        <f t="shared" si="5"/>
        <v>916413.10135608446</v>
      </c>
      <c r="AL34" s="579">
        <v>152536.66628308097</v>
      </c>
      <c r="AM34" s="579">
        <v>107047.31688154821</v>
      </c>
      <c r="AN34" s="579">
        <v>1000000</v>
      </c>
      <c r="AO34" s="579">
        <v>2952197.1959830336</v>
      </c>
      <c r="AP34" s="715">
        <f t="shared" si="18"/>
        <v>0.37010759028289258</v>
      </c>
      <c r="AQ34" s="711">
        <f t="shared" si="19"/>
        <v>0.62555540541367005</v>
      </c>
      <c r="AR34" s="711">
        <f t="shared" si="20"/>
        <v>0.55418258526479125</v>
      </c>
      <c r="AS34" s="712">
        <f t="shared" si="21"/>
        <v>0.9798966027464624</v>
      </c>
    </row>
    <row r="35" spans="1:45" x14ac:dyDescent="0.55000000000000004">
      <c r="A35" s="577">
        <v>2048</v>
      </c>
      <c r="B35" s="578">
        <v>1011126.6339542615</v>
      </c>
      <c r="C35" s="629">
        <f t="shared" ref="C35:C66" si="22">B35*(1+AVAWO)^(A35-$A$3)</f>
        <v>1186095.1401209997</v>
      </c>
      <c r="D35" s="579">
        <v>1643590.8224077448</v>
      </c>
      <c r="E35" s="629">
        <f t="shared" ref="E35:E66" si="23">D35*(1+AVAWO)^(A35-$A$3)</f>
        <v>1928002.9042272137</v>
      </c>
      <c r="F35" s="579">
        <v>210500.9847653496</v>
      </c>
      <c r="G35" s="579">
        <v>164359.08224077447</v>
      </c>
      <c r="H35" s="579">
        <v>1000000</v>
      </c>
      <c r="I35" s="580">
        <v>4029577.5233681304</v>
      </c>
      <c r="J35" s="578">
        <v>354611.511503888</v>
      </c>
      <c r="K35" s="579">
        <v>892021.51708995411</v>
      </c>
      <c r="L35" s="579">
        <v>135344.0542335705</v>
      </c>
      <c r="M35" s="579">
        <v>89202.151708995429</v>
      </c>
      <c r="N35" s="579">
        <v>1000000</v>
      </c>
      <c r="O35" s="580">
        <v>2471179.234536408</v>
      </c>
      <c r="P35" s="578">
        <v>354611.511503888</v>
      </c>
      <c r="Q35" s="579">
        <v>862674.64541101246</v>
      </c>
      <c r="R35" s="579">
        <v>132409.36706567634</v>
      </c>
      <c r="S35" s="579">
        <v>86267.464541101246</v>
      </c>
      <c r="T35" s="579">
        <v>1000000</v>
      </c>
      <c r="U35" s="580">
        <v>2435962.9885216779</v>
      </c>
      <c r="V35" s="578">
        <v>638300.72070699837</v>
      </c>
      <c r="W35" s="629">
        <f t="shared" ref="W35:W66" si="24">V35*(1+AVA)^(A35-$A$3)</f>
        <v>543705.74088246305</v>
      </c>
      <c r="X35" s="579">
        <v>1046351.9565822656</v>
      </c>
      <c r="Y35" s="629">
        <f t="shared" ref="Y35:Y66" si="25">X35*(1+AVA)^(A35-$A$3)</f>
        <v>891284.54241323564</v>
      </c>
      <c r="Z35" s="579">
        <v>150777.09818280168</v>
      </c>
      <c r="AA35" s="579">
        <v>104635.19565822657</v>
      </c>
      <c r="AB35" s="579">
        <v>1000000</v>
      </c>
      <c r="AC35" s="579">
        <v>2940064.9711302919</v>
      </c>
      <c r="AD35" s="717">
        <f t="shared" si="6"/>
        <v>0.37282591324726316</v>
      </c>
      <c r="AE35" s="588">
        <f t="shared" si="7"/>
        <v>0.64238939923853655</v>
      </c>
      <c r="AF35" s="588">
        <f t="shared" si="8"/>
        <v>0.59723886582547925</v>
      </c>
      <c r="AG35" s="718">
        <f t="shared" si="9"/>
        <v>1.0367183618139781</v>
      </c>
      <c r="AH35" s="578">
        <v>638300.72070699837</v>
      </c>
      <c r="AI35" s="629">
        <f t="shared" si="4"/>
        <v>543705.74088246305</v>
      </c>
      <c r="AJ35" s="579">
        <v>1081137.9358791918</v>
      </c>
      <c r="AK35" s="629">
        <f t="shared" si="5"/>
        <v>920915.30426637665</v>
      </c>
      <c r="AL35" s="579">
        <v>154255.69611249433</v>
      </c>
      <c r="AM35" s="579">
        <v>108113.79358791921</v>
      </c>
      <c r="AN35" s="579">
        <v>1000000</v>
      </c>
      <c r="AO35" s="579">
        <v>2981808.146286604</v>
      </c>
      <c r="AP35" s="715">
        <f t="shared" si="18"/>
        <v>0.37282591324726316</v>
      </c>
      <c r="AQ35" s="711">
        <f t="shared" si="19"/>
        <v>0.64238939923853655</v>
      </c>
      <c r="AR35" s="711">
        <f t="shared" si="20"/>
        <v>0.56245288652855296</v>
      </c>
      <c r="AS35" s="712">
        <f t="shared" si="21"/>
        <v>1.0070875999608371</v>
      </c>
    </row>
    <row r="36" spans="1:45" x14ac:dyDescent="0.55000000000000004">
      <c r="A36" s="577">
        <v>2049</v>
      </c>
      <c r="B36" s="578">
        <v>1030005.633622708</v>
      </c>
      <c r="C36" s="629">
        <f t="shared" si="22"/>
        <v>1214282.2258743604</v>
      </c>
      <c r="D36" s="579">
        <v>1662525.8907352169</v>
      </c>
      <c r="E36" s="629">
        <f t="shared" si="23"/>
        <v>1959965.6286105248</v>
      </c>
      <c r="F36" s="579">
        <v>213047.0447211391</v>
      </c>
      <c r="G36" s="579">
        <v>166252.58907352164</v>
      </c>
      <c r="H36" s="579">
        <v>1000000</v>
      </c>
      <c r="I36" s="580">
        <v>4071831.1581525858</v>
      </c>
      <c r="J36" s="578">
        <v>363589.66522837459</v>
      </c>
      <c r="K36" s="579">
        <v>899541.21932985692</v>
      </c>
      <c r="L36" s="579">
        <v>136748.57758060313</v>
      </c>
      <c r="M36" s="579">
        <v>89954.121932985698</v>
      </c>
      <c r="N36" s="579">
        <v>1000000</v>
      </c>
      <c r="O36" s="580">
        <v>2489833.5840718201</v>
      </c>
      <c r="P36" s="578">
        <v>363589.66522837459</v>
      </c>
      <c r="Q36" s="579">
        <v>869777.76678626041</v>
      </c>
      <c r="R36" s="579">
        <v>133772.23232624354</v>
      </c>
      <c r="S36" s="579">
        <v>86977.776678626062</v>
      </c>
      <c r="T36" s="579">
        <v>1000000</v>
      </c>
      <c r="U36" s="580">
        <v>2454117.4410195043</v>
      </c>
      <c r="V36" s="578">
        <v>654461.39741107437</v>
      </c>
      <c r="W36" s="629">
        <f t="shared" si="24"/>
        <v>554684.0781746381</v>
      </c>
      <c r="X36" s="579">
        <v>1055390.5330329095</v>
      </c>
      <c r="Y36" s="629">
        <f t="shared" si="25"/>
        <v>894488.70054882392</v>
      </c>
      <c r="Z36" s="579">
        <v>152333.50895090841</v>
      </c>
      <c r="AA36" s="579">
        <v>105539.05330329097</v>
      </c>
      <c r="AB36" s="579">
        <v>1000000</v>
      </c>
      <c r="AC36" s="579">
        <v>2967724.4926981828</v>
      </c>
      <c r="AD36" s="717">
        <f t="shared" si="6"/>
        <v>0.37554423621163369</v>
      </c>
      <c r="AE36" s="588">
        <f t="shared" si="7"/>
        <v>0.65959814769972236</v>
      </c>
      <c r="AF36" s="588">
        <f t="shared" si="8"/>
        <v>0.60713535770230742</v>
      </c>
      <c r="AG36" s="718">
        <f t="shared" si="9"/>
        <v>1.0654769280617009</v>
      </c>
      <c r="AH36" s="578">
        <v>654461.39741107437</v>
      </c>
      <c r="AI36" s="629">
        <f t="shared" si="4"/>
        <v>554684.0781746381</v>
      </c>
      <c r="AJ36" s="579">
        <v>1091802.702942902</v>
      </c>
      <c r="AK36" s="629">
        <f t="shared" si="5"/>
        <v>925349.57482003223</v>
      </c>
      <c r="AL36" s="579">
        <v>155974.7259419077</v>
      </c>
      <c r="AM36" s="579">
        <v>109180.27029429023</v>
      </c>
      <c r="AN36" s="579">
        <v>1000000</v>
      </c>
      <c r="AO36" s="579">
        <v>3011419.0965901744</v>
      </c>
      <c r="AP36" s="715">
        <f t="shared" si="18"/>
        <v>0.37554423621163369</v>
      </c>
      <c r="AQ36" s="711">
        <f t="shared" si="19"/>
        <v>0.65959814769972236</v>
      </c>
      <c r="AR36" s="711">
        <f t="shared" si="20"/>
        <v>0.5707231877923149</v>
      </c>
      <c r="AS36" s="712">
        <f t="shared" si="21"/>
        <v>1.0346160537904925</v>
      </c>
    </row>
    <row r="37" spans="1:45" x14ac:dyDescent="0.55000000000000004">
      <c r="A37" s="577">
        <v>2050</v>
      </c>
      <c r="B37" s="578">
        <v>1048884.6332911546</v>
      </c>
      <c r="C37" s="629">
        <f t="shared" si="22"/>
        <v>1242721.5301067519</v>
      </c>
      <c r="D37" s="579">
        <v>1681460.9590626885</v>
      </c>
      <c r="E37" s="629">
        <f t="shared" si="23"/>
        <v>1992199.780165063</v>
      </c>
      <c r="F37" s="579">
        <v>215593.10467692866</v>
      </c>
      <c r="G37" s="579">
        <v>168146.09590626883</v>
      </c>
      <c r="H37" s="579">
        <v>1000000</v>
      </c>
      <c r="I37" s="580">
        <v>4114084.7929370408</v>
      </c>
      <c r="J37" s="578">
        <v>372567.81895286124</v>
      </c>
      <c r="K37" s="579">
        <v>907060.92156975961</v>
      </c>
      <c r="L37" s="579">
        <v>138153.10092763577</v>
      </c>
      <c r="M37" s="579">
        <v>90706.092156975967</v>
      </c>
      <c r="N37" s="579">
        <v>1000000</v>
      </c>
      <c r="O37" s="580">
        <v>2508487.9336072323</v>
      </c>
      <c r="P37" s="578">
        <v>372567.81895286124</v>
      </c>
      <c r="Q37" s="579">
        <v>876880.8881615086</v>
      </c>
      <c r="R37" s="579">
        <v>135135.09758681071</v>
      </c>
      <c r="S37" s="579">
        <v>87688.088816150863</v>
      </c>
      <c r="T37" s="579">
        <v>1000000</v>
      </c>
      <c r="U37" s="580">
        <v>2472271.8935173312</v>
      </c>
      <c r="V37" s="578">
        <v>670622.07411515026</v>
      </c>
      <c r="W37" s="629">
        <f t="shared" si="24"/>
        <v>565539.03945036908</v>
      </c>
      <c r="X37" s="579">
        <v>1064429.1094835536</v>
      </c>
      <c r="Y37" s="629">
        <f t="shared" si="25"/>
        <v>897638.53498949599</v>
      </c>
      <c r="Z37" s="579">
        <v>153889.91971901519</v>
      </c>
      <c r="AA37" s="579">
        <v>106442.91094835538</v>
      </c>
      <c r="AB37" s="579">
        <v>1000000</v>
      </c>
      <c r="AC37" s="579">
        <v>2995384.0142660742</v>
      </c>
      <c r="AD37" s="717">
        <f t="shared" si="6"/>
        <v>0.37826255917600438</v>
      </c>
      <c r="AE37" s="588">
        <f t="shared" si="7"/>
        <v>0.67718249065638292</v>
      </c>
      <c r="AF37" s="588">
        <f t="shared" si="8"/>
        <v>0.61703184957913493</v>
      </c>
      <c r="AG37" s="718">
        <f t="shared" si="9"/>
        <v>1.0945612451755671</v>
      </c>
      <c r="AH37" s="578">
        <v>670622.07411515026</v>
      </c>
      <c r="AI37" s="629">
        <f t="shared" si="4"/>
        <v>565539.03945036908</v>
      </c>
      <c r="AJ37" s="579">
        <v>1102467.4700066121</v>
      </c>
      <c r="AK37" s="629">
        <f t="shared" si="5"/>
        <v>929716.47978554456</v>
      </c>
      <c r="AL37" s="579">
        <v>157693.75577132107</v>
      </c>
      <c r="AM37" s="579">
        <v>110246.74700066123</v>
      </c>
      <c r="AN37" s="579">
        <v>1000000</v>
      </c>
      <c r="AO37" s="579">
        <v>3041030.0468937447</v>
      </c>
      <c r="AP37" s="715">
        <f t="shared" si="18"/>
        <v>0.37826255917600438</v>
      </c>
      <c r="AQ37" s="711">
        <f t="shared" si="19"/>
        <v>0.67718249065638292</v>
      </c>
      <c r="AR37" s="711">
        <f t="shared" si="20"/>
        <v>0.57899348905607639</v>
      </c>
      <c r="AS37" s="712">
        <f t="shared" si="21"/>
        <v>1.0624833003795184</v>
      </c>
    </row>
    <row r="38" spans="1:45" x14ac:dyDescent="0.55000000000000004">
      <c r="A38" s="577">
        <v>2051</v>
      </c>
      <c r="B38" s="578">
        <v>1073234.0394687073</v>
      </c>
      <c r="C38" s="629">
        <f t="shared" si="22"/>
        <v>1277928.6304574769</v>
      </c>
      <c r="D38" s="579">
        <v>1742333.0644472546</v>
      </c>
      <c r="E38" s="629">
        <f t="shared" si="23"/>
        <v>2074642.8318208223</v>
      </c>
      <c r="F38" s="579">
        <v>223164.46125103399</v>
      </c>
      <c r="G38" s="579">
        <v>174233.30644472546</v>
      </c>
      <c r="H38" s="579">
        <v>1000000</v>
      </c>
      <c r="I38" s="580">
        <v>4212964.8716117218</v>
      </c>
      <c r="J38" s="578">
        <v>384738.36118948611</v>
      </c>
      <c r="K38" s="579">
        <v>947022.01736651908</v>
      </c>
      <c r="L38" s="579">
        <v>143633.35654296045</v>
      </c>
      <c r="M38" s="579">
        <v>94702.201736651914</v>
      </c>
      <c r="N38" s="579">
        <v>1000000</v>
      </c>
      <c r="O38" s="580">
        <v>2570095.9368356173</v>
      </c>
      <c r="P38" s="578">
        <v>384738.36118948611</v>
      </c>
      <c r="Q38" s="579">
        <v>917152.00353339303</v>
      </c>
      <c r="R38" s="579">
        <v>140646.35515964788</v>
      </c>
      <c r="S38" s="579">
        <v>91715.2003533393</v>
      </c>
      <c r="T38" s="579">
        <v>1000000</v>
      </c>
      <c r="U38" s="580">
        <v>2534251.9202358662</v>
      </c>
      <c r="V38" s="578">
        <v>692529.05014107504</v>
      </c>
      <c r="W38" s="629">
        <f t="shared" si="24"/>
        <v>581093.23832413217</v>
      </c>
      <c r="X38" s="579">
        <v>1112489.6148308769</v>
      </c>
      <c r="Y38" s="629">
        <f t="shared" si="25"/>
        <v>933477.36496014195</v>
      </c>
      <c r="Z38" s="579">
        <v>160180.11628939625</v>
      </c>
      <c r="AA38" s="579">
        <v>111248.96148308771</v>
      </c>
      <c r="AB38" s="579">
        <v>1000000</v>
      </c>
      <c r="AC38" s="579">
        <v>3076447.7427444356</v>
      </c>
      <c r="AD38" s="717">
        <f t="shared" si="6"/>
        <v>0.38070498932763225</v>
      </c>
      <c r="AE38" s="588">
        <f t="shared" si="7"/>
        <v>0.69683539213334478</v>
      </c>
      <c r="AF38" s="588">
        <f t="shared" si="8"/>
        <v>0.62984344961637773</v>
      </c>
      <c r="AG38" s="718">
        <f t="shared" si="9"/>
        <v>1.1411654668606803</v>
      </c>
      <c r="AH38" s="578">
        <v>692529.05014107504</v>
      </c>
      <c r="AI38" s="629">
        <f t="shared" si="4"/>
        <v>581093.23832413217</v>
      </c>
      <c r="AJ38" s="579">
        <v>1151149.5291532176</v>
      </c>
      <c r="AK38" s="629">
        <f t="shared" si="5"/>
        <v>965916.45874592045</v>
      </c>
      <c r="AL38" s="579">
        <v>164046.10772163031</v>
      </c>
      <c r="AM38" s="579">
        <v>115114.95291532177</v>
      </c>
      <c r="AN38" s="579">
        <v>1000000</v>
      </c>
      <c r="AO38" s="579">
        <v>3122839.6399312448</v>
      </c>
      <c r="AP38" s="715">
        <f t="shared" si="18"/>
        <v>0.38070498932763225</v>
      </c>
      <c r="AQ38" s="711">
        <f t="shared" si="19"/>
        <v>0.69683539213334478</v>
      </c>
      <c r="AR38" s="711">
        <f t="shared" si="20"/>
        <v>0.59118353529403711</v>
      </c>
      <c r="AS38" s="712">
        <f t="shared" si="21"/>
        <v>1.1087263730749017</v>
      </c>
    </row>
    <row r="39" spans="1:45" x14ac:dyDescent="0.55000000000000004">
      <c r="A39" s="577">
        <v>2052</v>
      </c>
      <c r="B39" s="578">
        <v>1097583.4456462599</v>
      </c>
      <c r="C39" s="629">
        <f t="shared" si="22"/>
        <v>1313456.733773456</v>
      </c>
      <c r="D39" s="579">
        <v>1803205.1698318208</v>
      </c>
      <c r="E39" s="629">
        <f t="shared" si="23"/>
        <v>2157860.5089986343</v>
      </c>
      <c r="F39" s="579">
        <v>230735.81782513933</v>
      </c>
      <c r="G39" s="579">
        <v>180320.51698318205</v>
      </c>
      <c r="H39" s="579">
        <v>1000000</v>
      </c>
      <c r="I39" s="580">
        <v>4311844.9502864024</v>
      </c>
      <c r="J39" s="578">
        <v>396908.90342611098</v>
      </c>
      <c r="K39" s="579">
        <v>986983.11316327855</v>
      </c>
      <c r="L39" s="579">
        <v>149113.61215828508</v>
      </c>
      <c r="M39" s="579">
        <v>98698.311316327861</v>
      </c>
      <c r="N39" s="579">
        <v>1000000</v>
      </c>
      <c r="O39" s="580">
        <v>2631703.9400640023</v>
      </c>
      <c r="P39" s="578">
        <v>396908.90342611098</v>
      </c>
      <c r="Q39" s="579">
        <v>957423.11890527757</v>
      </c>
      <c r="R39" s="579">
        <v>146157.61273248502</v>
      </c>
      <c r="S39" s="579">
        <v>95742.311890527766</v>
      </c>
      <c r="T39" s="579">
        <v>1000000</v>
      </c>
      <c r="U39" s="580">
        <v>2596231.9469544012</v>
      </c>
      <c r="V39" s="578">
        <v>714436.02616699983</v>
      </c>
      <c r="W39" s="629">
        <f t="shared" si="24"/>
        <v>596477.75673317129</v>
      </c>
      <c r="X39" s="579">
        <v>1160550.1201782003</v>
      </c>
      <c r="Y39" s="629">
        <f t="shared" si="25"/>
        <v>968935.36566770659</v>
      </c>
      <c r="Z39" s="579">
        <v>166470.3128597773</v>
      </c>
      <c r="AA39" s="579">
        <v>116055.01201782006</v>
      </c>
      <c r="AB39" s="579">
        <v>1000000</v>
      </c>
      <c r="AC39" s="579">
        <v>3157511.4712227974</v>
      </c>
      <c r="AD39" s="717">
        <f t="shared" si="6"/>
        <v>0.38314741947926012</v>
      </c>
      <c r="AE39" s="588">
        <f t="shared" si="7"/>
        <v>0.71697897704028468</v>
      </c>
      <c r="AF39" s="588">
        <f t="shared" si="8"/>
        <v>0.64265504965362041</v>
      </c>
      <c r="AG39" s="718">
        <f t="shared" si="9"/>
        <v>1.1889251433309278</v>
      </c>
      <c r="AH39" s="578">
        <v>714436.02616699971</v>
      </c>
      <c r="AI39" s="629">
        <f t="shared" si="4"/>
        <v>596477.75673317118</v>
      </c>
      <c r="AJ39" s="579">
        <v>1199831.5882998228</v>
      </c>
      <c r="AK39" s="629">
        <f t="shared" si="5"/>
        <v>1001731.1950046977</v>
      </c>
      <c r="AL39" s="579">
        <v>170398.45967193958</v>
      </c>
      <c r="AM39" s="579">
        <v>119983.15882998229</v>
      </c>
      <c r="AN39" s="579">
        <v>1000000</v>
      </c>
      <c r="AO39" s="579">
        <v>3204649.2329687444</v>
      </c>
      <c r="AP39" s="715">
        <f t="shared" si="18"/>
        <v>0.38314741947926023</v>
      </c>
      <c r="AQ39" s="711">
        <f t="shared" si="19"/>
        <v>0.71697897704028479</v>
      </c>
      <c r="AR39" s="711">
        <f t="shared" si="20"/>
        <v>0.60337358153199805</v>
      </c>
      <c r="AS39" s="712">
        <f t="shared" si="21"/>
        <v>1.1561293139939366</v>
      </c>
    </row>
    <row r="40" spans="1:45" x14ac:dyDescent="0.55000000000000004">
      <c r="A40" s="577">
        <v>2053</v>
      </c>
      <c r="B40" s="578">
        <v>1121932.8518238124</v>
      </c>
      <c r="C40" s="629">
        <f t="shared" si="22"/>
        <v>1349308.1699068332</v>
      </c>
      <c r="D40" s="579">
        <v>1864077.2752163871</v>
      </c>
      <c r="E40" s="629">
        <f t="shared" si="23"/>
        <v>2241858.4968774295</v>
      </c>
      <c r="F40" s="579">
        <v>238307.17439924466</v>
      </c>
      <c r="G40" s="579">
        <v>186407.72752163871</v>
      </c>
      <c r="H40" s="579">
        <v>1000000</v>
      </c>
      <c r="I40" s="580">
        <v>4410725.0289610829</v>
      </c>
      <c r="J40" s="578">
        <v>409079.4456627359</v>
      </c>
      <c r="K40" s="579">
        <v>1026944.208960038</v>
      </c>
      <c r="L40" s="579">
        <v>154593.86777360976</v>
      </c>
      <c r="M40" s="579">
        <v>102694.42089600381</v>
      </c>
      <c r="N40" s="579">
        <v>1000000</v>
      </c>
      <c r="O40" s="580">
        <v>2693311.9432923868</v>
      </c>
      <c r="P40" s="578">
        <v>409079.4456627359</v>
      </c>
      <c r="Q40" s="579">
        <v>997694.234277162</v>
      </c>
      <c r="R40" s="579">
        <v>151668.87030532217</v>
      </c>
      <c r="S40" s="579">
        <v>99769.423427716203</v>
      </c>
      <c r="T40" s="579">
        <v>1000000</v>
      </c>
      <c r="U40" s="580">
        <v>2658211.9736729362</v>
      </c>
      <c r="V40" s="578">
        <v>736343.00219292461</v>
      </c>
      <c r="W40" s="629">
        <f t="shared" si="24"/>
        <v>611693.90262716194</v>
      </c>
      <c r="X40" s="579">
        <v>1208610.6255255237</v>
      </c>
      <c r="Y40" s="629">
        <f t="shared" si="25"/>
        <v>1004015.4494340718</v>
      </c>
      <c r="Z40" s="579">
        <v>172760.50943015836</v>
      </c>
      <c r="AA40" s="579">
        <v>120861.06255255239</v>
      </c>
      <c r="AB40" s="579">
        <v>1000000</v>
      </c>
      <c r="AC40" s="579">
        <v>3238575.1997011588</v>
      </c>
      <c r="AD40" s="717">
        <f t="shared" si="6"/>
        <v>0.38558984963088772</v>
      </c>
      <c r="AE40" s="588">
        <f t="shared" si="7"/>
        <v>0.73761426727967128</v>
      </c>
      <c r="AF40" s="588">
        <f t="shared" si="8"/>
        <v>0.65546664969086343</v>
      </c>
      <c r="AG40" s="718">
        <f t="shared" si="9"/>
        <v>1.2378430474433577</v>
      </c>
      <c r="AH40" s="578">
        <v>736343.00219292461</v>
      </c>
      <c r="AI40" s="629">
        <f t="shared" si="4"/>
        <v>611693.90262716194</v>
      </c>
      <c r="AJ40" s="579">
        <v>1248513.647446428</v>
      </c>
      <c r="AK40" s="629">
        <f t="shared" si="5"/>
        <v>1037163.6359894185</v>
      </c>
      <c r="AL40" s="579">
        <v>176750.81162224882</v>
      </c>
      <c r="AM40" s="579">
        <v>124851.36474464284</v>
      </c>
      <c r="AN40" s="579">
        <v>1000000</v>
      </c>
      <c r="AO40" s="579">
        <v>3286458.8260062439</v>
      </c>
      <c r="AP40" s="715">
        <f t="shared" si="18"/>
        <v>0.38558984963088772</v>
      </c>
      <c r="AQ40" s="711">
        <f t="shared" si="19"/>
        <v>0.73761426727967128</v>
      </c>
      <c r="AR40" s="711">
        <f t="shared" si="20"/>
        <v>0.61556362776995921</v>
      </c>
      <c r="AS40" s="712">
        <f t="shared" si="21"/>
        <v>1.204694860888011</v>
      </c>
    </row>
    <row r="41" spans="1:45" x14ac:dyDescent="0.55000000000000004">
      <c r="A41" s="577">
        <v>2054</v>
      </c>
      <c r="B41" s="578">
        <v>1146282.2580013652</v>
      </c>
      <c r="C41" s="629">
        <f t="shared" si="22"/>
        <v>1385485.2839832008</v>
      </c>
      <c r="D41" s="579">
        <v>1924949.3806009535</v>
      </c>
      <c r="E41" s="629">
        <f t="shared" si="23"/>
        <v>2326642.5181222879</v>
      </c>
      <c r="F41" s="579">
        <v>245878.53097335005</v>
      </c>
      <c r="G41" s="579">
        <v>192494.93806009536</v>
      </c>
      <c r="H41" s="579">
        <v>1000000</v>
      </c>
      <c r="I41" s="580">
        <v>4509605.1076357644</v>
      </c>
      <c r="J41" s="578">
        <v>421249.98789936077</v>
      </c>
      <c r="K41" s="579">
        <v>1066905.3047567976</v>
      </c>
      <c r="L41" s="579">
        <v>160074.12338893441</v>
      </c>
      <c r="M41" s="579">
        <v>106690.53047567977</v>
      </c>
      <c r="N41" s="579">
        <v>1000000</v>
      </c>
      <c r="O41" s="580">
        <v>2754919.9465207723</v>
      </c>
      <c r="P41" s="578">
        <v>421249.98789936077</v>
      </c>
      <c r="Q41" s="579">
        <v>1037965.3496490465</v>
      </c>
      <c r="R41" s="579">
        <v>157180.12787815934</v>
      </c>
      <c r="S41" s="579">
        <v>103796.53496490465</v>
      </c>
      <c r="T41" s="579">
        <v>1000000</v>
      </c>
      <c r="U41" s="580">
        <v>2720192.0003914712</v>
      </c>
      <c r="V41" s="578">
        <v>758249.9782188494</v>
      </c>
      <c r="W41" s="629">
        <f t="shared" si="24"/>
        <v>626742.97511829424</v>
      </c>
      <c r="X41" s="579">
        <v>1256671.1308728473</v>
      </c>
      <c r="Y41" s="629">
        <f t="shared" si="25"/>
        <v>1038720.5089786316</v>
      </c>
      <c r="Z41" s="579">
        <v>179050.70600053942</v>
      </c>
      <c r="AA41" s="579">
        <v>125667.11308728474</v>
      </c>
      <c r="AB41" s="579">
        <v>1000000</v>
      </c>
      <c r="AC41" s="579">
        <v>3319638.9281795206</v>
      </c>
      <c r="AD41" s="717">
        <f t="shared" si="6"/>
        <v>0.38803227978251581</v>
      </c>
      <c r="AE41" s="588">
        <f t="shared" si="7"/>
        <v>0.75874230886490657</v>
      </c>
      <c r="AF41" s="588">
        <f t="shared" si="8"/>
        <v>0.66827824972810623</v>
      </c>
      <c r="AG41" s="718">
        <f t="shared" si="9"/>
        <v>1.2879220091436563</v>
      </c>
      <c r="AH41" s="578">
        <v>758249.9782188494</v>
      </c>
      <c r="AI41" s="629">
        <f t="shared" si="4"/>
        <v>626742.97511829424</v>
      </c>
      <c r="AJ41" s="579">
        <v>1297195.7065930336</v>
      </c>
      <c r="AK41" s="629">
        <f t="shared" si="5"/>
        <v>1072216.7092844173</v>
      </c>
      <c r="AL41" s="579">
        <v>183103.16357255809</v>
      </c>
      <c r="AM41" s="579">
        <v>129719.57065930337</v>
      </c>
      <c r="AN41" s="579">
        <v>1000000</v>
      </c>
      <c r="AO41" s="579">
        <v>3368268.4190437444</v>
      </c>
      <c r="AP41" s="715">
        <f t="shared" si="18"/>
        <v>0.38803227978251581</v>
      </c>
      <c r="AQ41" s="711">
        <f t="shared" si="19"/>
        <v>0.75874230886490657</v>
      </c>
      <c r="AR41" s="711">
        <f t="shared" si="20"/>
        <v>0.62775367400791982</v>
      </c>
      <c r="AS41" s="712">
        <f t="shared" si="21"/>
        <v>1.2544258088378706</v>
      </c>
    </row>
    <row r="42" spans="1:45" x14ac:dyDescent="0.55000000000000004">
      <c r="A42" s="577">
        <v>2055</v>
      </c>
      <c r="B42" s="578">
        <v>1170631.6641789179</v>
      </c>
      <c r="C42" s="629">
        <f t="shared" si="22"/>
        <v>1421990.4364960841</v>
      </c>
      <c r="D42" s="579">
        <v>1985821.4859855196</v>
      </c>
      <c r="E42" s="629">
        <f t="shared" si="23"/>
        <v>2412218.3331171726</v>
      </c>
      <c r="F42" s="579">
        <v>253449.88754745538</v>
      </c>
      <c r="G42" s="579">
        <v>198582.14859855195</v>
      </c>
      <c r="H42" s="579">
        <v>1000000</v>
      </c>
      <c r="I42" s="580">
        <v>4608485.186310445</v>
      </c>
      <c r="J42" s="578">
        <v>433420.53013598564</v>
      </c>
      <c r="K42" s="579">
        <v>1106866.4005535571</v>
      </c>
      <c r="L42" s="579">
        <v>165554.3790042591</v>
      </c>
      <c r="M42" s="579">
        <v>110686.64005535572</v>
      </c>
      <c r="N42" s="579">
        <v>1000000</v>
      </c>
      <c r="O42" s="580">
        <v>2816527.9497491573</v>
      </c>
      <c r="P42" s="578">
        <v>433420.53013598564</v>
      </c>
      <c r="Q42" s="579">
        <v>1078236.4650209311</v>
      </c>
      <c r="R42" s="579">
        <v>162691.38545099652</v>
      </c>
      <c r="S42" s="579">
        <v>107823.64650209311</v>
      </c>
      <c r="T42" s="579">
        <v>1000000</v>
      </c>
      <c r="U42" s="580">
        <v>2782172.0271100067</v>
      </c>
      <c r="V42" s="578">
        <v>780156.95424477418</v>
      </c>
      <c r="W42" s="629">
        <f t="shared" si="24"/>
        <v>641626.26453694957</v>
      </c>
      <c r="X42" s="579">
        <v>1304731.6362201707</v>
      </c>
      <c r="Y42" s="629">
        <f t="shared" si="25"/>
        <v>1073053.41754151</v>
      </c>
      <c r="Z42" s="579">
        <v>185340.9025709205</v>
      </c>
      <c r="AA42" s="579">
        <v>130473.16362201708</v>
      </c>
      <c r="AB42" s="579">
        <v>1000000</v>
      </c>
      <c r="AC42" s="579">
        <v>3400702.6566578825</v>
      </c>
      <c r="AD42" s="717">
        <f t="shared" si="6"/>
        <v>0.39047470993414368</v>
      </c>
      <c r="AE42" s="588">
        <f t="shared" si="7"/>
        <v>0.78036417195913454</v>
      </c>
      <c r="AF42" s="588">
        <f t="shared" si="8"/>
        <v>0.68108984976534892</v>
      </c>
      <c r="AG42" s="718">
        <f t="shared" si="9"/>
        <v>1.3391649155756626</v>
      </c>
      <c r="AH42" s="578">
        <v>780156.95424477407</v>
      </c>
      <c r="AI42" s="629">
        <f t="shared" si="4"/>
        <v>641626.26453694946</v>
      </c>
      <c r="AJ42" s="579">
        <v>1345877.7657396388</v>
      </c>
      <c r="AK42" s="629">
        <f t="shared" si="5"/>
        <v>1106893.3227555661</v>
      </c>
      <c r="AL42" s="579">
        <v>189455.51552286732</v>
      </c>
      <c r="AM42" s="579">
        <v>134587.7765739639</v>
      </c>
      <c r="AN42" s="579">
        <v>1000000</v>
      </c>
      <c r="AO42" s="579">
        <v>3450078.012081244</v>
      </c>
      <c r="AP42" s="715">
        <f t="shared" si="18"/>
        <v>0.39047470993414379</v>
      </c>
      <c r="AQ42" s="711">
        <f t="shared" si="19"/>
        <v>0.78036417195913466</v>
      </c>
      <c r="AR42" s="711">
        <f t="shared" si="20"/>
        <v>0.63994372024588075</v>
      </c>
      <c r="AS42" s="712">
        <f t="shared" si="21"/>
        <v>1.3053250103616065</v>
      </c>
    </row>
    <row r="43" spans="1:45" x14ac:dyDescent="0.55000000000000004">
      <c r="A43" s="577">
        <v>2056</v>
      </c>
      <c r="B43" s="578">
        <v>1194981.0703564705</v>
      </c>
      <c r="C43" s="629">
        <f t="shared" si="22"/>
        <v>1458826.0034019966</v>
      </c>
      <c r="D43" s="579">
        <v>2046693.5913700857</v>
      </c>
      <c r="E43" s="629">
        <f t="shared" si="23"/>
        <v>2498591.7401990532</v>
      </c>
      <c r="F43" s="579">
        <v>261021.24412156071</v>
      </c>
      <c r="G43" s="579">
        <v>204669.35913700858</v>
      </c>
      <c r="H43" s="579">
        <v>1000000</v>
      </c>
      <c r="I43" s="580">
        <v>4707365.2649851255</v>
      </c>
      <c r="J43" s="578">
        <v>445591.07237261051</v>
      </c>
      <c r="K43" s="579">
        <v>1146827.4963503166</v>
      </c>
      <c r="L43" s="579">
        <v>171034.63461958375</v>
      </c>
      <c r="M43" s="579">
        <v>114682.74963503165</v>
      </c>
      <c r="N43" s="579">
        <v>1000000</v>
      </c>
      <c r="O43" s="580">
        <v>2878135.9529775423</v>
      </c>
      <c r="P43" s="578">
        <v>445591.07237261051</v>
      </c>
      <c r="Q43" s="579">
        <v>1118507.5803928154</v>
      </c>
      <c r="R43" s="579">
        <v>168202.64302383366</v>
      </c>
      <c r="S43" s="579">
        <v>111850.75803928154</v>
      </c>
      <c r="T43" s="579">
        <v>1000000</v>
      </c>
      <c r="U43" s="580">
        <v>2844152.0538285412</v>
      </c>
      <c r="V43" s="578">
        <v>802063.93027069897</v>
      </c>
      <c r="W43" s="629">
        <f t="shared" si="24"/>
        <v>656345.0524870404</v>
      </c>
      <c r="X43" s="579">
        <v>1352792.1415674938</v>
      </c>
      <c r="Y43" s="629">
        <f t="shared" si="25"/>
        <v>1107017.0290060346</v>
      </c>
      <c r="Z43" s="579">
        <v>191631.09914130153</v>
      </c>
      <c r="AA43" s="579">
        <v>135279.21415674943</v>
      </c>
      <c r="AB43" s="579">
        <v>1000000</v>
      </c>
      <c r="AC43" s="579">
        <v>3481766.3851362439</v>
      </c>
      <c r="AD43" s="717">
        <f t="shared" si="6"/>
        <v>0.39291714008577155</v>
      </c>
      <c r="AE43" s="588">
        <f t="shared" si="7"/>
        <v>0.80248095091495619</v>
      </c>
      <c r="AF43" s="588">
        <f t="shared" si="8"/>
        <v>0.69390144980259194</v>
      </c>
      <c r="AG43" s="718">
        <f t="shared" si="9"/>
        <v>1.3915747111930186</v>
      </c>
      <c r="AH43" s="578">
        <v>802063.93027069885</v>
      </c>
      <c r="AI43" s="629">
        <f t="shared" si="4"/>
        <v>656345.05248704029</v>
      </c>
      <c r="AJ43" s="579">
        <v>1394559.8248862443</v>
      </c>
      <c r="AK43" s="629">
        <f t="shared" si="5"/>
        <v>1141196.3646742713</v>
      </c>
      <c r="AL43" s="579">
        <v>195807.86747317656</v>
      </c>
      <c r="AM43" s="579">
        <v>139455.98248862443</v>
      </c>
      <c r="AN43" s="579">
        <v>1000000</v>
      </c>
      <c r="AO43" s="579">
        <v>3531887.6051187441</v>
      </c>
      <c r="AP43" s="715">
        <f t="shared" si="18"/>
        <v>0.39291714008577167</v>
      </c>
      <c r="AQ43" s="711">
        <f t="shared" si="19"/>
        <v>0.8024809509149563</v>
      </c>
      <c r="AR43" s="711">
        <f t="shared" si="20"/>
        <v>0.65213376648384147</v>
      </c>
      <c r="AS43" s="712">
        <f t="shared" si="21"/>
        <v>1.3573953755247818</v>
      </c>
    </row>
    <row r="44" spans="1:45" x14ac:dyDescent="0.55000000000000004">
      <c r="A44" s="577">
        <v>2057</v>
      </c>
      <c r="B44" s="578">
        <v>1219330.4765340232</v>
      </c>
      <c r="C44" s="629">
        <f t="shared" si="22"/>
        <v>1495994.3762160556</v>
      </c>
      <c r="D44" s="579">
        <v>2107565.6967546521</v>
      </c>
      <c r="E44" s="629">
        <f t="shared" si="23"/>
        <v>2585768.5758934249</v>
      </c>
      <c r="F44" s="579">
        <v>268592.60069566604</v>
      </c>
      <c r="G44" s="579">
        <v>210756.56967546517</v>
      </c>
      <c r="H44" s="579">
        <v>1000000</v>
      </c>
      <c r="I44" s="580">
        <v>4806245.3436598061</v>
      </c>
      <c r="J44" s="578">
        <v>457761.61460923543</v>
      </c>
      <c r="K44" s="579">
        <v>1186788.592147076</v>
      </c>
      <c r="L44" s="579">
        <v>176514.89023490844</v>
      </c>
      <c r="M44" s="579">
        <v>118678.8592147076</v>
      </c>
      <c r="N44" s="579">
        <v>1000000</v>
      </c>
      <c r="O44" s="580">
        <v>2939743.9562059273</v>
      </c>
      <c r="P44" s="578">
        <v>457761.61460923543</v>
      </c>
      <c r="Q44" s="579">
        <v>1158778.6957647</v>
      </c>
      <c r="R44" s="579">
        <v>173713.90059667084</v>
      </c>
      <c r="S44" s="579">
        <v>115877.86957647</v>
      </c>
      <c r="T44" s="579">
        <v>1000000</v>
      </c>
      <c r="U44" s="580">
        <v>2906132.0805470762</v>
      </c>
      <c r="V44" s="578">
        <v>823970.90629662387</v>
      </c>
      <c r="W44" s="629">
        <f t="shared" si="24"/>
        <v>670900.61190101702</v>
      </c>
      <c r="X44" s="579">
        <v>1400852.6469148174</v>
      </c>
      <c r="Y44" s="629">
        <f t="shared" si="25"/>
        <v>1140614.1780204761</v>
      </c>
      <c r="Z44" s="579">
        <v>197921.29571168259</v>
      </c>
      <c r="AA44" s="579">
        <v>140085.26469148177</v>
      </c>
      <c r="AB44" s="579">
        <v>1000000</v>
      </c>
      <c r="AC44" s="579">
        <v>3562830.1136146057</v>
      </c>
      <c r="AD44" s="717">
        <f t="shared" si="6"/>
        <v>0.39535957023739932</v>
      </c>
      <c r="AE44" s="588">
        <f t="shared" si="7"/>
        <v>0.82509376431503856</v>
      </c>
      <c r="AF44" s="588">
        <f t="shared" si="8"/>
        <v>0.70671304983983463</v>
      </c>
      <c r="AG44" s="718">
        <f t="shared" si="9"/>
        <v>1.4451543978729489</v>
      </c>
      <c r="AH44" s="578">
        <v>823970.90629662375</v>
      </c>
      <c r="AI44" s="629">
        <f t="shared" si="4"/>
        <v>670900.61190101691</v>
      </c>
      <c r="AJ44" s="579">
        <v>1443241.8840328495</v>
      </c>
      <c r="AK44" s="629">
        <f t="shared" si="5"/>
        <v>1175128.7038407205</v>
      </c>
      <c r="AL44" s="579">
        <v>202160.2194234858</v>
      </c>
      <c r="AM44" s="579">
        <v>144324.18840328499</v>
      </c>
      <c r="AN44" s="579">
        <v>1000000</v>
      </c>
      <c r="AO44" s="579">
        <v>3613697.1981562441</v>
      </c>
      <c r="AP44" s="715">
        <f t="shared" si="18"/>
        <v>0.39535957023739943</v>
      </c>
      <c r="AQ44" s="711">
        <f t="shared" si="19"/>
        <v>0.82509376431503867</v>
      </c>
      <c r="AR44" s="711">
        <f t="shared" si="20"/>
        <v>0.66432381272180263</v>
      </c>
      <c r="AS44" s="712">
        <f t="shared" si="21"/>
        <v>1.4106398720527045</v>
      </c>
    </row>
    <row r="45" spans="1:45" x14ac:dyDescent="0.55000000000000004">
      <c r="A45" s="577">
        <v>2058</v>
      </c>
      <c r="B45" s="578">
        <v>1243679.8827115756</v>
      </c>
      <c r="C45" s="629">
        <f t="shared" si="22"/>
        <v>1533497.9621081697</v>
      </c>
      <c r="D45" s="579">
        <v>2168437.802139218</v>
      </c>
      <c r="E45" s="629">
        <f t="shared" si="23"/>
        <v>2673754.7151512345</v>
      </c>
      <c r="F45" s="579">
        <v>276163.95726977137</v>
      </c>
      <c r="G45" s="579">
        <v>216843.78021392183</v>
      </c>
      <c r="H45" s="579">
        <v>1000000</v>
      </c>
      <c r="I45" s="580">
        <v>4905125.4223344866</v>
      </c>
      <c r="J45" s="578">
        <v>469932.15684586018</v>
      </c>
      <c r="K45" s="579">
        <v>1226749.6879438355</v>
      </c>
      <c r="L45" s="579">
        <v>181995.14585023309</v>
      </c>
      <c r="M45" s="579">
        <v>122674.96879438356</v>
      </c>
      <c r="N45" s="579">
        <v>1000000</v>
      </c>
      <c r="O45" s="580">
        <v>3001351.9594343118</v>
      </c>
      <c r="P45" s="578">
        <v>469932.15684586018</v>
      </c>
      <c r="Q45" s="579">
        <v>1199049.8111365843</v>
      </c>
      <c r="R45" s="579">
        <v>179225.15816950798</v>
      </c>
      <c r="S45" s="579">
        <v>119904.98111365843</v>
      </c>
      <c r="T45" s="579">
        <v>1000000</v>
      </c>
      <c r="U45" s="580">
        <v>2968112.1072656112</v>
      </c>
      <c r="V45" s="578">
        <v>845877.88232254842</v>
      </c>
      <c r="W45" s="629">
        <f t="shared" si="24"/>
        <v>685294.20709454152</v>
      </c>
      <c r="X45" s="579">
        <v>1448913.1522621408</v>
      </c>
      <c r="Y45" s="629">
        <f t="shared" si="25"/>
        <v>1173847.6801190479</v>
      </c>
      <c r="Z45" s="579">
        <v>204211.49228206364</v>
      </c>
      <c r="AA45" s="579">
        <v>144891.31522621409</v>
      </c>
      <c r="AB45" s="579">
        <v>1000000</v>
      </c>
      <c r="AC45" s="579">
        <v>3643893.8420929667</v>
      </c>
      <c r="AD45" s="717">
        <f t="shared" si="6"/>
        <v>0.39780200038902719</v>
      </c>
      <c r="AE45" s="588">
        <f t="shared" si="7"/>
        <v>0.84820375501362821</v>
      </c>
      <c r="AF45" s="588">
        <f t="shared" si="8"/>
        <v>0.7195246498770772</v>
      </c>
      <c r="AG45" s="718">
        <f t="shared" si="9"/>
        <v>1.4999070350321866</v>
      </c>
      <c r="AH45" s="578">
        <v>845877.88232254842</v>
      </c>
      <c r="AI45" s="629">
        <f t="shared" si="4"/>
        <v>685294.20709454152</v>
      </c>
      <c r="AJ45" s="579">
        <v>1491923.9431794549</v>
      </c>
      <c r="AK45" s="629">
        <f t="shared" si="5"/>
        <v>1208693.1897063886</v>
      </c>
      <c r="AL45" s="579">
        <v>208512.57137379504</v>
      </c>
      <c r="AM45" s="579">
        <v>149192.39431794549</v>
      </c>
      <c r="AN45" s="579">
        <v>1000000</v>
      </c>
      <c r="AO45" s="579">
        <v>3695506.7911937437</v>
      </c>
      <c r="AP45" s="715">
        <f t="shared" si="18"/>
        <v>0.39780200038902719</v>
      </c>
      <c r="AQ45" s="711">
        <f t="shared" si="19"/>
        <v>0.84820375501362821</v>
      </c>
      <c r="AR45" s="711">
        <f t="shared" si="20"/>
        <v>0.67651385895976313</v>
      </c>
      <c r="AS45" s="712">
        <f t="shared" si="21"/>
        <v>1.4650615254448458</v>
      </c>
    </row>
    <row r="46" spans="1:45" x14ac:dyDescent="0.55000000000000004">
      <c r="A46" s="577">
        <v>2059</v>
      </c>
      <c r="B46" s="578">
        <v>1268029.2888891282</v>
      </c>
      <c r="C46" s="629">
        <f t="shared" si="22"/>
        <v>1571339.1839998004</v>
      </c>
      <c r="D46" s="579">
        <v>2229309.9075237848</v>
      </c>
      <c r="E46" s="629">
        <f t="shared" si="23"/>
        <v>2762556.0715872264</v>
      </c>
      <c r="F46" s="579">
        <v>283735.31384387671</v>
      </c>
      <c r="G46" s="579">
        <v>222930.99075237842</v>
      </c>
      <c r="H46" s="579">
        <v>1000000</v>
      </c>
      <c r="I46" s="580">
        <v>5004005.5010091681</v>
      </c>
      <c r="J46" s="578">
        <v>482102.69908248517</v>
      </c>
      <c r="K46" s="579">
        <v>1266710.783740595</v>
      </c>
      <c r="L46" s="579">
        <v>187475.40146555775</v>
      </c>
      <c r="M46" s="579">
        <v>126671.07837405952</v>
      </c>
      <c r="N46" s="579">
        <v>1000000</v>
      </c>
      <c r="O46" s="580">
        <v>3062959.9626626973</v>
      </c>
      <c r="P46" s="578">
        <v>482102.69908248517</v>
      </c>
      <c r="Q46" s="579">
        <v>1239320.9265084688</v>
      </c>
      <c r="R46" s="579">
        <v>184736.41574234515</v>
      </c>
      <c r="S46" s="579">
        <v>123932.0926508469</v>
      </c>
      <c r="T46" s="579">
        <v>1000000</v>
      </c>
      <c r="U46" s="580">
        <v>3030092.1339841462</v>
      </c>
      <c r="V46" s="578">
        <v>867784.85834847332</v>
      </c>
      <c r="W46" s="629">
        <f t="shared" si="24"/>
        <v>699527.09382083325</v>
      </c>
      <c r="X46" s="579">
        <v>1496973.6576094641</v>
      </c>
      <c r="Y46" s="629">
        <f t="shared" si="25"/>
        <v>1206720.3318421831</v>
      </c>
      <c r="Z46" s="579">
        <v>210501.6888524447</v>
      </c>
      <c r="AA46" s="579">
        <v>149697.36576094647</v>
      </c>
      <c r="AB46" s="579">
        <v>1000000</v>
      </c>
      <c r="AC46" s="579">
        <v>3724957.570571329</v>
      </c>
      <c r="AD46" s="717">
        <f t="shared" si="6"/>
        <v>0.40024443054065495</v>
      </c>
      <c r="AE46" s="588">
        <f t="shared" si="7"/>
        <v>0.8718120901789671</v>
      </c>
      <c r="AF46" s="588">
        <f t="shared" si="8"/>
        <v>0.73233624991432067</v>
      </c>
      <c r="AG46" s="718">
        <f t="shared" si="9"/>
        <v>1.5558357397450433</v>
      </c>
      <c r="AH46" s="578">
        <v>867784.85834847321</v>
      </c>
      <c r="AI46" s="629">
        <f t="shared" si="4"/>
        <v>699527.09382083325</v>
      </c>
      <c r="AJ46" s="579">
        <v>1540606.0023260601</v>
      </c>
      <c r="AK46" s="629">
        <f t="shared" si="5"/>
        <v>1241892.6524958035</v>
      </c>
      <c r="AL46" s="579">
        <v>214864.92332410428</v>
      </c>
      <c r="AM46" s="579">
        <v>154060.60023260606</v>
      </c>
      <c r="AN46" s="579">
        <v>1000000</v>
      </c>
      <c r="AO46" s="579">
        <v>3777316.3842312437</v>
      </c>
      <c r="AP46" s="715">
        <f t="shared" si="18"/>
        <v>0.40024443054065506</v>
      </c>
      <c r="AQ46" s="711">
        <f t="shared" si="19"/>
        <v>0.8718120901789671</v>
      </c>
      <c r="AR46" s="711">
        <f t="shared" si="20"/>
        <v>0.68870390519772473</v>
      </c>
      <c r="AS46" s="712">
        <f t="shared" si="21"/>
        <v>1.5206634190914228</v>
      </c>
    </row>
    <row r="47" spans="1:45" x14ac:dyDescent="0.55000000000000004">
      <c r="A47" s="577">
        <v>2060</v>
      </c>
      <c r="B47" s="578">
        <v>1292378.6950666811</v>
      </c>
      <c r="C47" s="629">
        <f t="shared" si="22"/>
        <v>1609520.4806612944</v>
      </c>
      <c r="D47" s="579">
        <v>2290182.0129083507</v>
      </c>
      <c r="E47" s="629">
        <f t="shared" si="23"/>
        <v>2852178.5977196977</v>
      </c>
      <c r="F47" s="579">
        <v>291306.67041798204</v>
      </c>
      <c r="G47" s="579">
        <v>229018.2012908351</v>
      </c>
      <c r="H47" s="579">
        <v>1000000</v>
      </c>
      <c r="I47" s="580">
        <v>5102885.5796838496</v>
      </c>
      <c r="J47" s="578">
        <v>494273.24131911003</v>
      </c>
      <c r="K47" s="579">
        <v>1306671.8795373547</v>
      </c>
      <c r="L47" s="579">
        <v>192955.65708088243</v>
      </c>
      <c r="M47" s="579">
        <v>130667.18795373547</v>
      </c>
      <c r="N47" s="579">
        <v>1000000</v>
      </c>
      <c r="O47" s="580">
        <v>3124567.9658910823</v>
      </c>
      <c r="P47" s="578">
        <v>494273.24131911003</v>
      </c>
      <c r="Q47" s="579">
        <v>1279592.0418803534</v>
      </c>
      <c r="R47" s="579">
        <v>190247.67331518233</v>
      </c>
      <c r="S47" s="579">
        <v>127959.20418803534</v>
      </c>
      <c r="T47" s="579">
        <v>1000000</v>
      </c>
      <c r="U47" s="580">
        <v>3092072.1607026812</v>
      </c>
      <c r="V47" s="578">
        <v>889691.83437439823</v>
      </c>
      <c r="W47" s="629">
        <f t="shared" si="24"/>
        <v>713600.5193246851</v>
      </c>
      <c r="X47" s="579">
        <v>1545034.1629567877</v>
      </c>
      <c r="Y47" s="629">
        <f t="shared" si="25"/>
        <v>1239234.9108560847</v>
      </c>
      <c r="Z47" s="579">
        <v>216791.88542282578</v>
      </c>
      <c r="AA47" s="579">
        <v>154503.41629567879</v>
      </c>
      <c r="AB47" s="579">
        <v>1000000</v>
      </c>
      <c r="AC47" s="579">
        <v>3806021.2990496904</v>
      </c>
      <c r="AD47" s="717">
        <f t="shared" si="6"/>
        <v>0.40268686069228293</v>
      </c>
      <c r="AE47" s="588">
        <f t="shared" si="7"/>
        <v>0.89591996133660934</v>
      </c>
      <c r="AF47" s="588">
        <f t="shared" si="8"/>
        <v>0.74514784995156291</v>
      </c>
      <c r="AG47" s="718">
        <f t="shared" si="9"/>
        <v>1.6129436868636131</v>
      </c>
      <c r="AH47" s="578">
        <v>889691.83437439799</v>
      </c>
      <c r="AI47" s="629">
        <f t="shared" si="4"/>
        <v>713600.51932468486</v>
      </c>
      <c r="AJ47" s="579">
        <v>1589288.0614726655</v>
      </c>
      <c r="AK47" s="629">
        <f t="shared" si="5"/>
        <v>1274729.9033275824</v>
      </c>
      <c r="AL47" s="579">
        <v>221217.27527441358</v>
      </c>
      <c r="AM47" s="579">
        <v>158928.80614726659</v>
      </c>
      <c r="AN47" s="579">
        <v>1000000</v>
      </c>
      <c r="AO47" s="579">
        <v>3859125.9772687438</v>
      </c>
      <c r="AP47" s="715">
        <f t="shared" si="18"/>
        <v>0.40268686069228316</v>
      </c>
      <c r="AQ47" s="711">
        <f t="shared" si="19"/>
        <v>0.89591996133660956</v>
      </c>
      <c r="AR47" s="711">
        <f t="shared" si="20"/>
        <v>0.70089395143568511</v>
      </c>
      <c r="AS47" s="712">
        <f t="shared" si="21"/>
        <v>1.5774486943921153</v>
      </c>
    </row>
    <row r="48" spans="1:45" x14ac:dyDescent="0.55000000000000004">
      <c r="A48" s="577">
        <v>2061</v>
      </c>
      <c r="B48" s="578">
        <v>1316728.1012442335</v>
      </c>
      <c r="C48" s="629">
        <f t="shared" si="22"/>
        <v>1648044.3068098028</v>
      </c>
      <c r="D48" s="579">
        <v>2351054.118292917</v>
      </c>
      <c r="E48" s="629">
        <f t="shared" si="23"/>
        <v>2942628.2852117047</v>
      </c>
      <c r="F48" s="579">
        <v>298878.02699208743</v>
      </c>
      <c r="G48" s="579">
        <v>235105.4118292917</v>
      </c>
      <c r="H48" s="579">
        <v>1000000</v>
      </c>
      <c r="I48" s="580">
        <v>5201765.6583585301</v>
      </c>
      <c r="J48" s="578">
        <v>506443.7835557349</v>
      </c>
      <c r="K48" s="579">
        <v>1346632.9753341139</v>
      </c>
      <c r="L48" s="579">
        <v>198435.91269620712</v>
      </c>
      <c r="M48" s="579">
        <v>134663.29753341142</v>
      </c>
      <c r="N48" s="579">
        <v>1000000</v>
      </c>
      <c r="O48" s="580">
        <v>3186175.9691194673</v>
      </c>
      <c r="P48" s="578">
        <v>506443.7835557349</v>
      </c>
      <c r="Q48" s="579">
        <v>1319863.1572522377</v>
      </c>
      <c r="R48" s="579">
        <v>195758.93088801947</v>
      </c>
      <c r="S48" s="579">
        <v>131986.31572522377</v>
      </c>
      <c r="T48" s="579">
        <v>1000000</v>
      </c>
      <c r="U48" s="580">
        <v>3154052.1874212157</v>
      </c>
      <c r="V48" s="578">
        <v>911598.81040032289</v>
      </c>
      <c r="W48" s="629">
        <f t="shared" si="24"/>
        <v>727515.72239615244</v>
      </c>
      <c r="X48" s="579">
        <v>1593094.6683041109</v>
      </c>
      <c r="Y48" s="629">
        <f t="shared" si="25"/>
        <v>1271394.1760715505</v>
      </c>
      <c r="Z48" s="579">
        <v>223082.08199320681</v>
      </c>
      <c r="AA48" s="579">
        <v>159309.46683041111</v>
      </c>
      <c r="AB48" s="579">
        <v>1000000</v>
      </c>
      <c r="AC48" s="579">
        <v>3887085.0275280522</v>
      </c>
      <c r="AD48" s="717">
        <f t="shared" si="6"/>
        <v>0.40512929084391064</v>
      </c>
      <c r="AE48" s="588">
        <f t="shared" si="7"/>
        <v>0.92052858441365037</v>
      </c>
      <c r="AF48" s="588">
        <f t="shared" si="8"/>
        <v>0.75795944998880616</v>
      </c>
      <c r="AG48" s="718">
        <f t="shared" si="9"/>
        <v>1.6712341091401541</v>
      </c>
      <c r="AH48" s="578">
        <v>911598.81040032278</v>
      </c>
      <c r="AI48" s="629">
        <f t="shared" si="4"/>
        <v>727515.72239615244</v>
      </c>
      <c r="AJ48" s="579">
        <v>1637970.120619271</v>
      </c>
      <c r="AK48" s="629">
        <f t="shared" si="5"/>
        <v>1307207.7343347308</v>
      </c>
      <c r="AL48" s="579">
        <v>227569.62722472279</v>
      </c>
      <c r="AM48" s="579">
        <v>163797.01206192712</v>
      </c>
      <c r="AN48" s="579">
        <v>1000000</v>
      </c>
      <c r="AO48" s="579">
        <v>3940935.5703062434</v>
      </c>
      <c r="AP48" s="715">
        <f t="shared" si="18"/>
        <v>0.40512929084391075</v>
      </c>
      <c r="AQ48" s="711">
        <f t="shared" si="19"/>
        <v>0.92052858441365037</v>
      </c>
      <c r="AR48" s="711">
        <f t="shared" si="20"/>
        <v>0.71308399767364605</v>
      </c>
      <c r="AS48" s="712">
        <f t="shared" si="21"/>
        <v>1.6354205508769739</v>
      </c>
    </row>
    <row r="49" spans="1:45" x14ac:dyDescent="0.55000000000000004">
      <c r="A49" s="577">
        <v>2062</v>
      </c>
      <c r="B49" s="578">
        <v>1341077.5074217862</v>
      </c>
      <c r="C49" s="629">
        <f t="shared" si="22"/>
        <v>1686913.1332077803</v>
      </c>
      <c r="D49" s="579">
        <v>2411926.2236774834</v>
      </c>
      <c r="E49" s="629">
        <f t="shared" si="23"/>
        <v>3033911.1651136889</v>
      </c>
      <c r="F49" s="579">
        <v>306449.38356619276</v>
      </c>
      <c r="G49" s="579">
        <v>241192.62236774829</v>
      </c>
      <c r="H49" s="579">
        <v>1000000</v>
      </c>
      <c r="I49" s="580">
        <v>5300645.7370332107</v>
      </c>
      <c r="J49" s="578">
        <v>518614.32579235977</v>
      </c>
      <c r="K49" s="579">
        <v>1386594.0711308736</v>
      </c>
      <c r="L49" s="579">
        <v>203916.16831153177</v>
      </c>
      <c r="M49" s="579">
        <v>138659.40711308736</v>
      </c>
      <c r="N49" s="579">
        <v>1000000</v>
      </c>
      <c r="O49" s="580">
        <v>3247783.9723478518</v>
      </c>
      <c r="P49" s="578">
        <v>518614.32579235977</v>
      </c>
      <c r="Q49" s="579">
        <v>1360134.2726241222</v>
      </c>
      <c r="R49" s="579">
        <v>201270.18846085662</v>
      </c>
      <c r="S49" s="579">
        <v>136013.42726241224</v>
      </c>
      <c r="T49" s="579">
        <v>1000000</v>
      </c>
      <c r="U49" s="580">
        <v>3216032.2141397512</v>
      </c>
      <c r="V49" s="578">
        <v>933505.78642624756</v>
      </c>
      <c r="W49" s="629">
        <f t="shared" si="24"/>
        <v>741273.93342392205</v>
      </c>
      <c r="X49" s="579">
        <v>1641155.1736514342</v>
      </c>
      <c r="Y49" s="629">
        <f t="shared" si="25"/>
        <v>1303200.8677620906</v>
      </c>
      <c r="Z49" s="579">
        <v>229372.27856358787</v>
      </c>
      <c r="AA49" s="579">
        <v>164115.51736514346</v>
      </c>
      <c r="AB49" s="579">
        <v>1000000</v>
      </c>
      <c r="AC49" s="579">
        <v>3968148.7560064131</v>
      </c>
      <c r="AD49" s="717">
        <f t="shared" si="6"/>
        <v>0.40757172099553862</v>
      </c>
      <c r="AE49" s="588">
        <f t="shared" si="7"/>
        <v>0.94563919978385824</v>
      </c>
      <c r="AF49" s="588">
        <f t="shared" si="8"/>
        <v>0.77077105002604918</v>
      </c>
      <c r="AG49" s="718">
        <f t="shared" si="9"/>
        <v>1.7307102973515982</v>
      </c>
      <c r="AH49" s="578">
        <v>933505.78642624756</v>
      </c>
      <c r="AI49" s="629">
        <f t="shared" si="4"/>
        <v>741273.93342392205</v>
      </c>
      <c r="AJ49" s="579">
        <v>1686652.1797658761</v>
      </c>
      <c r="AK49" s="629">
        <f t="shared" si="5"/>
        <v>1339328.9187842242</v>
      </c>
      <c r="AL49" s="579">
        <v>233921.97917503206</v>
      </c>
      <c r="AM49" s="579">
        <v>168665.21797658765</v>
      </c>
      <c r="AN49" s="579">
        <v>1000000</v>
      </c>
      <c r="AO49" s="579">
        <v>4022745.1633437434</v>
      </c>
      <c r="AP49" s="715">
        <f t="shared" si="18"/>
        <v>0.40757172099553862</v>
      </c>
      <c r="AQ49" s="711">
        <f t="shared" si="19"/>
        <v>0.94563919978385824</v>
      </c>
      <c r="AR49" s="711">
        <f t="shared" si="20"/>
        <v>0.72527404391160721</v>
      </c>
      <c r="AS49" s="712">
        <f t="shared" si="21"/>
        <v>1.6945822463294646</v>
      </c>
    </row>
    <row r="50" spans="1:45" x14ac:dyDescent="0.55000000000000004">
      <c r="A50" s="577">
        <v>2063</v>
      </c>
      <c r="B50" s="578">
        <v>1365426.9135993388</v>
      </c>
      <c r="C50" s="629">
        <f t="shared" si="22"/>
        <v>1726129.446762067</v>
      </c>
      <c r="D50" s="579">
        <v>2472798.3290620493</v>
      </c>
      <c r="E50" s="629">
        <f t="shared" si="23"/>
        <v>3126033.3081075614</v>
      </c>
      <c r="F50" s="579">
        <v>314020.74014029803</v>
      </c>
      <c r="G50" s="579">
        <v>247279.83290620495</v>
      </c>
      <c r="H50" s="579">
        <v>1000000</v>
      </c>
      <c r="I50" s="580">
        <v>5399525.8157078912</v>
      </c>
      <c r="J50" s="578">
        <v>530784.86802898464</v>
      </c>
      <c r="K50" s="579">
        <v>1426555.1669276329</v>
      </c>
      <c r="L50" s="579">
        <v>209396.42392685643</v>
      </c>
      <c r="M50" s="579">
        <v>142655.51669276331</v>
      </c>
      <c r="N50" s="579">
        <v>1000000</v>
      </c>
      <c r="O50" s="580">
        <v>3309391.9755762373</v>
      </c>
      <c r="P50" s="578">
        <v>530784.86802898464</v>
      </c>
      <c r="Q50" s="579">
        <v>1400405.3879960068</v>
      </c>
      <c r="R50" s="579">
        <v>206781.44603369379</v>
      </c>
      <c r="S50" s="579">
        <v>140040.53879960068</v>
      </c>
      <c r="T50" s="579">
        <v>1000000</v>
      </c>
      <c r="U50" s="580">
        <v>3278012.2408582857</v>
      </c>
      <c r="V50" s="578">
        <v>955412.76245217246</v>
      </c>
      <c r="W50" s="629">
        <f t="shared" si="24"/>
        <v>754876.37444835424</v>
      </c>
      <c r="X50" s="579">
        <v>1689215.6789987579</v>
      </c>
      <c r="Y50" s="629">
        <f t="shared" si="25"/>
        <v>1334657.7076813234</v>
      </c>
      <c r="Z50" s="579">
        <v>235662.47513396892</v>
      </c>
      <c r="AA50" s="579">
        <v>168921.56789987581</v>
      </c>
      <c r="AB50" s="579">
        <v>1000000</v>
      </c>
      <c r="AC50" s="579">
        <v>4049212.484484775</v>
      </c>
      <c r="AD50" s="717">
        <f t="shared" si="6"/>
        <v>0.41001415114716638</v>
      </c>
      <c r="AE50" s="588">
        <f t="shared" si="7"/>
        <v>0.97125307231371283</v>
      </c>
      <c r="AF50" s="588">
        <f t="shared" si="8"/>
        <v>0.78358265006329142</v>
      </c>
      <c r="AG50" s="718">
        <f t="shared" si="9"/>
        <v>1.791375600426238</v>
      </c>
      <c r="AH50" s="578">
        <v>955412.76245217235</v>
      </c>
      <c r="AI50" s="629">
        <f t="shared" si="4"/>
        <v>754876.37444835424</v>
      </c>
      <c r="AJ50" s="579">
        <v>1735334.2389124816</v>
      </c>
      <c r="AK50" s="629">
        <f t="shared" si="5"/>
        <v>1371096.2111958647</v>
      </c>
      <c r="AL50" s="579">
        <v>240274.3311253413</v>
      </c>
      <c r="AM50" s="579">
        <v>173533.42389124818</v>
      </c>
      <c r="AN50" s="579">
        <v>1000000</v>
      </c>
      <c r="AO50" s="579">
        <v>4104554.7563812435</v>
      </c>
      <c r="AP50" s="715">
        <f t="shared" si="18"/>
        <v>0.41001415114716649</v>
      </c>
      <c r="AQ50" s="711">
        <f t="shared" si="19"/>
        <v>0.97125307231371283</v>
      </c>
      <c r="AR50" s="711">
        <f t="shared" si="20"/>
        <v>0.73746409014956771</v>
      </c>
      <c r="AS50" s="712">
        <f t="shared" si="21"/>
        <v>1.7549370969116966</v>
      </c>
    </row>
    <row r="51" spans="1:45" x14ac:dyDescent="0.55000000000000004">
      <c r="A51" s="577">
        <v>2064</v>
      </c>
      <c r="B51" s="578">
        <v>1389776.3197768915</v>
      </c>
      <c r="C51" s="629">
        <f t="shared" si="22"/>
        <v>1765695.7506235668</v>
      </c>
      <c r="D51" s="579">
        <v>2533670.4344466156</v>
      </c>
      <c r="E51" s="629">
        <f t="shared" si="23"/>
        <v>3219000.8247522465</v>
      </c>
      <c r="F51" s="579">
        <v>321592.09671440342</v>
      </c>
      <c r="G51" s="579">
        <v>253367.04344466154</v>
      </c>
      <c r="H51" s="579">
        <v>1000000</v>
      </c>
      <c r="I51" s="580">
        <v>5498405.8943825718</v>
      </c>
      <c r="J51" s="578">
        <v>542955.41026560951</v>
      </c>
      <c r="K51" s="579">
        <v>1466516.2627243926</v>
      </c>
      <c r="L51" s="579">
        <v>214876.67954218108</v>
      </c>
      <c r="M51" s="579">
        <v>146651.62627243926</v>
      </c>
      <c r="N51" s="579">
        <v>1000000</v>
      </c>
      <c r="O51" s="580">
        <v>3370999.9788046223</v>
      </c>
      <c r="P51" s="578">
        <v>542955.41026560951</v>
      </c>
      <c r="Q51" s="579">
        <v>1440676.5033678911</v>
      </c>
      <c r="R51" s="579">
        <v>212292.70360653097</v>
      </c>
      <c r="S51" s="579">
        <v>144067.65033678914</v>
      </c>
      <c r="T51" s="579">
        <v>1000000</v>
      </c>
      <c r="U51" s="580">
        <v>3339992.2675768211</v>
      </c>
      <c r="V51" s="578">
        <v>977319.73847809725</v>
      </c>
      <c r="W51" s="629">
        <f t="shared" si="24"/>
        <v>768324.25921420648</v>
      </c>
      <c r="X51" s="579">
        <v>1737276.1843460812</v>
      </c>
      <c r="Y51" s="629">
        <f t="shared" si="25"/>
        <v>1365767.3991796698</v>
      </c>
      <c r="Z51" s="579">
        <v>241952.67170435001</v>
      </c>
      <c r="AA51" s="579">
        <v>173727.61843460816</v>
      </c>
      <c r="AB51" s="579">
        <v>1000000</v>
      </c>
      <c r="AC51" s="579">
        <v>4130276.2129631368</v>
      </c>
      <c r="AD51" s="717">
        <f t="shared" si="6"/>
        <v>0.41245658129879426</v>
      </c>
      <c r="AE51" s="588">
        <f t="shared" si="7"/>
        <v>0.99737149140936032</v>
      </c>
      <c r="AF51" s="588">
        <f t="shared" si="8"/>
        <v>0.79639425010053444</v>
      </c>
      <c r="AG51" s="718">
        <f t="shared" si="9"/>
        <v>1.8532334255725766</v>
      </c>
      <c r="AH51" s="578">
        <v>977319.73847809713</v>
      </c>
      <c r="AI51" s="629">
        <f t="shared" si="4"/>
        <v>768324.25921420637</v>
      </c>
      <c r="AJ51" s="579">
        <v>1784016.2980590868</v>
      </c>
      <c r="AK51" s="629">
        <f t="shared" si="5"/>
        <v>1402512.3474604187</v>
      </c>
      <c r="AL51" s="579">
        <v>246626.68307565054</v>
      </c>
      <c r="AM51" s="579">
        <v>178401.62980590871</v>
      </c>
      <c r="AN51" s="579">
        <v>1000000</v>
      </c>
      <c r="AO51" s="579">
        <v>4186364.3494187435</v>
      </c>
      <c r="AP51" s="715">
        <f t="shared" si="18"/>
        <v>0.41245658129879437</v>
      </c>
      <c r="AQ51" s="711">
        <f t="shared" si="19"/>
        <v>0.99737149140936043</v>
      </c>
      <c r="AR51" s="711">
        <f t="shared" si="20"/>
        <v>0.74965413638752887</v>
      </c>
      <c r="AS51" s="712">
        <f t="shared" si="21"/>
        <v>1.8164884772918277</v>
      </c>
    </row>
    <row r="52" spans="1:45" x14ac:dyDescent="0.55000000000000004">
      <c r="A52" s="577">
        <v>2065</v>
      </c>
      <c r="B52" s="578">
        <v>1414125.7259544441</v>
      </c>
      <c r="C52" s="629">
        <f t="shared" si="22"/>
        <v>1805614.5642875126</v>
      </c>
      <c r="D52" s="579">
        <v>2594542.5398311815</v>
      </c>
      <c r="E52" s="629">
        <f t="shared" si="23"/>
        <v>3312819.8657306749</v>
      </c>
      <c r="F52" s="579">
        <v>329163.45328850875</v>
      </c>
      <c r="G52" s="579">
        <v>259454.25398311816</v>
      </c>
      <c r="H52" s="579">
        <v>1000000</v>
      </c>
      <c r="I52" s="580">
        <v>5597285.9730572524</v>
      </c>
      <c r="J52" s="578">
        <v>555125.95250223437</v>
      </c>
      <c r="K52" s="579">
        <v>1506477.3585211518</v>
      </c>
      <c r="L52" s="579">
        <v>220356.93515750574</v>
      </c>
      <c r="M52" s="579">
        <v>150647.73585211521</v>
      </c>
      <c r="N52" s="579">
        <v>1000000</v>
      </c>
      <c r="O52" s="580">
        <v>3432607.9820330068</v>
      </c>
      <c r="P52" s="578">
        <v>555125.95250223437</v>
      </c>
      <c r="Q52" s="579">
        <v>1480947.6187397754</v>
      </c>
      <c r="R52" s="579">
        <v>217803.96117936808</v>
      </c>
      <c r="S52" s="579">
        <v>148094.76187397758</v>
      </c>
      <c r="T52" s="579">
        <v>1000000</v>
      </c>
      <c r="U52" s="580">
        <v>3401972.2942953557</v>
      </c>
      <c r="V52" s="578">
        <v>999226.71450402192</v>
      </c>
      <c r="W52" s="629">
        <f t="shared" si="24"/>
        <v>781618.79322303867</v>
      </c>
      <c r="X52" s="579">
        <v>1785336.6896934044</v>
      </c>
      <c r="Y52" s="629">
        <f t="shared" si="25"/>
        <v>1396532.6273203404</v>
      </c>
      <c r="Z52" s="579">
        <v>248242.86827473104</v>
      </c>
      <c r="AA52" s="579">
        <v>178533.66896934051</v>
      </c>
      <c r="AB52" s="579">
        <v>1000000</v>
      </c>
      <c r="AC52" s="579">
        <v>4211339.9414414987</v>
      </c>
      <c r="AD52" s="717">
        <f t="shared" si="6"/>
        <v>0.41489901145042224</v>
      </c>
      <c r="AE52" s="588">
        <f t="shared" si="7"/>
        <v>1.0239957710644738</v>
      </c>
      <c r="AF52" s="588">
        <f t="shared" si="8"/>
        <v>0.80920585013777713</v>
      </c>
      <c r="AG52" s="718">
        <f t="shared" si="9"/>
        <v>1.9162872384103347</v>
      </c>
      <c r="AH52" s="578">
        <v>999226.71450402169</v>
      </c>
      <c r="AI52" s="629">
        <f t="shared" si="4"/>
        <v>781618.79322303855</v>
      </c>
      <c r="AJ52" s="579">
        <v>1832698.3572056922</v>
      </c>
      <c r="AK52" s="629">
        <f t="shared" si="5"/>
        <v>1433580.0449570476</v>
      </c>
      <c r="AL52" s="579">
        <v>252979.03502595978</v>
      </c>
      <c r="AM52" s="579">
        <v>183269.83572056924</v>
      </c>
      <c r="AN52" s="579">
        <v>1000000</v>
      </c>
      <c r="AO52" s="579">
        <v>4268173.9424562436</v>
      </c>
      <c r="AP52" s="715">
        <f t="shared" si="18"/>
        <v>0.41489901145042246</v>
      </c>
      <c r="AQ52" s="711">
        <f t="shared" si="19"/>
        <v>1.023995771064474</v>
      </c>
      <c r="AR52" s="711">
        <f t="shared" si="20"/>
        <v>0.76184418262548936</v>
      </c>
      <c r="AS52" s="712">
        <f t="shared" si="21"/>
        <v>1.8792398207736274</v>
      </c>
    </row>
    <row r="53" spans="1:45" x14ac:dyDescent="0.55000000000000004">
      <c r="A53" s="577">
        <v>2066</v>
      </c>
      <c r="B53" s="578">
        <v>1438475.1321319966</v>
      </c>
      <c r="C53" s="629">
        <f t="shared" si="22"/>
        <v>1845888.4236943312</v>
      </c>
      <c r="D53" s="579">
        <v>2655414.6452157479</v>
      </c>
      <c r="E53" s="629">
        <f t="shared" si="23"/>
        <v>3407496.6220982685</v>
      </c>
      <c r="F53" s="579">
        <v>336734.80986261414</v>
      </c>
      <c r="G53" s="579">
        <v>265541.46452157479</v>
      </c>
      <c r="H53" s="579">
        <v>1000000</v>
      </c>
      <c r="I53" s="580">
        <v>5696166.0517319329</v>
      </c>
      <c r="J53" s="578">
        <v>567296.49473885924</v>
      </c>
      <c r="K53" s="579">
        <v>1546438.4543179115</v>
      </c>
      <c r="L53" s="579">
        <v>225837.19077283039</v>
      </c>
      <c r="M53" s="579">
        <v>154643.84543179115</v>
      </c>
      <c r="N53" s="579">
        <v>1000000</v>
      </c>
      <c r="O53" s="580">
        <v>3494215.9852613918</v>
      </c>
      <c r="P53" s="578">
        <v>567296.49473885924</v>
      </c>
      <c r="Q53" s="579">
        <v>1521218.7341116602</v>
      </c>
      <c r="R53" s="579">
        <v>223315.21875220526</v>
      </c>
      <c r="S53" s="579">
        <v>152121.87341116602</v>
      </c>
      <c r="T53" s="579">
        <v>1000000</v>
      </c>
      <c r="U53" s="580">
        <v>3463952.3210138907</v>
      </c>
      <c r="V53" s="578">
        <v>1021133.6905299467</v>
      </c>
      <c r="W53" s="629">
        <f t="shared" si="24"/>
        <v>794761.17378530256</v>
      </c>
      <c r="X53" s="579">
        <v>1833397.195040728</v>
      </c>
      <c r="Y53" s="629">
        <f t="shared" si="25"/>
        <v>1426956.0589946255</v>
      </c>
      <c r="Z53" s="579">
        <v>254533.06484511209</v>
      </c>
      <c r="AA53" s="579">
        <v>183339.71950407283</v>
      </c>
      <c r="AB53" s="579">
        <v>1000000</v>
      </c>
      <c r="AC53" s="579">
        <v>4292403.6699198596</v>
      </c>
      <c r="AD53" s="717">
        <f t="shared" si="6"/>
        <v>0.41734144160204983</v>
      </c>
      <c r="AE53" s="588">
        <f t="shared" si="7"/>
        <v>1.0511272499090287</v>
      </c>
      <c r="AF53" s="588">
        <f t="shared" si="8"/>
        <v>0.82201745017501993</v>
      </c>
      <c r="AG53" s="718">
        <f t="shared" si="9"/>
        <v>1.980540563103643</v>
      </c>
      <c r="AH53" s="578">
        <v>1021133.6905299466</v>
      </c>
      <c r="AI53" s="629">
        <f t="shared" si="4"/>
        <v>794761.17378530244</v>
      </c>
      <c r="AJ53" s="579">
        <v>1881380.4163522976</v>
      </c>
      <c r="AK53" s="629">
        <f t="shared" si="5"/>
        <v>1464302.0026700238</v>
      </c>
      <c r="AL53" s="579">
        <v>259331.38697626902</v>
      </c>
      <c r="AM53" s="579">
        <v>188138.04163522978</v>
      </c>
      <c r="AN53" s="579">
        <v>1000000</v>
      </c>
      <c r="AO53" s="579">
        <v>4349983.5354937427</v>
      </c>
      <c r="AP53" s="715">
        <f t="shared" si="18"/>
        <v>0.41734144160205</v>
      </c>
      <c r="AQ53" s="711">
        <f t="shared" si="19"/>
        <v>1.0511272499090289</v>
      </c>
      <c r="AR53" s="711">
        <f t="shared" si="20"/>
        <v>0.77403422886345019</v>
      </c>
      <c r="AS53" s="712">
        <f t="shared" si="21"/>
        <v>1.9431946194282446</v>
      </c>
    </row>
    <row r="54" spans="1:45" x14ac:dyDescent="0.55000000000000004">
      <c r="A54" s="577">
        <v>2067</v>
      </c>
      <c r="B54" s="578">
        <v>1462824.5383095494</v>
      </c>
      <c r="C54" s="629">
        <f t="shared" si="22"/>
        <v>1886519.881331112</v>
      </c>
      <c r="D54" s="579">
        <v>2716286.7506003142</v>
      </c>
      <c r="E54" s="629">
        <f t="shared" si="23"/>
        <v>3503037.3255328955</v>
      </c>
      <c r="F54" s="579">
        <v>344306.16643671942</v>
      </c>
      <c r="G54" s="579">
        <v>271628.67506003141</v>
      </c>
      <c r="H54" s="579">
        <v>1000000</v>
      </c>
      <c r="I54" s="580">
        <v>5795046.1304066144</v>
      </c>
      <c r="J54" s="578">
        <v>579467.03697548411</v>
      </c>
      <c r="K54" s="579">
        <v>1586399.5501146708</v>
      </c>
      <c r="L54" s="579">
        <v>231317.44638815508</v>
      </c>
      <c r="M54" s="579">
        <v>158639.9550114671</v>
      </c>
      <c r="N54" s="579">
        <v>1000000</v>
      </c>
      <c r="O54" s="580">
        <v>3555823.9884897768</v>
      </c>
      <c r="P54" s="578">
        <v>579467.03697548411</v>
      </c>
      <c r="Q54" s="579">
        <v>1561489.8494835445</v>
      </c>
      <c r="R54" s="579">
        <v>228826.47632504243</v>
      </c>
      <c r="S54" s="579">
        <v>156148.98494835448</v>
      </c>
      <c r="T54" s="579">
        <v>1000000</v>
      </c>
      <c r="U54" s="580">
        <v>3525932.3477324257</v>
      </c>
      <c r="V54" s="578">
        <v>1043040.6665558716</v>
      </c>
      <c r="W54" s="629">
        <f t="shared" si="24"/>
        <v>807752.59007211321</v>
      </c>
      <c r="X54" s="579">
        <v>1881457.7003880513</v>
      </c>
      <c r="Y54" s="629">
        <f t="shared" si="25"/>
        <v>1457040.3430364842</v>
      </c>
      <c r="Z54" s="579">
        <v>260823.26141549315</v>
      </c>
      <c r="AA54" s="579">
        <v>188145.77003880517</v>
      </c>
      <c r="AB54" s="579">
        <v>1000000</v>
      </c>
      <c r="AC54" s="579">
        <v>4373467.3983982215</v>
      </c>
      <c r="AD54" s="717">
        <f t="shared" si="6"/>
        <v>0.41978387175367782</v>
      </c>
      <c r="AE54" s="588">
        <f t="shared" si="7"/>
        <v>1.0787672912589987</v>
      </c>
      <c r="AF54" s="588">
        <f t="shared" si="8"/>
        <v>0.83482905021226295</v>
      </c>
      <c r="AG54" s="718">
        <f t="shared" si="9"/>
        <v>2.0459969824964115</v>
      </c>
      <c r="AH54" s="578">
        <v>1043040.6665558714</v>
      </c>
      <c r="AI54" s="629">
        <f t="shared" si="4"/>
        <v>807752.59007211297</v>
      </c>
      <c r="AJ54" s="579">
        <v>1930062.4754989028</v>
      </c>
      <c r="AK54" s="629">
        <f t="shared" si="5"/>
        <v>1494680.901304746</v>
      </c>
      <c r="AL54" s="579">
        <v>265683.73892657825</v>
      </c>
      <c r="AM54" s="579">
        <v>193006.24754989031</v>
      </c>
      <c r="AN54" s="579">
        <v>1000000</v>
      </c>
      <c r="AO54" s="579">
        <v>4431793.1285312437</v>
      </c>
      <c r="AP54" s="715">
        <f t="shared" si="18"/>
        <v>0.4197838717536781</v>
      </c>
      <c r="AQ54" s="711">
        <f t="shared" si="19"/>
        <v>1.0787672912589992</v>
      </c>
      <c r="AR54" s="711">
        <f t="shared" si="20"/>
        <v>0.78622427510141135</v>
      </c>
      <c r="AS54" s="712">
        <f t="shared" si="21"/>
        <v>2.0083564242281495</v>
      </c>
    </row>
    <row r="55" spans="1:45" x14ac:dyDescent="0.55000000000000004">
      <c r="A55" s="577">
        <v>2068</v>
      </c>
      <c r="B55" s="578">
        <v>1487173.9444871019</v>
      </c>
      <c r="C55" s="629">
        <f t="shared" si="22"/>
        <v>1927511.5063336676</v>
      </c>
      <c r="D55" s="579">
        <v>2777158.8559848806</v>
      </c>
      <c r="E55" s="629">
        <f t="shared" si="23"/>
        <v>3599448.2485863161</v>
      </c>
      <c r="F55" s="579">
        <v>351877.52301082481</v>
      </c>
      <c r="G55" s="579">
        <v>277715.88559848804</v>
      </c>
      <c r="H55" s="579">
        <v>1000000</v>
      </c>
      <c r="I55" s="580">
        <v>5893926.2090812949</v>
      </c>
      <c r="J55" s="578">
        <v>591637.57921210898</v>
      </c>
      <c r="K55" s="579">
        <v>1626360.6459114305</v>
      </c>
      <c r="L55" s="579">
        <v>236797.70200347976</v>
      </c>
      <c r="M55" s="579">
        <v>162636.06459114305</v>
      </c>
      <c r="N55" s="579">
        <v>1000000</v>
      </c>
      <c r="O55" s="580">
        <v>3617431.9917181619</v>
      </c>
      <c r="P55" s="578">
        <v>591637.57921210898</v>
      </c>
      <c r="Q55" s="579">
        <v>1601760.964855429</v>
      </c>
      <c r="R55" s="579">
        <v>234337.73389787957</v>
      </c>
      <c r="S55" s="579">
        <v>160176.09648554289</v>
      </c>
      <c r="T55" s="579">
        <v>1000000</v>
      </c>
      <c r="U55" s="580">
        <v>3587912.3744509611</v>
      </c>
      <c r="V55" s="578">
        <v>1064947.6425817963</v>
      </c>
      <c r="W55" s="629">
        <f t="shared" si="24"/>
        <v>820594.22316671093</v>
      </c>
      <c r="X55" s="579">
        <v>1929518.2057353747</v>
      </c>
      <c r="Y55" s="629">
        <f t="shared" si="25"/>
        <v>1486788.1103364497</v>
      </c>
      <c r="Z55" s="579">
        <v>267113.45798587421</v>
      </c>
      <c r="AA55" s="579">
        <v>192951.82057353749</v>
      </c>
      <c r="AB55" s="579">
        <v>1000000</v>
      </c>
      <c r="AC55" s="579">
        <v>4454531.1268765833</v>
      </c>
      <c r="AD55" s="717">
        <f t="shared" si="6"/>
        <v>0.42222630190530558</v>
      </c>
      <c r="AE55" s="588">
        <f t="shared" si="7"/>
        <v>1.1069172831669567</v>
      </c>
      <c r="AF55" s="588">
        <f t="shared" si="8"/>
        <v>0.84764065024950586</v>
      </c>
      <c r="AG55" s="718">
        <f t="shared" si="9"/>
        <v>2.1126601382498666</v>
      </c>
      <c r="AH55" s="578">
        <v>1064947.6425817963</v>
      </c>
      <c r="AI55" s="629">
        <f t="shared" si="4"/>
        <v>820594.22316671093</v>
      </c>
      <c r="AJ55" s="579">
        <v>1978744.534645508</v>
      </c>
      <c r="AK55" s="629">
        <f t="shared" si="5"/>
        <v>1524719.4034030545</v>
      </c>
      <c r="AL55" s="579">
        <v>272036.09087688749</v>
      </c>
      <c r="AM55" s="579">
        <v>197874.45346455084</v>
      </c>
      <c r="AN55" s="579">
        <v>1000000</v>
      </c>
      <c r="AO55" s="579">
        <v>4513602.7215687428</v>
      </c>
      <c r="AP55" s="715">
        <f t="shared" si="18"/>
        <v>0.42222630190530558</v>
      </c>
      <c r="AQ55" s="711">
        <f t="shared" si="19"/>
        <v>1.1069172831669567</v>
      </c>
      <c r="AR55" s="711">
        <f t="shared" si="20"/>
        <v>0.79841432133937251</v>
      </c>
      <c r="AS55" s="712">
        <f t="shared" si="21"/>
        <v>2.0747288451832615</v>
      </c>
    </row>
    <row r="56" spans="1:45" x14ac:dyDescent="0.55000000000000004">
      <c r="A56" s="577">
        <v>2069</v>
      </c>
      <c r="B56" s="578">
        <v>1511523.3506646547</v>
      </c>
      <c r="C56" s="629">
        <f t="shared" si="22"/>
        <v>1968865.884589216</v>
      </c>
      <c r="D56" s="579">
        <v>2838030.9613694465</v>
      </c>
      <c r="E56" s="629">
        <f t="shared" si="23"/>
        <v>3696735.7049371316</v>
      </c>
      <c r="F56" s="579">
        <v>359448.87958493014</v>
      </c>
      <c r="G56" s="579">
        <v>283803.09613694466</v>
      </c>
      <c r="H56" s="579">
        <v>1000000</v>
      </c>
      <c r="I56" s="580">
        <v>5992806.2877559764</v>
      </c>
      <c r="J56" s="578">
        <v>603808.12144873384</v>
      </c>
      <c r="K56" s="579">
        <v>1666321.7417081899</v>
      </c>
      <c r="L56" s="579">
        <v>242277.95761880442</v>
      </c>
      <c r="M56" s="579">
        <v>166632.17417081899</v>
      </c>
      <c r="N56" s="579">
        <v>1000000</v>
      </c>
      <c r="O56" s="580">
        <v>3679039.9949465469</v>
      </c>
      <c r="P56" s="578">
        <v>603808.12144873384</v>
      </c>
      <c r="Q56" s="579">
        <v>1642032.0802273136</v>
      </c>
      <c r="R56" s="579">
        <v>239848.99147071672</v>
      </c>
      <c r="S56" s="579">
        <v>164203.20802273136</v>
      </c>
      <c r="T56" s="579">
        <v>1000000</v>
      </c>
      <c r="U56" s="580">
        <v>3649892.4011694957</v>
      </c>
      <c r="V56" s="578">
        <v>1086854.6186077211</v>
      </c>
      <c r="W56" s="629">
        <f t="shared" si="24"/>
        <v>833287.24611561093</v>
      </c>
      <c r="X56" s="579">
        <v>1977578.7110826981</v>
      </c>
      <c r="Y56" s="629">
        <f t="shared" si="25"/>
        <v>1516201.9739548394</v>
      </c>
      <c r="Z56" s="579">
        <v>273403.65455625532</v>
      </c>
      <c r="AA56" s="579">
        <v>197757.87110826984</v>
      </c>
      <c r="AB56" s="579">
        <v>1000000</v>
      </c>
      <c r="AC56" s="579">
        <v>4535594.8553549442</v>
      </c>
      <c r="AD56" s="717">
        <f t="shared" si="6"/>
        <v>0.42466873205693367</v>
      </c>
      <c r="AE56" s="588">
        <f t="shared" si="7"/>
        <v>1.1355786384736051</v>
      </c>
      <c r="AF56" s="588">
        <f t="shared" si="8"/>
        <v>0.86045225028674843</v>
      </c>
      <c r="AG56" s="718">
        <f>(E56-Y56)/1000000</f>
        <v>2.1805337309822925</v>
      </c>
      <c r="AH56" s="578">
        <v>1086854.6186077211</v>
      </c>
      <c r="AI56" s="629">
        <f t="shared" si="4"/>
        <v>833287.24611561093</v>
      </c>
      <c r="AJ56" s="579">
        <v>2027426.5937921135</v>
      </c>
      <c r="AK56" s="629">
        <f t="shared" si="5"/>
        <v>1554420.153457847</v>
      </c>
      <c r="AL56" s="579">
        <v>278388.44282719679</v>
      </c>
      <c r="AM56" s="579">
        <v>202742.65937921137</v>
      </c>
      <c r="AN56" s="579">
        <v>1000000</v>
      </c>
      <c r="AO56" s="579">
        <v>4595412.3146062428</v>
      </c>
      <c r="AP56" s="715">
        <f t="shared" si="18"/>
        <v>0.42466873205693367</v>
      </c>
      <c r="AQ56" s="711">
        <f t="shared" si="19"/>
        <v>1.1355786384736051</v>
      </c>
      <c r="AR56" s="711">
        <f t="shared" si="20"/>
        <v>0.81060436757733301</v>
      </c>
      <c r="AS56" s="712">
        <f t="shared" si="21"/>
        <v>2.1423155514792844</v>
      </c>
    </row>
    <row r="57" spans="1:45" x14ac:dyDescent="0.55000000000000004">
      <c r="A57" s="577">
        <v>2070</v>
      </c>
      <c r="B57" s="578">
        <v>1535872.7568422072</v>
      </c>
      <c r="C57" s="629">
        <f t="shared" si="22"/>
        <v>2010585.6188396607</v>
      </c>
      <c r="D57" s="579">
        <v>2898903.0667540128</v>
      </c>
      <c r="E57" s="629">
        <f t="shared" si="23"/>
        <v>3794906.0496452413</v>
      </c>
      <c r="F57" s="579">
        <v>367020.23615903547</v>
      </c>
      <c r="G57" s="579">
        <v>289890.30667540128</v>
      </c>
      <c r="H57" s="579">
        <v>1000000</v>
      </c>
      <c r="I57" s="580">
        <v>6091686.366430657</v>
      </c>
      <c r="J57" s="578">
        <v>615978.66368535883</v>
      </c>
      <c r="K57" s="579">
        <v>1706282.8375049494</v>
      </c>
      <c r="L57" s="579">
        <v>247758.21323412907</v>
      </c>
      <c r="M57" s="579">
        <v>170628.28375049494</v>
      </c>
      <c r="N57" s="579">
        <v>1000000</v>
      </c>
      <c r="O57" s="580">
        <v>3740647.9981749319</v>
      </c>
      <c r="P57" s="578">
        <v>615978.66368535883</v>
      </c>
      <c r="Q57" s="579">
        <v>1682303.1955991979</v>
      </c>
      <c r="R57" s="579">
        <v>245360.24904355389</v>
      </c>
      <c r="S57" s="579">
        <v>168230.31955991982</v>
      </c>
      <c r="T57" s="579">
        <v>1000000</v>
      </c>
      <c r="U57" s="580">
        <v>3711872.4278880311</v>
      </c>
      <c r="V57" s="578">
        <v>1108761.5946336458</v>
      </c>
      <c r="W57" s="629">
        <f t="shared" si="24"/>
        <v>845832.82397944282</v>
      </c>
      <c r="X57" s="579">
        <v>2025639.2164300214</v>
      </c>
      <c r="Y57" s="629">
        <f t="shared" si="25"/>
        <v>1545284.5292342871</v>
      </c>
      <c r="Z57" s="579">
        <v>279693.85112663638</v>
      </c>
      <c r="AA57" s="579">
        <v>202563.92164300219</v>
      </c>
      <c r="AB57" s="579">
        <v>1000000</v>
      </c>
      <c r="AC57" s="579">
        <v>4616658.5838333061</v>
      </c>
      <c r="AD57" s="717">
        <f t="shared" si="6"/>
        <v>0.42711116220856132</v>
      </c>
      <c r="AE57" s="588">
        <f t="shared" si="7"/>
        <v>1.1647527948602177</v>
      </c>
      <c r="AF57" s="588">
        <f t="shared" si="8"/>
        <v>0.87326385032399134</v>
      </c>
      <c r="AG57" s="718">
        <f t="shared" si="9"/>
        <v>2.2496215204109542</v>
      </c>
      <c r="AH57" s="578">
        <v>1108761.5946336458</v>
      </c>
      <c r="AI57" s="629">
        <f t="shared" si="4"/>
        <v>845832.82397944282</v>
      </c>
      <c r="AJ57" s="579">
        <v>2076108.6529387189</v>
      </c>
      <c r="AK57" s="629">
        <f t="shared" si="5"/>
        <v>1583785.7780270069</v>
      </c>
      <c r="AL57" s="579">
        <v>284740.79477750603</v>
      </c>
      <c r="AM57" s="579">
        <v>207610.86529387193</v>
      </c>
      <c r="AN57" s="579">
        <v>1000000</v>
      </c>
      <c r="AO57" s="579">
        <v>4677221.9076437429</v>
      </c>
      <c r="AP57" s="715">
        <f t="shared" si="18"/>
        <v>0.42711116220856132</v>
      </c>
      <c r="AQ57" s="711">
        <f t="shared" si="19"/>
        <v>1.1647527948602177</v>
      </c>
      <c r="AR57" s="711">
        <f t="shared" si="20"/>
        <v>0.82279441381529395</v>
      </c>
      <c r="AS57" s="712">
        <f t="shared" si="21"/>
        <v>2.2111202716182343</v>
      </c>
    </row>
    <row r="58" spans="1:45" x14ac:dyDescent="0.55000000000000004">
      <c r="A58" s="577">
        <v>2071</v>
      </c>
      <c r="B58" s="578">
        <v>1560222.16301976</v>
      </c>
      <c r="C58" s="629">
        <f t="shared" si="22"/>
        <v>2052673.3287854961</v>
      </c>
      <c r="D58" s="579">
        <v>2959775.1721385792</v>
      </c>
      <c r="E58" s="629">
        <f t="shared" si="23"/>
        <v>3893965.6794078094</v>
      </c>
      <c r="F58" s="579">
        <v>374591.5927331408</v>
      </c>
      <c r="G58" s="579">
        <v>295977.51721385791</v>
      </c>
      <c r="H58" s="579">
        <v>1000000</v>
      </c>
      <c r="I58" s="580">
        <v>6190566.4451053385</v>
      </c>
      <c r="J58" s="578">
        <v>628149.2059219837</v>
      </c>
      <c r="K58" s="579">
        <v>1746243.9333017087</v>
      </c>
      <c r="L58" s="579">
        <v>253238.46884945375</v>
      </c>
      <c r="M58" s="579">
        <v>174624.39333017089</v>
      </c>
      <c r="N58" s="579">
        <v>1000000</v>
      </c>
      <c r="O58" s="580">
        <v>3802256.0014033173</v>
      </c>
      <c r="P58" s="578">
        <v>628149.2059219837</v>
      </c>
      <c r="Q58" s="579">
        <v>1722574.3109710824</v>
      </c>
      <c r="R58" s="579">
        <v>250871.50661639107</v>
      </c>
      <c r="S58" s="579">
        <v>172257.43109710826</v>
      </c>
      <c r="T58" s="579">
        <v>1000000</v>
      </c>
      <c r="U58" s="580">
        <v>3773852.4546065656</v>
      </c>
      <c r="V58" s="578">
        <v>1130668.5706595706</v>
      </c>
      <c r="W58" s="629">
        <f t="shared" si="24"/>
        <v>858232.11388348346</v>
      </c>
      <c r="X58" s="579">
        <v>2073699.7217773451</v>
      </c>
      <c r="Y58" s="629">
        <f t="shared" si="25"/>
        <v>1574038.3539115915</v>
      </c>
      <c r="Z58" s="579">
        <v>285984.04769701743</v>
      </c>
      <c r="AA58" s="579">
        <v>207369.97217773454</v>
      </c>
      <c r="AB58" s="579">
        <v>1000000</v>
      </c>
      <c r="AC58" s="579">
        <v>4697722.3123116679</v>
      </c>
      <c r="AD58" s="717">
        <f t="shared" si="6"/>
        <v>0.42955359236018942</v>
      </c>
      <c r="AE58" s="588">
        <f t="shared" si="7"/>
        <v>1.1944412149020127</v>
      </c>
      <c r="AF58" s="588">
        <f t="shared" si="8"/>
        <v>0.88607545036123414</v>
      </c>
      <c r="AG58" s="718">
        <f t="shared" si="9"/>
        <v>2.3199273254962183</v>
      </c>
      <c r="AH58" s="578">
        <v>1130668.5706595706</v>
      </c>
      <c r="AI58" s="629">
        <f t="shared" si="4"/>
        <v>858232.11388348346</v>
      </c>
      <c r="AJ58" s="579">
        <v>2124790.7120853243</v>
      </c>
      <c r="AK58" s="629">
        <f t="shared" si="5"/>
        <v>1612818.8858466386</v>
      </c>
      <c r="AL58" s="579">
        <v>291093.14672781527</v>
      </c>
      <c r="AM58" s="579">
        <v>212479.07120853246</v>
      </c>
      <c r="AN58" s="579">
        <v>1000000</v>
      </c>
      <c r="AO58" s="579">
        <v>4759031.5006812429</v>
      </c>
      <c r="AP58" s="715">
        <f t="shared" si="18"/>
        <v>0.42955359236018942</v>
      </c>
      <c r="AQ58" s="711">
        <f t="shared" si="19"/>
        <v>1.1944412149020127</v>
      </c>
      <c r="AR58" s="711">
        <f t="shared" si="20"/>
        <v>0.83498446005325488</v>
      </c>
      <c r="AS58" s="712">
        <f t="shared" si="21"/>
        <v>2.2811467935611707</v>
      </c>
    </row>
    <row r="59" spans="1:45" x14ac:dyDescent="0.55000000000000004">
      <c r="A59" s="577">
        <v>2072</v>
      </c>
      <c r="B59" s="578">
        <v>1584571.5691973125</v>
      </c>
      <c r="C59" s="629">
        <f t="shared" si="22"/>
        <v>2095131.6511903184</v>
      </c>
      <c r="D59" s="579">
        <v>3020647.2775231451</v>
      </c>
      <c r="E59" s="629">
        <f t="shared" si="23"/>
        <v>3993921.0328167616</v>
      </c>
      <c r="F59" s="579">
        <v>382162.94930724613</v>
      </c>
      <c r="G59" s="579">
        <v>302064.72775231453</v>
      </c>
      <c r="H59" s="579">
        <v>1000000</v>
      </c>
      <c r="I59" s="580">
        <v>6289446.523780019</v>
      </c>
      <c r="J59" s="578">
        <v>640319.74815860856</v>
      </c>
      <c r="K59" s="579">
        <v>1786205.0290984686</v>
      </c>
      <c r="L59" s="579">
        <v>258718.72446477844</v>
      </c>
      <c r="M59" s="579">
        <v>178620.50290984687</v>
      </c>
      <c r="N59" s="579">
        <v>1000000</v>
      </c>
      <c r="O59" s="580">
        <v>3863864.0046317023</v>
      </c>
      <c r="P59" s="578">
        <v>640319.74815860856</v>
      </c>
      <c r="Q59" s="579">
        <v>1762845.426342967</v>
      </c>
      <c r="R59" s="579">
        <v>256382.76418922824</v>
      </c>
      <c r="S59" s="579">
        <v>176284.5426342967</v>
      </c>
      <c r="T59" s="579">
        <v>1000000</v>
      </c>
      <c r="U59" s="580">
        <v>3835832.4813251006</v>
      </c>
      <c r="V59" s="578">
        <v>1152575.5466854954</v>
      </c>
      <c r="W59" s="629">
        <f t="shared" si="24"/>
        <v>870486.26506788435</v>
      </c>
      <c r="X59" s="579">
        <v>2121760.2271246687</v>
      </c>
      <c r="Y59" s="629">
        <f t="shared" si="25"/>
        <v>1602466.008228892</v>
      </c>
      <c r="Z59" s="579">
        <v>292274.24426739849</v>
      </c>
      <c r="AA59" s="579">
        <v>212176.02271246689</v>
      </c>
      <c r="AB59" s="579">
        <v>1000000</v>
      </c>
      <c r="AC59" s="579">
        <v>4778786.0407900298</v>
      </c>
      <c r="AD59" s="717">
        <f t="shared" si="6"/>
        <v>0.43199602251181707</v>
      </c>
      <c r="AE59" s="588">
        <f t="shared" si="7"/>
        <v>1.224645386122434</v>
      </c>
      <c r="AF59" s="588">
        <f t="shared" si="8"/>
        <v>0.89888705039847638</v>
      </c>
      <c r="AG59" s="718">
        <f t="shared" si="9"/>
        <v>2.3914550245878696</v>
      </c>
      <c r="AH59" s="578">
        <v>1152575.5466854954</v>
      </c>
      <c r="AI59" s="629">
        <f t="shared" si="4"/>
        <v>870486.26506788435</v>
      </c>
      <c r="AJ59" s="579">
        <v>2173472.7712319298</v>
      </c>
      <c r="AK59" s="629">
        <f t="shared" si="5"/>
        <v>1641522.0679436235</v>
      </c>
      <c r="AL59" s="579">
        <v>297445.49867812451</v>
      </c>
      <c r="AM59" s="579">
        <v>217347.27712319299</v>
      </c>
      <c r="AN59" s="579">
        <v>1000000</v>
      </c>
      <c r="AO59" s="579">
        <v>4840841.093718743</v>
      </c>
      <c r="AP59" s="715">
        <f t="shared" si="18"/>
        <v>0.43199602251181707</v>
      </c>
      <c r="AQ59" s="711">
        <f t="shared" si="19"/>
        <v>1.224645386122434</v>
      </c>
      <c r="AR59" s="711">
        <f t="shared" si="20"/>
        <v>0.84717450629121527</v>
      </c>
      <c r="AS59" s="712">
        <f t="shared" si="21"/>
        <v>2.3523989648731378</v>
      </c>
    </row>
    <row r="60" spans="1:45" x14ac:dyDescent="0.55000000000000004">
      <c r="A60" s="577">
        <v>2073</v>
      </c>
      <c r="B60" s="578">
        <v>1608920.9753748653</v>
      </c>
      <c r="C60" s="629">
        <f t="shared" si="22"/>
        <v>2137963.2399859694</v>
      </c>
      <c r="D60" s="579">
        <v>3081519.3829077119</v>
      </c>
      <c r="E60" s="629">
        <f t="shared" si="23"/>
        <v>4094778.5906178183</v>
      </c>
      <c r="F60" s="579">
        <v>389734.30588135152</v>
      </c>
      <c r="G60" s="579">
        <v>308151.93829077121</v>
      </c>
      <c r="H60" s="579">
        <v>1000000</v>
      </c>
      <c r="I60" s="580">
        <v>6388326.6024546996</v>
      </c>
      <c r="J60" s="578">
        <v>652490.29039523343</v>
      </c>
      <c r="K60" s="579">
        <v>1826166.1248952281</v>
      </c>
      <c r="L60" s="579">
        <v>264198.98008010309</v>
      </c>
      <c r="M60" s="579">
        <v>182616.61248952278</v>
      </c>
      <c r="N60" s="579">
        <v>1000000</v>
      </c>
      <c r="O60" s="580">
        <v>3925472.0078600878</v>
      </c>
      <c r="P60" s="578">
        <v>652490.29039523343</v>
      </c>
      <c r="Q60" s="579">
        <v>1803116.5417148513</v>
      </c>
      <c r="R60" s="579">
        <v>261894.02176206541</v>
      </c>
      <c r="S60" s="579">
        <v>180311.65417148516</v>
      </c>
      <c r="T60" s="579">
        <v>1000000</v>
      </c>
      <c r="U60" s="580">
        <v>3897812.5080436361</v>
      </c>
      <c r="V60" s="578">
        <v>1174482.5227114204</v>
      </c>
      <c r="W60" s="629">
        <f t="shared" si="24"/>
        <v>882596.41893759416</v>
      </c>
      <c r="X60" s="579">
        <v>2169820.7324719918</v>
      </c>
      <c r="Y60" s="629">
        <f t="shared" si="25"/>
        <v>1630570.0350441714</v>
      </c>
      <c r="Z60" s="579">
        <v>298564.44083777955</v>
      </c>
      <c r="AA60" s="579">
        <v>216982.07324719924</v>
      </c>
      <c r="AB60" s="579">
        <v>1000000</v>
      </c>
      <c r="AC60" s="579">
        <v>4859849.7692683917</v>
      </c>
      <c r="AD60" s="717">
        <f t="shared" si="6"/>
        <v>0.43443845266344494</v>
      </c>
      <c r="AE60" s="588">
        <f t="shared" si="7"/>
        <v>1.2553668210483753</v>
      </c>
      <c r="AF60" s="588">
        <f t="shared" si="8"/>
        <v>0.91169865043572007</v>
      </c>
      <c r="AG60" s="718">
        <f t="shared" si="9"/>
        <v>2.4642085555736468</v>
      </c>
      <c r="AH60" s="578">
        <v>1174482.5227114202</v>
      </c>
      <c r="AI60" s="629">
        <f t="shared" si="4"/>
        <v>882596.41893759405</v>
      </c>
      <c r="AJ60" s="579">
        <v>2222154.8303785352</v>
      </c>
      <c r="AK60" s="629">
        <f t="shared" si="5"/>
        <v>1669897.8977474922</v>
      </c>
      <c r="AL60" s="579">
        <v>303797.85062843375</v>
      </c>
      <c r="AM60" s="579">
        <v>222215.48303785356</v>
      </c>
      <c r="AN60" s="579">
        <v>1000000</v>
      </c>
      <c r="AO60" s="579">
        <v>4922650.6867562421</v>
      </c>
      <c r="AP60" s="715">
        <f t="shared" si="18"/>
        <v>0.43443845266344516</v>
      </c>
      <c r="AQ60" s="711">
        <f t="shared" si="19"/>
        <v>1.2553668210483753</v>
      </c>
      <c r="AR60" s="711">
        <f t="shared" si="20"/>
        <v>0.85936455252917665</v>
      </c>
      <c r="AS60" s="712">
        <f t="shared" si="21"/>
        <v>2.4248806928703264</v>
      </c>
    </row>
    <row r="61" spans="1:45" x14ac:dyDescent="0.55000000000000004">
      <c r="A61" s="577">
        <v>2074</v>
      </c>
      <c r="B61" s="578">
        <v>1633270.3815524178</v>
      </c>
      <c r="C61" s="629">
        <f t="shared" si="22"/>
        <v>2181170.7663782965</v>
      </c>
      <c r="D61" s="579">
        <v>3142391.4882922778</v>
      </c>
      <c r="E61" s="629">
        <f t="shared" si="23"/>
        <v>4196544.875971064</v>
      </c>
      <c r="F61" s="579">
        <v>397305.66245545686</v>
      </c>
      <c r="G61" s="579">
        <v>314239.14882922778</v>
      </c>
      <c r="H61" s="579">
        <v>1000000</v>
      </c>
      <c r="I61" s="580">
        <v>6487206.6811293801</v>
      </c>
      <c r="J61" s="578">
        <v>664660.8326318583</v>
      </c>
      <c r="K61" s="579">
        <v>1866127.2206919873</v>
      </c>
      <c r="L61" s="579">
        <v>269679.23569542775</v>
      </c>
      <c r="M61" s="579">
        <v>186612.72206919873</v>
      </c>
      <c r="N61" s="579">
        <v>1000000</v>
      </c>
      <c r="O61" s="580">
        <v>3987080.0110884719</v>
      </c>
      <c r="P61" s="578">
        <v>664660.8326318583</v>
      </c>
      <c r="Q61" s="579">
        <v>1843387.6570867358</v>
      </c>
      <c r="R61" s="579">
        <v>267405.27933490253</v>
      </c>
      <c r="S61" s="579">
        <v>184338.7657086736</v>
      </c>
      <c r="T61" s="579">
        <v>1000000</v>
      </c>
      <c r="U61" s="580">
        <v>3959792.5347621711</v>
      </c>
      <c r="V61" s="578">
        <v>1196389.498737345</v>
      </c>
      <c r="W61" s="629">
        <f t="shared" si="24"/>
        <v>894563.70911197993</v>
      </c>
      <c r="X61" s="579">
        <v>2217881.2378193149</v>
      </c>
      <c r="Y61" s="629">
        <f t="shared" si="25"/>
        <v>1658352.9599410922</v>
      </c>
      <c r="Z61" s="579">
        <v>304854.6374081606</v>
      </c>
      <c r="AA61" s="579">
        <v>221788.12378193156</v>
      </c>
      <c r="AB61" s="579">
        <v>1000000</v>
      </c>
      <c r="AC61" s="579">
        <v>4940913.4977467526</v>
      </c>
      <c r="AD61" s="717">
        <f t="shared" si="6"/>
        <v>0.43688088281507276</v>
      </c>
      <c r="AE61" s="588">
        <f t="shared" si="7"/>
        <v>1.2866070572663166</v>
      </c>
      <c r="AF61" s="588">
        <f t="shared" si="8"/>
        <v>0.92451025047296287</v>
      </c>
      <c r="AG61" s="718">
        <f t="shared" si="9"/>
        <v>2.5381919160299722</v>
      </c>
      <c r="AH61" s="578">
        <v>1196389.4987373448</v>
      </c>
      <c r="AI61" s="629">
        <f t="shared" si="4"/>
        <v>894563.7091119797</v>
      </c>
      <c r="AJ61" s="579">
        <v>2270836.8895251402</v>
      </c>
      <c r="AK61" s="629">
        <f t="shared" si="5"/>
        <v>1697948.9312016233</v>
      </c>
      <c r="AL61" s="579">
        <v>310150.20257874299</v>
      </c>
      <c r="AM61" s="579">
        <v>227083.68895251409</v>
      </c>
      <c r="AN61" s="579">
        <v>1000000</v>
      </c>
      <c r="AO61" s="579">
        <v>5004460.2797937421</v>
      </c>
      <c r="AP61" s="715">
        <f t="shared" si="18"/>
        <v>0.43688088281507304</v>
      </c>
      <c r="AQ61" s="711">
        <f t="shared" si="19"/>
        <v>1.2866070572663169</v>
      </c>
      <c r="AR61" s="711">
        <f t="shared" si="20"/>
        <v>0.87155459876713759</v>
      </c>
      <c r="AS61" s="712">
        <f t="shared" si="21"/>
        <v>2.4985959447694408</v>
      </c>
    </row>
    <row r="62" spans="1:45" x14ac:dyDescent="0.55000000000000004">
      <c r="A62" s="577">
        <v>2075</v>
      </c>
      <c r="B62" s="578">
        <v>1657619.7877299704</v>
      </c>
      <c r="C62" s="629">
        <f t="shared" si="22"/>
        <v>2224756.9189535477</v>
      </c>
      <c r="D62" s="579">
        <v>3203263.5936768437</v>
      </c>
      <c r="E62" s="629">
        <f t="shared" si="23"/>
        <v>4299226.4547130773</v>
      </c>
      <c r="F62" s="579">
        <v>404877.01902956213</v>
      </c>
      <c r="G62" s="579">
        <v>320326.3593676844</v>
      </c>
      <c r="H62" s="579">
        <v>1000000</v>
      </c>
      <c r="I62" s="580">
        <v>6586086.7598040607</v>
      </c>
      <c r="J62" s="578">
        <v>676831.37486848317</v>
      </c>
      <c r="K62" s="579">
        <v>1906088.3164887468</v>
      </c>
      <c r="L62" s="579">
        <v>275159.4913107524</v>
      </c>
      <c r="M62" s="579">
        <v>190608.83164887468</v>
      </c>
      <c r="N62" s="579">
        <v>1000000</v>
      </c>
      <c r="O62" s="580">
        <v>4048688.0143168569</v>
      </c>
      <c r="P62" s="578">
        <v>676831.37486848317</v>
      </c>
      <c r="Q62" s="579">
        <v>1883658.7724586204</v>
      </c>
      <c r="R62" s="579">
        <v>272916.5369077397</v>
      </c>
      <c r="S62" s="579">
        <v>188365.87724586204</v>
      </c>
      <c r="T62" s="579">
        <v>1000000</v>
      </c>
      <c r="U62" s="580">
        <v>4021772.5614807056</v>
      </c>
      <c r="V62" s="578">
        <v>1218296.4747632698</v>
      </c>
      <c r="W62" s="629">
        <f t="shared" si="24"/>
        <v>906389.26147414837</v>
      </c>
      <c r="X62" s="579">
        <v>2265941.7431666385</v>
      </c>
      <c r="Y62" s="629">
        <f t="shared" si="25"/>
        <v>1685817.2913381676</v>
      </c>
      <c r="Z62" s="579">
        <v>311144.83397854166</v>
      </c>
      <c r="AA62" s="579">
        <v>226594.17431666391</v>
      </c>
      <c r="AB62" s="579">
        <v>1000000</v>
      </c>
      <c r="AC62" s="579">
        <v>5021977.2262251144</v>
      </c>
      <c r="AD62" s="717">
        <f t="shared" si="6"/>
        <v>0.43932331296670063</v>
      </c>
      <c r="AE62" s="588">
        <f t="shared" si="7"/>
        <v>1.3183676574793994</v>
      </c>
      <c r="AF62" s="588">
        <f t="shared" si="8"/>
        <v>0.93732185051020511</v>
      </c>
      <c r="AG62" s="718">
        <f t="shared" si="9"/>
        <v>2.6134091633749095</v>
      </c>
      <c r="AH62" s="578">
        <v>1218296.4747632695</v>
      </c>
      <c r="AI62" s="629">
        <f t="shared" si="4"/>
        <v>906389.26147414814</v>
      </c>
      <c r="AJ62" s="579">
        <v>2319518.9486717456</v>
      </c>
      <c r="AK62" s="629">
        <f t="shared" si="5"/>
        <v>1725677.7068737694</v>
      </c>
      <c r="AL62" s="579">
        <v>316502.55452905223</v>
      </c>
      <c r="AM62" s="579">
        <v>231951.89486717459</v>
      </c>
      <c r="AN62" s="579">
        <v>1000000</v>
      </c>
      <c r="AO62" s="579">
        <v>5086269.8728312422</v>
      </c>
      <c r="AP62" s="715">
        <f t="shared" si="18"/>
        <v>0.43932331296670085</v>
      </c>
      <c r="AQ62" s="711">
        <f t="shared" si="19"/>
        <v>1.3183676574793997</v>
      </c>
      <c r="AR62" s="711">
        <f t="shared" si="20"/>
        <v>0.88374464500509808</v>
      </c>
      <c r="AS62" s="712">
        <f t="shared" si="21"/>
        <v>2.573548747839308</v>
      </c>
    </row>
    <row r="63" spans="1:45" x14ac:dyDescent="0.55000000000000004">
      <c r="A63" s="577">
        <v>2076</v>
      </c>
      <c r="B63" s="578">
        <v>1681969.1939075231</v>
      </c>
      <c r="C63" s="629">
        <f t="shared" si="22"/>
        <v>2268724.4037853917</v>
      </c>
      <c r="D63" s="579">
        <v>3264135.69906141</v>
      </c>
      <c r="E63" s="629">
        <f t="shared" si="23"/>
        <v>4402829.9356206115</v>
      </c>
      <c r="F63" s="579">
        <v>412448.37560366746</v>
      </c>
      <c r="G63" s="579">
        <v>326413.56990614103</v>
      </c>
      <c r="H63" s="579">
        <v>1000000</v>
      </c>
      <c r="I63" s="580">
        <v>6684966.8384787422</v>
      </c>
      <c r="J63" s="578">
        <v>689001.91710510803</v>
      </c>
      <c r="K63" s="579">
        <v>1946049.4122855063</v>
      </c>
      <c r="L63" s="579">
        <v>280639.74692607706</v>
      </c>
      <c r="M63" s="579">
        <v>194604.94122855063</v>
      </c>
      <c r="N63" s="579">
        <v>1000000</v>
      </c>
      <c r="O63" s="580">
        <v>4110296.0175452419</v>
      </c>
      <c r="P63" s="578">
        <v>689001.91710510803</v>
      </c>
      <c r="Q63" s="579">
        <v>1923929.8878305047</v>
      </c>
      <c r="R63" s="579">
        <v>278427.79448057688</v>
      </c>
      <c r="S63" s="579">
        <v>192392.9887830505</v>
      </c>
      <c r="T63" s="579">
        <v>1000000</v>
      </c>
      <c r="U63" s="580">
        <v>4083752.5881992402</v>
      </c>
      <c r="V63" s="578">
        <v>1240203.4507891946</v>
      </c>
      <c r="W63" s="629">
        <f t="shared" si="24"/>
        <v>918074.19421996758</v>
      </c>
      <c r="X63" s="579">
        <v>2314002.2485139621</v>
      </c>
      <c r="Y63" s="629">
        <f t="shared" si="25"/>
        <v>1712965.5205972746</v>
      </c>
      <c r="Z63" s="579">
        <v>317435.03054892272</v>
      </c>
      <c r="AA63" s="579">
        <v>231400.22485139623</v>
      </c>
      <c r="AB63" s="579">
        <v>1000000</v>
      </c>
      <c r="AC63" s="579">
        <v>5103040.9547034763</v>
      </c>
      <c r="AD63" s="717">
        <f t="shared" si="6"/>
        <v>0.4417657431183285</v>
      </c>
      <c r="AE63" s="588">
        <f t="shared" si="7"/>
        <v>1.350650209565424</v>
      </c>
      <c r="AF63" s="588">
        <f t="shared" si="8"/>
        <v>0.95013345054744791</v>
      </c>
      <c r="AG63" s="718">
        <f t="shared" si="9"/>
        <v>2.6898644150233371</v>
      </c>
      <c r="AH63" s="578">
        <v>1240203.4507891946</v>
      </c>
      <c r="AI63" s="629">
        <f t="shared" si="4"/>
        <v>918074.19421996758</v>
      </c>
      <c r="AJ63" s="579">
        <v>2368201.007818351</v>
      </c>
      <c r="AK63" s="629">
        <f t="shared" si="5"/>
        <v>1753086.7460659146</v>
      </c>
      <c r="AL63" s="579">
        <v>322854.90647936153</v>
      </c>
      <c r="AM63" s="579">
        <v>236820.10078183512</v>
      </c>
      <c r="AN63" s="579">
        <v>1000000</v>
      </c>
      <c r="AO63" s="579">
        <v>5168079.4658687422</v>
      </c>
      <c r="AP63" s="715">
        <f t="shared" si="18"/>
        <v>0.4417657431183285</v>
      </c>
      <c r="AQ63" s="711">
        <f t="shared" si="19"/>
        <v>1.350650209565424</v>
      </c>
      <c r="AR63" s="711">
        <f t="shared" si="20"/>
        <v>0.89593469124305902</v>
      </c>
      <c r="AS63" s="712">
        <f t="shared" si="21"/>
        <v>2.6497431895546968</v>
      </c>
    </row>
    <row r="64" spans="1:45" x14ac:dyDescent="0.55000000000000004">
      <c r="A64" s="577">
        <v>2077</v>
      </c>
      <c r="B64" s="578">
        <v>1706318.6000850757</v>
      </c>
      <c r="C64" s="629">
        <f t="shared" si="22"/>
        <v>2313075.9445425807</v>
      </c>
      <c r="D64" s="579">
        <v>3325007.8044459764</v>
      </c>
      <c r="E64" s="629">
        <f t="shared" si="23"/>
        <v>4507361.9706758531</v>
      </c>
      <c r="F64" s="579">
        <v>420019.73217777285</v>
      </c>
      <c r="G64" s="579">
        <v>332500.78044459771</v>
      </c>
      <c r="H64" s="579">
        <v>1000000</v>
      </c>
      <c r="I64" s="580">
        <v>6783846.9171534227</v>
      </c>
      <c r="J64" s="578">
        <v>701172.4593417329</v>
      </c>
      <c r="K64" s="579">
        <v>1986010.508082266</v>
      </c>
      <c r="L64" s="579">
        <v>286120.00254140177</v>
      </c>
      <c r="M64" s="579">
        <v>198601.0508082266</v>
      </c>
      <c r="N64" s="579">
        <v>1000000</v>
      </c>
      <c r="O64" s="580">
        <v>4171904.0207736269</v>
      </c>
      <c r="P64" s="578">
        <v>701172.4593417329</v>
      </c>
      <c r="Q64" s="579">
        <v>1964201.0032023892</v>
      </c>
      <c r="R64" s="579">
        <v>283939.05205341405</v>
      </c>
      <c r="S64" s="579">
        <v>196420.10032023897</v>
      </c>
      <c r="T64" s="579">
        <v>1000000</v>
      </c>
      <c r="U64" s="580">
        <v>4145732.6149177756</v>
      </c>
      <c r="V64" s="578">
        <v>1262110.4268151193</v>
      </c>
      <c r="W64" s="629">
        <f t="shared" si="24"/>
        <v>929619.61790679186</v>
      </c>
      <c r="X64" s="579">
        <v>2362062.7538612853</v>
      </c>
      <c r="Y64" s="629">
        <f t="shared" si="25"/>
        <v>1739800.1221315064</v>
      </c>
      <c r="Z64" s="579">
        <v>323725.22711930377</v>
      </c>
      <c r="AA64" s="579">
        <v>236206.27538612857</v>
      </c>
      <c r="AB64" s="579">
        <v>1000000</v>
      </c>
      <c r="AC64" s="579">
        <v>5184104.6831818372</v>
      </c>
      <c r="AD64" s="717">
        <f t="shared" si="6"/>
        <v>0.44420817326995637</v>
      </c>
      <c r="AE64" s="588">
        <f t="shared" si="7"/>
        <v>1.3834563266357889</v>
      </c>
      <c r="AF64" s="588">
        <f t="shared" si="8"/>
        <v>0.96294505058469115</v>
      </c>
      <c r="AG64" s="718">
        <f t="shared" si="9"/>
        <v>2.7675618485443465</v>
      </c>
      <c r="AH64" s="578">
        <v>1262110.4268151191</v>
      </c>
      <c r="AI64" s="629">
        <f t="shared" si="4"/>
        <v>929619.61790679162</v>
      </c>
      <c r="AJ64" s="579">
        <v>2416883.0669649565</v>
      </c>
      <c r="AK64" s="629">
        <f t="shared" si="5"/>
        <v>1780178.5529234665</v>
      </c>
      <c r="AL64" s="579">
        <v>329207.25842967076</v>
      </c>
      <c r="AM64" s="579">
        <v>241688.30669649568</v>
      </c>
      <c r="AN64" s="579">
        <v>1000000</v>
      </c>
      <c r="AO64" s="579">
        <v>5249889.0589062423</v>
      </c>
      <c r="AP64" s="715">
        <f t="shared" si="18"/>
        <v>0.4442081732699566</v>
      </c>
      <c r="AQ64" s="711">
        <f t="shared" si="19"/>
        <v>1.3834563266357891</v>
      </c>
      <c r="AR64" s="711">
        <f t="shared" si="20"/>
        <v>0.90812473748101996</v>
      </c>
      <c r="AS64" s="712">
        <f t="shared" si="21"/>
        <v>2.7271834177523866</v>
      </c>
    </row>
    <row r="65" spans="1:45" x14ac:dyDescent="0.55000000000000004">
      <c r="A65" s="577">
        <v>2078</v>
      </c>
      <c r="B65" s="578">
        <v>1730668.0062626284</v>
      </c>
      <c r="C65" s="629">
        <f t="shared" si="22"/>
        <v>2357814.282597247</v>
      </c>
      <c r="D65" s="579">
        <v>3385879.9098305427</v>
      </c>
      <c r="E65" s="629">
        <f t="shared" si="23"/>
        <v>4612829.2553332569</v>
      </c>
      <c r="F65" s="579">
        <v>427591.08875187818</v>
      </c>
      <c r="G65" s="579">
        <v>338587.99098305427</v>
      </c>
      <c r="H65" s="579">
        <v>1000000</v>
      </c>
      <c r="I65" s="580">
        <v>6882726.9958281033</v>
      </c>
      <c r="J65" s="578">
        <v>713343.00157835777</v>
      </c>
      <c r="K65" s="579">
        <v>2025971.6038790254</v>
      </c>
      <c r="L65" s="579">
        <v>291600.25815672643</v>
      </c>
      <c r="M65" s="579">
        <v>202597.16038790255</v>
      </c>
      <c r="N65" s="579">
        <v>1000000</v>
      </c>
      <c r="O65" s="580">
        <v>4233512.0240020119</v>
      </c>
      <c r="P65" s="578">
        <v>713343.00157835777</v>
      </c>
      <c r="Q65" s="579">
        <v>2004472.1185742738</v>
      </c>
      <c r="R65" s="579">
        <v>289450.30962625123</v>
      </c>
      <c r="S65" s="579">
        <v>200447.21185742741</v>
      </c>
      <c r="T65" s="579">
        <v>1000000</v>
      </c>
      <c r="U65" s="580">
        <v>4207712.6416363101</v>
      </c>
      <c r="V65" s="578">
        <v>1284017.4028410441</v>
      </c>
      <c r="W65" s="629">
        <f t="shared" si="24"/>
        <v>941026.63550189196</v>
      </c>
      <c r="X65" s="579">
        <v>2410123.2592086089</v>
      </c>
      <c r="Y65" s="629">
        <f t="shared" si="25"/>
        <v>1766323.5535123812</v>
      </c>
      <c r="Z65" s="579">
        <v>330015.42368968483</v>
      </c>
      <c r="AA65" s="579">
        <v>241012.32592086095</v>
      </c>
      <c r="AB65" s="579">
        <v>1000000</v>
      </c>
      <c r="AC65" s="579">
        <v>5265168.4116601991</v>
      </c>
      <c r="AD65" s="717">
        <f t="shared" si="6"/>
        <v>0.44665060342158425</v>
      </c>
      <c r="AE65" s="588">
        <f t="shared" si="7"/>
        <v>1.4167876470953551</v>
      </c>
      <c r="AF65" s="588">
        <f t="shared" si="8"/>
        <v>0.97575665062193384</v>
      </c>
      <c r="AG65" s="718">
        <f t="shared" si="9"/>
        <v>2.8465057018208757</v>
      </c>
      <c r="AH65" s="578">
        <v>1284017.4028410441</v>
      </c>
      <c r="AI65" s="629">
        <f t="shared" si="4"/>
        <v>941026.63550189196</v>
      </c>
      <c r="AJ65" s="579">
        <v>2465565.1261115619</v>
      </c>
      <c r="AK65" s="629">
        <f t="shared" si="5"/>
        <v>1806955.6145437909</v>
      </c>
      <c r="AL65" s="579">
        <v>335559.61037998</v>
      </c>
      <c r="AM65" s="579">
        <v>246556.51261115621</v>
      </c>
      <c r="AN65" s="579">
        <v>1000000</v>
      </c>
      <c r="AO65" s="579">
        <v>5331698.6519437423</v>
      </c>
      <c r="AP65" s="715">
        <f t="shared" si="18"/>
        <v>0.44665060342158425</v>
      </c>
      <c r="AQ65" s="711">
        <f t="shared" si="19"/>
        <v>1.4167876470953551</v>
      </c>
      <c r="AR65" s="711">
        <f t="shared" si="20"/>
        <v>0.9203147837189809</v>
      </c>
      <c r="AS65" s="712">
        <f t="shared" si="21"/>
        <v>2.805873640789466</v>
      </c>
    </row>
    <row r="66" spans="1:45" x14ac:dyDescent="0.55000000000000004">
      <c r="A66" s="577">
        <v>2079</v>
      </c>
      <c r="B66" s="578">
        <v>1755017.4124401808</v>
      </c>
      <c r="C66" s="629">
        <f t="shared" si="22"/>
        <v>2402942.1771338456</v>
      </c>
      <c r="D66" s="579">
        <v>3446752.0152151086</v>
      </c>
      <c r="E66" s="629">
        <f t="shared" si="23"/>
        <v>4719238.5287879668</v>
      </c>
      <c r="F66" s="579">
        <v>435162.44532598346</v>
      </c>
      <c r="G66" s="579">
        <v>344675.2015215109</v>
      </c>
      <c r="H66" s="579">
        <v>1000000</v>
      </c>
      <c r="I66" s="580">
        <v>6981607.0745027838</v>
      </c>
      <c r="J66" s="578">
        <v>725513.54381498264</v>
      </c>
      <c r="K66" s="579">
        <v>2065932.6996757847</v>
      </c>
      <c r="L66" s="579">
        <v>297080.51377205108</v>
      </c>
      <c r="M66" s="579">
        <v>206593.26996757847</v>
      </c>
      <c r="N66" s="579">
        <v>1000000</v>
      </c>
      <c r="O66" s="580">
        <v>4295120.0272303969</v>
      </c>
      <c r="P66" s="578">
        <v>725513.54381498264</v>
      </c>
      <c r="Q66" s="579">
        <v>2044743.2339461581</v>
      </c>
      <c r="R66" s="579">
        <v>294961.56719908834</v>
      </c>
      <c r="S66" s="579">
        <v>204474.32339461581</v>
      </c>
      <c r="T66" s="579">
        <v>1000000</v>
      </c>
      <c r="U66" s="580">
        <v>4269692.6683548456</v>
      </c>
      <c r="V66" s="578">
        <v>1305924.3788669689</v>
      </c>
      <c r="W66" s="629">
        <f t="shared" si="24"/>
        <v>952296.34243059356</v>
      </c>
      <c r="X66" s="579">
        <v>2458183.764555932</v>
      </c>
      <c r="Y66" s="629">
        <f t="shared" si="25"/>
        <v>1792538.2555763933</v>
      </c>
      <c r="Z66" s="579">
        <v>336305.62026006583</v>
      </c>
      <c r="AA66" s="579">
        <v>245818.37645559327</v>
      </c>
      <c r="AB66" s="579">
        <v>1000000</v>
      </c>
      <c r="AC66" s="579">
        <v>5346232.1401385609</v>
      </c>
      <c r="AD66" s="717">
        <f t="shared" si="6"/>
        <v>0.44909303357321184</v>
      </c>
      <c r="AE66" s="588">
        <f t="shared" si="7"/>
        <v>1.4506458347032523</v>
      </c>
      <c r="AF66" s="588">
        <f t="shared" si="8"/>
        <v>0.98856825065917664</v>
      </c>
      <c r="AG66" s="718">
        <f>(E66-Y66)/1000000</f>
        <v>2.9267002732115732</v>
      </c>
      <c r="AH66" s="578">
        <v>1305924.3788669687</v>
      </c>
      <c r="AI66" s="629">
        <f t="shared" si="4"/>
        <v>952296.34243059333</v>
      </c>
      <c r="AJ66" s="579">
        <v>2514247.1852581669</v>
      </c>
      <c r="AK66" s="629">
        <f t="shared" si="5"/>
        <v>1833420.4010840885</v>
      </c>
      <c r="AL66" s="579">
        <v>341911.96233028924</v>
      </c>
      <c r="AM66" s="579">
        <v>251424.71852581674</v>
      </c>
      <c r="AN66" s="579">
        <v>1000000</v>
      </c>
      <c r="AO66" s="579">
        <v>5413508.2449812414</v>
      </c>
      <c r="AP66" s="715">
        <f t="shared" si="18"/>
        <v>0.44909303357321212</v>
      </c>
      <c r="AQ66" s="711">
        <f t="shared" si="19"/>
        <v>1.4506458347032523</v>
      </c>
      <c r="AR66" s="711">
        <f t="shared" si="20"/>
        <v>0.93250482995694173</v>
      </c>
      <c r="AS66" s="712">
        <f t="shared" si="21"/>
        <v>2.8858181277038781</v>
      </c>
    </row>
    <row r="67" spans="1:45" x14ac:dyDescent="0.55000000000000004">
      <c r="A67" s="577">
        <v>2080</v>
      </c>
      <c r="B67" s="578">
        <v>1779366.8186177337</v>
      </c>
      <c r="C67" s="629">
        <f t="shared" ref="C67:C87" si="26">B67*(1+AVAWO)^(A67-$A$3)</f>
        <v>2448462.4052587464</v>
      </c>
      <c r="D67" s="579">
        <v>3507624.120599675</v>
      </c>
      <c r="E67" s="629">
        <f t="shared" ref="E67:E87" si="27">D67*(1+AVAWO)^(A67-$A$3)</f>
        <v>4826596.5742458422</v>
      </c>
      <c r="F67" s="579">
        <v>442733.80190008885</v>
      </c>
      <c r="G67" s="579">
        <v>350762.41205996752</v>
      </c>
      <c r="H67" s="579">
        <v>1000000</v>
      </c>
      <c r="I67" s="580">
        <v>7080487.1531774644</v>
      </c>
      <c r="J67" s="578">
        <v>737684.0860516075</v>
      </c>
      <c r="K67" s="579">
        <v>2105893.7954725442</v>
      </c>
      <c r="L67" s="579">
        <v>302560.76938737574</v>
      </c>
      <c r="M67" s="579">
        <v>210589.37954725442</v>
      </c>
      <c r="N67" s="579">
        <v>1000000</v>
      </c>
      <c r="O67" s="580">
        <v>4356728.0304587819</v>
      </c>
      <c r="P67" s="578">
        <v>737684.0860516075</v>
      </c>
      <c r="Q67" s="579">
        <v>2085014.3493180424</v>
      </c>
      <c r="R67" s="579">
        <v>300472.82477192552</v>
      </c>
      <c r="S67" s="579">
        <v>208501.43493180428</v>
      </c>
      <c r="T67" s="579">
        <v>1000000</v>
      </c>
      <c r="U67" s="580">
        <v>4331672.6950733801</v>
      </c>
      <c r="V67" s="578">
        <v>1327831.3548928937</v>
      </c>
      <c r="W67" s="629">
        <f t="shared" ref="W67:W87" si="28">V67*(1+AVA)^(A67-$A$3)</f>
        <v>963429.8266241207</v>
      </c>
      <c r="X67" s="579">
        <v>2506244.2699032556</v>
      </c>
      <c r="Y67" s="629">
        <f t="shared" ref="Y67:Y87" si="29">X67*(1+AVA)^(A67-$A$3)</f>
        <v>1818446.6525309281</v>
      </c>
      <c r="Z67" s="579">
        <v>342595.81683044689</v>
      </c>
      <c r="AA67" s="579">
        <v>250624.42699032562</v>
      </c>
      <c r="AB67" s="579">
        <v>1000000</v>
      </c>
      <c r="AC67" s="579">
        <v>5427295.8686169228</v>
      </c>
      <c r="AD67" s="717">
        <f t="shared" si="6"/>
        <v>0.45153546372483999</v>
      </c>
      <c r="AE67" s="588">
        <f t="shared" si="7"/>
        <v>1.4850325786346257</v>
      </c>
      <c r="AF67" s="588">
        <f t="shared" si="8"/>
        <v>1.0013798506964193</v>
      </c>
      <c r="AG67" s="718">
        <f t="shared" si="9"/>
        <v>3.0081499217149141</v>
      </c>
      <c r="AH67" s="578">
        <v>1327831.3548928932</v>
      </c>
      <c r="AI67" s="629">
        <f t="shared" ref="AI67:AI87" si="30">AH67*(1+AVA)^(A67-$A$3)</f>
        <v>963429.82662412035</v>
      </c>
      <c r="AJ67" s="579">
        <v>2562929.2444047723</v>
      </c>
      <c r="AK67" s="629">
        <f t="shared" ref="AK67:AK87" si="31">AJ67*(1+AVA)^(A67-$A$3)</f>
        <v>1859575.3658686201</v>
      </c>
      <c r="AL67" s="579">
        <v>348264.31428059854</v>
      </c>
      <c r="AM67" s="579">
        <v>256292.92444047728</v>
      </c>
      <c r="AN67" s="579">
        <v>1000000</v>
      </c>
      <c r="AO67" s="579">
        <v>5495317.8380187415</v>
      </c>
      <c r="AP67" s="715">
        <f t="shared" si="18"/>
        <v>0.45153546372484044</v>
      </c>
      <c r="AQ67" s="711">
        <f t="shared" si="19"/>
        <v>1.4850325786346259</v>
      </c>
      <c r="AR67" s="711">
        <f t="shared" si="20"/>
        <v>0.94469487619490267</v>
      </c>
      <c r="AS67" s="712">
        <f t="shared" si="21"/>
        <v>2.9670212083772221</v>
      </c>
    </row>
    <row r="68" spans="1:45" x14ac:dyDescent="0.55000000000000004">
      <c r="A68" s="577">
        <v>2081</v>
      </c>
      <c r="B68" s="578">
        <v>1803716.2247952861</v>
      </c>
      <c r="C68" s="629">
        <f t="shared" si="26"/>
        <v>2494377.7621104671</v>
      </c>
      <c r="D68" s="579">
        <v>3568496.2259842413</v>
      </c>
      <c r="E68" s="629">
        <f t="shared" si="27"/>
        <v>4934910.2191950753</v>
      </c>
      <c r="F68" s="579">
        <v>450305.15847419418</v>
      </c>
      <c r="G68" s="579">
        <v>356849.62259842415</v>
      </c>
      <c r="H68" s="579">
        <v>1000000</v>
      </c>
      <c r="I68" s="580">
        <v>7179367.2318521459</v>
      </c>
      <c r="J68" s="578">
        <v>749854.62828823249</v>
      </c>
      <c r="K68" s="579">
        <v>2145854.8912693039</v>
      </c>
      <c r="L68" s="579">
        <v>308041.02500270039</v>
      </c>
      <c r="M68" s="579">
        <v>214585.48912693036</v>
      </c>
      <c r="N68" s="579">
        <v>1000000</v>
      </c>
      <c r="O68" s="580">
        <v>4418336.0336871669</v>
      </c>
      <c r="P68" s="578">
        <v>749854.62828823249</v>
      </c>
      <c r="Q68" s="579">
        <v>2125285.4646899272</v>
      </c>
      <c r="R68" s="579">
        <v>305984.08234476269</v>
      </c>
      <c r="S68" s="579">
        <v>212528.54646899272</v>
      </c>
      <c r="T68" s="579">
        <v>1000000</v>
      </c>
      <c r="U68" s="580">
        <v>4393652.7217919156</v>
      </c>
      <c r="V68" s="578">
        <v>1349738.3309188185</v>
      </c>
      <c r="W68" s="629">
        <f t="shared" si="28"/>
        <v>974428.16856715165</v>
      </c>
      <c r="X68" s="579">
        <v>2554304.7752505792</v>
      </c>
      <c r="Y68" s="629">
        <f t="shared" si="29"/>
        <v>1844051.152059528</v>
      </c>
      <c r="Z68" s="579">
        <v>348886.01340082794</v>
      </c>
      <c r="AA68" s="579">
        <v>255430.47752505794</v>
      </c>
      <c r="AB68" s="579">
        <v>1000000</v>
      </c>
      <c r="AC68" s="579">
        <v>5508359.5970952837</v>
      </c>
      <c r="AD68" s="717">
        <f t="shared" ref="AD68:AD87" si="32">(B68-V68)/1000000</f>
        <v>0.45397789387646759</v>
      </c>
      <c r="AE68" s="588">
        <f t="shared" ref="AE68:AE87" si="33">(C68-W68)/1000000</f>
        <v>1.5199495935433154</v>
      </c>
      <c r="AF68" s="588">
        <f t="shared" ref="AF68:AF87" si="34">(D68-X68)/1000000</f>
        <v>1.014191450733662</v>
      </c>
      <c r="AG68" s="718">
        <f t="shared" ref="AG68:AG87" si="35">(E68-Y68)/1000000</f>
        <v>3.0908590671355474</v>
      </c>
      <c r="AH68" s="578">
        <v>1349738.3309188182</v>
      </c>
      <c r="AI68" s="629">
        <f t="shared" si="30"/>
        <v>974428.16856715153</v>
      </c>
      <c r="AJ68" s="579">
        <v>2611611.3035513773</v>
      </c>
      <c r="AK68" s="629">
        <f t="shared" si="31"/>
        <v>1885422.9454952788</v>
      </c>
      <c r="AL68" s="579">
        <v>354616.66623090778</v>
      </c>
      <c r="AM68" s="579">
        <v>261161.13035513781</v>
      </c>
      <c r="AN68" s="579">
        <v>1000000</v>
      </c>
      <c r="AO68" s="579">
        <v>5577127.4310562415</v>
      </c>
      <c r="AP68" s="715">
        <f t="shared" si="18"/>
        <v>0.45397789387646781</v>
      </c>
      <c r="AQ68" s="711">
        <f t="shared" si="19"/>
        <v>1.5199495935433156</v>
      </c>
      <c r="AR68" s="711">
        <f t="shared" si="20"/>
        <v>0.95688492243286405</v>
      </c>
      <c r="AS68" s="712">
        <f t="shared" si="21"/>
        <v>3.0494872736997967</v>
      </c>
    </row>
    <row r="69" spans="1:45" x14ac:dyDescent="0.55000000000000004">
      <c r="A69" s="577">
        <v>2082</v>
      </c>
      <c r="B69" s="578">
        <v>1828065.6309728387</v>
      </c>
      <c r="C69" s="629">
        <f t="shared" si="26"/>
        <v>2540691.0609705737</v>
      </c>
      <c r="D69" s="579">
        <v>3629368.3313688077</v>
      </c>
      <c r="E69" s="629">
        <f t="shared" si="27"/>
        <v>5044186.3356794454</v>
      </c>
      <c r="F69" s="579">
        <v>457876.51504829957</v>
      </c>
      <c r="G69" s="579">
        <v>362936.83313688077</v>
      </c>
      <c r="H69" s="579">
        <v>1000000</v>
      </c>
      <c r="I69" s="580">
        <v>7278247.3105268264</v>
      </c>
      <c r="J69" s="578">
        <v>762025.17052485724</v>
      </c>
      <c r="K69" s="579">
        <v>2185815.9870660631</v>
      </c>
      <c r="L69" s="579">
        <v>313521.28061802505</v>
      </c>
      <c r="M69" s="579">
        <v>218581.59870660634</v>
      </c>
      <c r="N69" s="579">
        <v>1000000</v>
      </c>
      <c r="O69" s="580">
        <v>4479944.0369155519</v>
      </c>
      <c r="P69" s="578">
        <v>762025.17052485724</v>
      </c>
      <c r="Q69" s="579">
        <v>2165556.5800618115</v>
      </c>
      <c r="R69" s="579">
        <v>311495.33991759981</v>
      </c>
      <c r="S69" s="579">
        <v>216555.65800618118</v>
      </c>
      <c r="T69" s="579">
        <v>1000000</v>
      </c>
      <c r="U69" s="580">
        <v>4455632.7485104501</v>
      </c>
      <c r="V69" s="578">
        <v>1371645.3069447433</v>
      </c>
      <c r="W69" s="629">
        <f t="shared" si="28"/>
        <v>985292.44134508679</v>
      </c>
      <c r="X69" s="579">
        <v>2602365.2805979024</v>
      </c>
      <c r="Y69" s="629">
        <f t="shared" si="29"/>
        <v>1869354.1454265288</v>
      </c>
      <c r="Z69" s="579">
        <v>355176.20997120906</v>
      </c>
      <c r="AA69" s="579">
        <v>260236.52805979029</v>
      </c>
      <c r="AB69" s="579">
        <v>1000000</v>
      </c>
      <c r="AC69" s="579">
        <v>5589423.3255736455</v>
      </c>
      <c r="AD69" s="717">
        <f t="shared" si="32"/>
        <v>0.45642032402809546</v>
      </c>
      <c r="AE69" s="588">
        <f t="shared" si="33"/>
        <v>1.555398619625487</v>
      </c>
      <c r="AF69" s="588">
        <f t="shared" si="34"/>
        <v>1.0270030507709054</v>
      </c>
      <c r="AG69" s="718">
        <f t="shared" si="35"/>
        <v>3.1748321902529169</v>
      </c>
      <c r="AH69" s="578">
        <v>1371645.306944743</v>
      </c>
      <c r="AI69" s="629">
        <f t="shared" si="30"/>
        <v>985292.44134508667</v>
      </c>
      <c r="AJ69" s="579">
        <v>2660293.3626979832</v>
      </c>
      <c r="AK69" s="629">
        <f t="shared" si="31"/>
        <v>1910965.5599415251</v>
      </c>
      <c r="AL69" s="579">
        <v>360969.01818121702</v>
      </c>
      <c r="AM69" s="579">
        <v>266029.33626979834</v>
      </c>
      <c r="AN69" s="579">
        <v>1000000</v>
      </c>
      <c r="AO69" s="579">
        <v>5658937.0240937416</v>
      </c>
      <c r="AP69" s="715">
        <f t="shared" si="18"/>
        <v>0.45642032402809568</v>
      </c>
      <c r="AQ69" s="711">
        <f t="shared" si="19"/>
        <v>1.555398619625487</v>
      </c>
      <c r="AR69" s="711">
        <f t="shared" si="20"/>
        <v>0.96907496867082454</v>
      </c>
      <c r="AS69" s="712">
        <f t="shared" si="21"/>
        <v>3.1332207757379202</v>
      </c>
    </row>
    <row r="70" spans="1:45" x14ac:dyDescent="0.55000000000000004">
      <c r="A70" s="577">
        <v>2083</v>
      </c>
      <c r="B70" s="578">
        <v>1852415.0371503916</v>
      </c>
      <c r="C70" s="629">
        <f t="shared" si="26"/>
        <v>2587405.1333752288</v>
      </c>
      <c r="D70" s="579">
        <v>3690240.4367533736</v>
      </c>
      <c r="E70" s="629">
        <f t="shared" si="27"/>
        <v>5154431.8405731786</v>
      </c>
      <c r="F70" s="579">
        <v>465447.8716224049</v>
      </c>
      <c r="G70" s="579">
        <v>369024.04367533745</v>
      </c>
      <c r="H70" s="579">
        <v>1000000</v>
      </c>
      <c r="I70" s="580">
        <v>7377127.389201507</v>
      </c>
      <c r="J70" s="578">
        <v>774195.71276148222</v>
      </c>
      <c r="K70" s="579">
        <v>2225777.0828628228</v>
      </c>
      <c r="L70" s="579">
        <v>319001.53623334976</v>
      </c>
      <c r="M70" s="579">
        <v>222577.70828628229</v>
      </c>
      <c r="N70" s="579">
        <v>1000000</v>
      </c>
      <c r="O70" s="580">
        <v>4541552.0401439369</v>
      </c>
      <c r="P70" s="578">
        <v>774195.71276148222</v>
      </c>
      <c r="Q70" s="579">
        <v>2205827.6954336963</v>
      </c>
      <c r="R70" s="579">
        <v>317006.59749043698</v>
      </c>
      <c r="S70" s="579">
        <v>220582.76954336965</v>
      </c>
      <c r="T70" s="579">
        <v>1000000</v>
      </c>
      <c r="U70" s="580">
        <v>4517612.7752289856</v>
      </c>
      <c r="V70" s="578">
        <v>1393552.2829706683</v>
      </c>
      <c r="W70" s="629">
        <f t="shared" si="28"/>
        <v>996023.71069102862</v>
      </c>
      <c r="X70" s="579">
        <v>2650425.7859452255</v>
      </c>
      <c r="Y70" s="629">
        <f t="shared" si="29"/>
        <v>1894358.0075810577</v>
      </c>
      <c r="Z70" s="579">
        <v>361466.40654159011</v>
      </c>
      <c r="AA70" s="579">
        <v>265042.57859452261</v>
      </c>
      <c r="AB70" s="579">
        <v>1000000</v>
      </c>
      <c r="AC70" s="579">
        <v>5670487.0540520074</v>
      </c>
      <c r="AD70" s="717">
        <f t="shared" si="32"/>
        <v>0.45886275417972333</v>
      </c>
      <c r="AE70" s="588">
        <f t="shared" si="33"/>
        <v>1.5913814226842</v>
      </c>
      <c r="AF70" s="588">
        <f t="shared" si="34"/>
        <v>1.0398146508081481</v>
      </c>
      <c r="AG70" s="718">
        <f t="shared" si="35"/>
        <v>3.2600738329921208</v>
      </c>
      <c r="AH70" s="578">
        <v>1393552.2829706678</v>
      </c>
      <c r="AI70" s="629">
        <f t="shared" si="30"/>
        <v>996023.71069102827</v>
      </c>
      <c r="AJ70" s="579">
        <v>2708975.4218445881</v>
      </c>
      <c r="AK70" s="629">
        <f t="shared" si="31"/>
        <v>1936205.612669671</v>
      </c>
      <c r="AL70" s="579">
        <v>367321.37013152626</v>
      </c>
      <c r="AM70" s="579">
        <v>270897.54218445887</v>
      </c>
      <c r="AN70" s="579">
        <v>1000000</v>
      </c>
      <c r="AO70" s="579">
        <v>5740746.6171312416</v>
      </c>
      <c r="AP70" s="715">
        <f t="shared" si="18"/>
        <v>0.45886275417972378</v>
      </c>
      <c r="AQ70" s="711">
        <f t="shared" si="19"/>
        <v>1.5913814226842005</v>
      </c>
      <c r="AR70" s="711">
        <f t="shared" si="20"/>
        <v>0.98126501490878548</v>
      </c>
      <c r="AS70" s="712">
        <f t="shared" si="21"/>
        <v>3.2182262279035077</v>
      </c>
    </row>
    <row r="71" spans="1:45" x14ac:dyDescent="0.55000000000000004">
      <c r="A71" s="577">
        <v>2084</v>
      </c>
      <c r="B71" s="578">
        <v>1876764.4433279443</v>
      </c>
      <c r="C71" s="629">
        <f t="shared" si="26"/>
        <v>2634522.8292274061</v>
      </c>
      <c r="D71" s="579">
        <v>3751112.5421379404</v>
      </c>
      <c r="E71" s="629">
        <f t="shared" si="27"/>
        <v>5265653.6958574578</v>
      </c>
      <c r="F71" s="579">
        <v>473019.22819651023</v>
      </c>
      <c r="G71" s="579">
        <v>375111.25421379402</v>
      </c>
      <c r="H71" s="579">
        <v>1000000</v>
      </c>
      <c r="I71" s="580">
        <v>7476007.4678761885</v>
      </c>
      <c r="J71" s="578">
        <v>786366.25499810709</v>
      </c>
      <c r="K71" s="579">
        <v>2265738.1786595825</v>
      </c>
      <c r="L71" s="579">
        <v>324481.79184867442</v>
      </c>
      <c r="M71" s="579">
        <v>226573.81786595823</v>
      </c>
      <c r="N71" s="579">
        <v>1000000</v>
      </c>
      <c r="O71" s="580">
        <v>4603160.0433723219</v>
      </c>
      <c r="P71" s="578">
        <v>786366.25499810709</v>
      </c>
      <c r="Q71" s="579">
        <v>2246098.8108055806</v>
      </c>
      <c r="R71" s="579">
        <v>322517.85506327415</v>
      </c>
      <c r="S71" s="579">
        <v>224609.88108055809</v>
      </c>
      <c r="T71" s="579">
        <v>1000000</v>
      </c>
      <c r="U71" s="580">
        <v>4579592.8019475201</v>
      </c>
      <c r="V71" s="578">
        <v>1415459.2589965931</v>
      </c>
      <c r="W71" s="629">
        <f t="shared" si="28"/>
        <v>1006623.0350324773</v>
      </c>
      <c r="X71" s="579">
        <v>2698486.2912925491</v>
      </c>
      <c r="Y71" s="629">
        <f t="shared" si="29"/>
        <v>1919065.0972604062</v>
      </c>
      <c r="Z71" s="579">
        <v>367756.60311197117</v>
      </c>
      <c r="AA71" s="579">
        <v>269848.62912925502</v>
      </c>
      <c r="AB71" s="579">
        <v>1000000</v>
      </c>
      <c r="AC71" s="579">
        <v>5751550.7825303692</v>
      </c>
      <c r="AD71" s="717">
        <f t="shared" si="32"/>
        <v>0.4613051843313512</v>
      </c>
      <c r="AE71" s="588">
        <f t="shared" si="33"/>
        <v>1.6278997941949289</v>
      </c>
      <c r="AF71" s="588">
        <f t="shared" si="34"/>
        <v>1.0526262508453914</v>
      </c>
      <c r="AG71" s="718">
        <f t="shared" si="35"/>
        <v>3.3465885985970516</v>
      </c>
      <c r="AH71" s="578">
        <v>1415459.2589965926</v>
      </c>
      <c r="AI71" s="629">
        <f t="shared" si="30"/>
        <v>1006623.035032477</v>
      </c>
      <c r="AJ71" s="579">
        <v>2757657.480991194</v>
      </c>
      <c r="AK71" s="629">
        <f t="shared" si="31"/>
        <v>1961145.4907315373</v>
      </c>
      <c r="AL71" s="579">
        <v>373673.7220818355</v>
      </c>
      <c r="AM71" s="579">
        <v>275765.7480991194</v>
      </c>
      <c r="AN71" s="579">
        <v>1000000</v>
      </c>
      <c r="AO71" s="579">
        <v>5822556.2101687416</v>
      </c>
      <c r="AP71" s="715">
        <f t="shared" si="18"/>
        <v>0.46130518433135165</v>
      </c>
      <c r="AQ71" s="711">
        <f t="shared" si="19"/>
        <v>1.6278997941949291</v>
      </c>
      <c r="AR71" s="711">
        <f t="shared" si="20"/>
        <v>0.99345506114674642</v>
      </c>
      <c r="AS71" s="712">
        <f t="shared" si="21"/>
        <v>3.3045082051259205</v>
      </c>
    </row>
    <row r="72" spans="1:45" x14ac:dyDescent="0.55000000000000004">
      <c r="A72" s="577">
        <v>2085</v>
      </c>
      <c r="B72" s="578">
        <v>1901113.8495054967</v>
      </c>
      <c r="C72" s="629">
        <f t="shared" si="26"/>
        <v>2682047.0169097702</v>
      </c>
      <c r="D72" s="579">
        <v>3811984.6475225063</v>
      </c>
      <c r="E72" s="629">
        <f t="shared" si="27"/>
        <v>5377858.9088985641</v>
      </c>
      <c r="F72" s="579">
        <v>480590.58477061556</v>
      </c>
      <c r="G72" s="579">
        <v>381198.46475225064</v>
      </c>
      <c r="H72" s="579">
        <v>1000000</v>
      </c>
      <c r="I72" s="580">
        <v>7574887.5465508681</v>
      </c>
      <c r="J72" s="578">
        <v>798536.79723473196</v>
      </c>
      <c r="K72" s="579">
        <v>2305699.2744563418</v>
      </c>
      <c r="L72" s="579">
        <v>329962.04746399901</v>
      </c>
      <c r="M72" s="579">
        <v>230569.92744563415</v>
      </c>
      <c r="N72" s="579">
        <v>1000000</v>
      </c>
      <c r="O72" s="580">
        <v>4664768.0466007069</v>
      </c>
      <c r="P72" s="578">
        <v>798536.79723473196</v>
      </c>
      <c r="Q72" s="579">
        <v>2286369.9261774649</v>
      </c>
      <c r="R72" s="579">
        <v>328029.11263611133</v>
      </c>
      <c r="S72" s="579">
        <v>228636.99261774649</v>
      </c>
      <c r="T72" s="579">
        <v>1000000</v>
      </c>
      <c r="U72" s="580">
        <v>4641572.8286660556</v>
      </c>
      <c r="V72" s="578">
        <v>1437366.2350225176</v>
      </c>
      <c r="W72" s="629">
        <f t="shared" si="28"/>
        <v>1017091.4655377439</v>
      </c>
      <c r="X72" s="579">
        <v>2746546.7966398722</v>
      </c>
      <c r="Y72" s="629">
        <f t="shared" si="29"/>
        <v>1943477.7570927711</v>
      </c>
      <c r="Z72" s="579">
        <v>374046.79968235217</v>
      </c>
      <c r="AA72" s="579">
        <v>274654.67966398731</v>
      </c>
      <c r="AB72" s="579">
        <v>1000000</v>
      </c>
      <c r="AC72" s="579">
        <v>5832614.5110087302</v>
      </c>
      <c r="AD72" s="717">
        <f t="shared" si="32"/>
        <v>0.46374761448297908</v>
      </c>
      <c r="AE72" s="588">
        <f t="shared" si="33"/>
        <v>1.6649555513720262</v>
      </c>
      <c r="AF72" s="588">
        <f t="shared" si="34"/>
        <v>1.0654378508826341</v>
      </c>
      <c r="AG72" s="718">
        <f t="shared" si="35"/>
        <v>3.434381151805793</v>
      </c>
      <c r="AH72" s="578">
        <v>1437366.2350225174</v>
      </c>
      <c r="AI72" s="629">
        <f t="shared" si="30"/>
        <v>1017091.4655377436</v>
      </c>
      <c r="AJ72" s="579">
        <v>2806339.540137799</v>
      </c>
      <c r="AK72" s="629">
        <f t="shared" si="31"/>
        <v>1985787.5648724677</v>
      </c>
      <c r="AL72" s="579">
        <v>380026.07403214468</v>
      </c>
      <c r="AM72" s="579">
        <v>280633.95401377993</v>
      </c>
      <c r="AN72" s="579">
        <v>1000000</v>
      </c>
      <c r="AO72" s="579">
        <v>5904365.8032062417</v>
      </c>
      <c r="AP72" s="715">
        <f t="shared" si="18"/>
        <v>0.4637476144829793</v>
      </c>
      <c r="AQ72" s="711">
        <f t="shared" si="19"/>
        <v>1.6649555513720267</v>
      </c>
      <c r="AR72" s="711">
        <f t="shared" si="20"/>
        <v>1.0056451073847072</v>
      </c>
      <c r="AS72" s="712">
        <f t="shared" si="21"/>
        <v>3.3920713440260961</v>
      </c>
    </row>
    <row r="73" spans="1:45" x14ac:dyDescent="0.55000000000000004">
      <c r="A73" s="577">
        <v>2086</v>
      </c>
      <c r="B73" s="578">
        <v>1925463.2556830496</v>
      </c>
      <c r="C73" s="629">
        <f t="shared" si="26"/>
        <v>2729980.583398228</v>
      </c>
      <c r="D73" s="579">
        <v>3872856.7529070722</v>
      </c>
      <c r="E73" s="629">
        <f t="shared" si="27"/>
        <v>5491054.5327276848</v>
      </c>
      <c r="F73" s="579">
        <v>488161.94134472089</v>
      </c>
      <c r="G73" s="579">
        <v>387285.67529070727</v>
      </c>
      <c r="H73" s="579">
        <v>1000000</v>
      </c>
      <c r="I73" s="580">
        <v>7673767.6252255496</v>
      </c>
      <c r="J73" s="578">
        <v>810707.33947135671</v>
      </c>
      <c r="K73" s="579">
        <v>2345660.370253101</v>
      </c>
      <c r="L73" s="579">
        <v>335442.30307932373</v>
      </c>
      <c r="M73" s="579">
        <v>234566.03702531013</v>
      </c>
      <c r="N73" s="579">
        <v>1000000</v>
      </c>
      <c r="O73" s="580">
        <v>4726376.0498290919</v>
      </c>
      <c r="P73" s="578">
        <v>810707.33947135671</v>
      </c>
      <c r="Q73" s="579">
        <v>2326641.0415493492</v>
      </c>
      <c r="R73" s="579">
        <v>333540.37020894844</v>
      </c>
      <c r="S73" s="579">
        <v>232664.10415493493</v>
      </c>
      <c r="T73" s="579">
        <v>1000000</v>
      </c>
      <c r="U73" s="580">
        <v>4703552.8553845901</v>
      </c>
      <c r="V73" s="578">
        <v>1459273.2110484424</v>
      </c>
      <c r="W73" s="629">
        <f t="shared" si="28"/>
        <v>1027430.0461620821</v>
      </c>
      <c r="X73" s="579">
        <v>2794607.3019871959</v>
      </c>
      <c r="Y73" s="629">
        <f t="shared" si="29"/>
        <v>1967598.3136993812</v>
      </c>
      <c r="Z73" s="579">
        <v>380336.99625273322</v>
      </c>
      <c r="AA73" s="579">
        <v>279460.73019871966</v>
      </c>
      <c r="AB73" s="579">
        <v>1000000</v>
      </c>
      <c r="AC73" s="579">
        <v>5913678.239487092</v>
      </c>
      <c r="AD73" s="717">
        <f t="shared" si="32"/>
        <v>0.46619004463460717</v>
      </c>
      <c r="AE73" s="588">
        <f t="shared" si="33"/>
        <v>1.702550537236146</v>
      </c>
      <c r="AF73" s="588">
        <f t="shared" si="34"/>
        <v>1.0782494509198763</v>
      </c>
      <c r="AG73" s="718">
        <f t="shared" si="35"/>
        <v>3.5234562190283034</v>
      </c>
      <c r="AH73" s="578">
        <v>1459273.2110484419</v>
      </c>
      <c r="AI73" s="629">
        <f t="shared" si="30"/>
        <v>1027430.0461620819</v>
      </c>
      <c r="AJ73" s="579">
        <v>2855021.599284404</v>
      </c>
      <c r="AK73" s="629">
        <f t="shared" si="31"/>
        <v>2010134.1896347203</v>
      </c>
      <c r="AL73" s="579">
        <v>386378.42598245398</v>
      </c>
      <c r="AM73" s="579">
        <v>285502.15992844047</v>
      </c>
      <c r="AN73" s="579">
        <v>1000000</v>
      </c>
      <c r="AO73" s="579">
        <v>5986175.3962437408</v>
      </c>
      <c r="AP73" s="715">
        <f t="shared" si="18"/>
        <v>0.46619004463460761</v>
      </c>
      <c r="AQ73" s="711">
        <f t="shared" si="19"/>
        <v>1.7025505372361462</v>
      </c>
      <c r="AR73" s="711">
        <f t="shared" si="20"/>
        <v>1.0178351536226682</v>
      </c>
      <c r="AS73" s="712">
        <f t="shared" si="21"/>
        <v>3.4809203430929645</v>
      </c>
    </row>
    <row r="74" spans="1:45" x14ac:dyDescent="0.55000000000000004">
      <c r="A74" s="577">
        <v>2087</v>
      </c>
      <c r="B74" s="578">
        <v>1949812.661860602</v>
      </c>
      <c r="C74" s="629">
        <f t="shared" si="26"/>
        <v>2778326.4343761471</v>
      </c>
      <c r="D74" s="579">
        <v>3933728.8582916381</v>
      </c>
      <c r="E74" s="629">
        <f t="shared" si="27"/>
        <v>5605247.6663223756</v>
      </c>
      <c r="F74" s="579">
        <v>495733.29791882623</v>
      </c>
      <c r="G74" s="579">
        <v>393372.88582916389</v>
      </c>
      <c r="H74" s="579">
        <v>1000000</v>
      </c>
      <c r="I74" s="580">
        <v>7772647.7039002301</v>
      </c>
      <c r="J74" s="578">
        <v>822877.88170798169</v>
      </c>
      <c r="K74" s="579">
        <v>2385621.4660498607</v>
      </c>
      <c r="L74" s="579">
        <v>340922.55869464838</v>
      </c>
      <c r="M74" s="579">
        <v>238562.14660498608</v>
      </c>
      <c r="N74" s="579">
        <v>1000000</v>
      </c>
      <c r="O74" s="580">
        <v>4787984.0530574769</v>
      </c>
      <c r="P74" s="578">
        <v>822877.88170798169</v>
      </c>
      <c r="Q74" s="579">
        <v>2366912.156921234</v>
      </c>
      <c r="R74" s="579">
        <v>339051.62778178562</v>
      </c>
      <c r="S74" s="579">
        <v>236691.2156921234</v>
      </c>
      <c r="T74" s="579">
        <v>1000000</v>
      </c>
      <c r="U74" s="580">
        <v>4765532.8821031256</v>
      </c>
      <c r="V74" s="578">
        <v>1481180.1870743672</v>
      </c>
      <c r="W74" s="629">
        <f t="shared" si="28"/>
        <v>1037639.8136935387</v>
      </c>
      <c r="X74" s="579">
        <v>2842667.8073345195</v>
      </c>
      <c r="Y74" s="629">
        <f t="shared" si="29"/>
        <v>1991429.077795998</v>
      </c>
      <c r="Z74" s="579">
        <v>386627.19282311428</v>
      </c>
      <c r="AA74" s="579">
        <v>284266.780733452</v>
      </c>
      <c r="AB74" s="579">
        <v>1000000</v>
      </c>
      <c r="AC74" s="579">
        <v>5994741.9679654529</v>
      </c>
      <c r="AD74" s="717">
        <f t="shared" si="32"/>
        <v>0.46863247478623477</v>
      </c>
      <c r="AE74" s="588">
        <f t="shared" si="33"/>
        <v>1.7406866206826084</v>
      </c>
      <c r="AF74" s="588">
        <f t="shared" si="34"/>
        <v>1.0910610509571186</v>
      </c>
      <c r="AG74" s="718">
        <f t="shared" si="35"/>
        <v>3.6138185885263776</v>
      </c>
      <c r="AH74" s="578">
        <v>1481180.1870743667</v>
      </c>
      <c r="AI74" s="629">
        <f t="shared" si="30"/>
        <v>1037639.8136935383</v>
      </c>
      <c r="AJ74" s="579">
        <v>2903703.6584310099</v>
      </c>
      <c r="AK74" s="629">
        <f t="shared" si="31"/>
        <v>2034187.7034602291</v>
      </c>
      <c r="AL74" s="579">
        <v>392730.77793276322</v>
      </c>
      <c r="AM74" s="579">
        <v>290370.365843101</v>
      </c>
      <c r="AN74" s="579">
        <v>1000000</v>
      </c>
      <c r="AO74" s="579">
        <v>6067984.9892812409</v>
      </c>
      <c r="AP74" s="715">
        <f t="shared" si="18"/>
        <v>0.46863247478623526</v>
      </c>
      <c r="AQ74" s="711">
        <f t="shared" si="19"/>
        <v>1.7406866206826088</v>
      </c>
      <c r="AR74" s="711">
        <f t="shared" si="20"/>
        <v>1.0300251998606282</v>
      </c>
      <c r="AS74" s="712">
        <f t="shared" si="21"/>
        <v>3.5710599628621464</v>
      </c>
    </row>
    <row r="75" spans="1:45" x14ac:dyDescent="0.55000000000000004">
      <c r="A75" s="577">
        <v>2088</v>
      </c>
      <c r="B75" s="578">
        <v>1974162.0680381546</v>
      </c>
      <c r="C75" s="629">
        <f t="shared" si="26"/>
        <v>2827087.4943492603</v>
      </c>
      <c r="D75" s="579">
        <v>3994600.9636762049</v>
      </c>
      <c r="E75" s="629">
        <f t="shared" si="27"/>
        <v>5720445.4548896961</v>
      </c>
      <c r="F75" s="579">
        <v>503304.65449293162</v>
      </c>
      <c r="G75" s="579">
        <v>399460.09636762051</v>
      </c>
      <c r="H75" s="579">
        <v>1000000</v>
      </c>
      <c r="I75" s="580">
        <v>7871527.7825749116</v>
      </c>
      <c r="J75" s="578">
        <v>835048.42394460656</v>
      </c>
      <c r="K75" s="579">
        <v>2425582.5618466204</v>
      </c>
      <c r="L75" s="579">
        <v>346402.81430997304</v>
      </c>
      <c r="M75" s="579">
        <v>242558.25618466205</v>
      </c>
      <c r="N75" s="579">
        <v>1000000</v>
      </c>
      <c r="O75" s="580">
        <v>4849592.0562858619</v>
      </c>
      <c r="P75" s="578">
        <v>835048.42394460656</v>
      </c>
      <c r="Q75" s="579">
        <v>2407183.2722931188</v>
      </c>
      <c r="R75" s="579">
        <v>344562.88535462279</v>
      </c>
      <c r="S75" s="579">
        <v>240718.32722931186</v>
      </c>
      <c r="T75" s="579">
        <v>1000000</v>
      </c>
      <c r="U75" s="580">
        <v>4827512.9088216601</v>
      </c>
      <c r="V75" s="578">
        <v>1503087.163100292</v>
      </c>
      <c r="W75" s="629">
        <f t="shared" si="28"/>
        <v>1047721.7977985266</v>
      </c>
      <c r="X75" s="579">
        <v>2890728.3126818426</v>
      </c>
      <c r="Y75" s="629">
        <f t="shared" si="29"/>
        <v>2014972.3442938058</v>
      </c>
      <c r="Z75" s="579">
        <v>392917.3893934954</v>
      </c>
      <c r="AA75" s="579">
        <v>289072.83126818435</v>
      </c>
      <c r="AB75" s="579">
        <v>1000000</v>
      </c>
      <c r="AC75" s="579">
        <v>6075805.6964438148</v>
      </c>
      <c r="AD75" s="717">
        <f t="shared" si="32"/>
        <v>0.47107490493786264</v>
      </c>
      <c r="AE75" s="588">
        <f t="shared" si="33"/>
        <v>1.7793656965507338</v>
      </c>
      <c r="AF75" s="588">
        <f t="shared" si="34"/>
        <v>1.1038726509943624</v>
      </c>
      <c r="AG75" s="718">
        <f t="shared" si="35"/>
        <v>3.7054731105958902</v>
      </c>
      <c r="AH75" s="578">
        <v>1503087.1631002917</v>
      </c>
      <c r="AI75" s="629">
        <f t="shared" si="30"/>
        <v>1047721.7977985264</v>
      </c>
      <c r="AJ75" s="579">
        <v>2952385.7175776148</v>
      </c>
      <c r="AK75" s="629">
        <f t="shared" si="31"/>
        <v>2057950.4287927416</v>
      </c>
      <c r="AL75" s="579">
        <v>399083.12988307251</v>
      </c>
      <c r="AM75" s="579">
        <v>295238.57175776153</v>
      </c>
      <c r="AN75" s="579">
        <v>1000000</v>
      </c>
      <c r="AO75" s="579">
        <v>6149794.5823187409</v>
      </c>
      <c r="AP75" s="715">
        <f t="shared" si="18"/>
        <v>0.47107490493786286</v>
      </c>
      <c r="AQ75" s="711">
        <f t="shared" si="19"/>
        <v>1.7793656965507338</v>
      </c>
      <c r="AR75" s="711">
        <f t="shared" si="20"/>
        <v>1.0422152460985901</v>
      </c>
      <c r="AS75" s="712">
        <f t="shared" si="21"/>
        <v>3.6624950260969547</v>
      </c>
    </row>
    <row r="76" spans="1:45" x14ac:dyDescent="0.55000000000000004">
      <c r="A76" s="577">
        <v>2089</v>
      </c>
      <c r="B76" s="578">
        <v>1998511.4742157073</v>
      </c>
      <c r="C76" s="629">
        <f t="shared" si="26"/>
        <v>2876266.7067612461</v>
      </c>
      <c r="D76" s="579">
        <v>4055473.0690607708</v>
      </c>
      <c r="E76" s="629">
        <f t="shared" si="27"/>
        <v>5836655.0901510306</v>
      </c>
      <c r="F76" s="579">
        <v>510876.01106703689</v>
      </c>
      <c r="G76" s="579">
        <v>405547.3069060772</v>
      </c>
      <c r="H76" s="579">
        <v>1000000</v>
      </c>
      <c r="I76" s="580">
        <v>7970407.8612495931</v>
      </c>
      <c r="J76" s="578">
        <v>847218.96618123155</v>
      </c>
      <c r="K76" s="579">
        <v>2465543.6576433796</v>
      </c>
      <c r="L76" s="579">
        <v>351883.06992529775</v>
      </c>
      <c r="M76" s="579">
        <v>246554.365764338</v>
      </c>
      <c r="N76" s="579">
        <v>1000000</v>
      </c>
      <c r="O76" s="580">
        <v>4911200.0595142469</v>
      </c>
      <c r="P76" s="578">
        <v>847218.96618123155</v>
      </c>
      <c r="Q76" s="579">
        <v>2447454.3876650026</v>
      </c>
      <c r="R76" s="579">
        <v>350074.14292745996</v>
      </c>
      <c r="S76" s="579">
        <v>244745.43876650033</v>
      </c>
      <c r="T76" s="579">
        <v>1000000</v>
      </c>
      <c r="U76" s="580">
        <v>4889492.9355401956</v>
      </c>
      <c r="V76" s="578">
        <v>1524994.1391262168</v>
      </c>
      <c r="W76" s="629">
        <f t="shared" si="28"/>
        <v>1057677.021067122</v>
      </c>
      <c r="X76" s="579">
        <v>2938788.8180291662</v>
      </c>
      <c r="Y76" s="629">
        <f t="shared" si="29"/>
        <v>2038230.3923996906</v>
      </c>
      <c r="Z76" s="579">
        <v>399207.58596387645</v>
      </c>
      <c r="AA76" s="579">
        <v>293878.88180291664</v>
      </c>
      <c r="AB76" s="579">
        <v>1000000</v>
      </c>
      <c r="AC76" s="579">
        <v>6156869.4249221766</v>
      </c>
      <c r="AD76" s="717">
        <f t="shared" si="32"/>
        <v>0.47351733508949051</v>
      </c>
      <c r="AE76" s="588">
        <f t="shared" si="33"/>
        <v>1.8185896856941242</v>
      </c>
      <c r="AF76" s="588">
        <f t="shared" si="34"/>
        <v>1.1166842510316046</v>
      </c>
      <c r="AG76" s="718">
        <f t="shared" si="35"/>
        <v>3.7984246977513401</v>
      </c>
      <c r="AH76" s="578">
        <v>1524994.1391262165</v>
      </c>
      <c r="AI76" s="629">
        <f t="shared" si="30"/>
        <v>1057677.021067122</v>
      </c>
      <c r="AJ76" s="579">
        <v>3001067.7767242207</v>
      </c>
      <c r="AK76" s="629">
        <f t="shared" si="31"/>
        <v>2081424.6721793427</v>
      </c>
      <c r="AL76" s="579">
        <v>405435.48183338175</v>
      </c>
      <c r="AM76" s="579">
        <v>300106.77767242212</v>
      </c>
      <c r="AN76" s="579">
        <v>1000000</v>
      </c>
      <c r="AO76" s="579">
        <v>6231604.1753562409</v>
      </c>
      <c r="AP76" s="715">
        <f t="shared" si="18"/>
        <v>0.47351733508949073</v>
      </c>
      <c r="AQ76" s="711">
        <f t="shared" si="19"/>
        <v>1.8185896856941242</v>
      </c>
      <c r="AR76" s="711">
        <f t="shared" si="20"/>
        <v>1.0544052923365501</v>
      </c>
      <c r="AS76" s="712">
        <f t="shared" si="21"/>
        <v>3.755230417971688</v>
      </c>
    </row>
    <row r="77" spans="1:45" x14ac:dyDescent="0.55000000000000004">
      <c r="A77" s="577">
        <v>2090</v>
      </c>
      <c r="B77" s="578">
        <v>2022860.8803932599</v>
      </c>
      <c r="C77" s="629">
        <f t="shared" si="26"/>
        <v>2925867.0341099924</v>
      </c>
      <c r="D77" s="579">
        <v>4116345.1744453372</v>
      </c>
      <c r="E77" s="629">
        <f t="shared" si="27"/>
        <v>5953883.8106286051</v>
      </c>
      <c r="F77" s="579">
        <v>518447.36764114222</v>
      </c>
      <c r="G77" s="579">
        <v>411634.51744453376</v>
      </c>
      <c r="H77" s="579">
        <v>1000000</v>
      </c>
      <c r="I77" s="580">
        <v>8069287.9399242736</v>
      </c>
      <c r="J77" s="578">
        <v>859389.5084178563</v>
      </c>
      <c r="K77" s="579">
        <v>2505504.7534401393</v>
      </c>
      <c r="L77" s="579">
        <v>357363.32554062241</v>
      </c>
      <c r="M77" s="579">
        <v>250550.47534401395</v>
      </c>
      <c r="N77" s="579">
        <v>1000000</v>
      </c>
      <c r="O77" s="580">
        <v>4972808.0627426319</v>
      </c>
      <c r="P77" s="578">
        <v>859389.5084178563</v>
      </c>
      <c r="Q77" s="579">
        <v>2487725.5030368874</v>
      </c>
      <c r="R77" s="579">
        <v>355585.40050029708</v>
      </c>
      <c r="S77" s="579">
        <v>248772.55030368877</v>
      </c>
      <c r="T77" s="579">
        <v>1000000</v>
      </c>
      <c r="U77" s="580">
        <v>4951472.9622587301</v>
      </c>
      <c r="V77" s="578">
        <v>1546901.1151521418</v>
      </c>
      <c r="W77" s="629">
        <f t="shared" si="28"/>
        <v>1067506.4990580871</v>
      </c>
      <c r="X77" s="579">
        <v>2986849.3233764898</v>
      </c>
      <c r="Y77" s="629">
        <f t="shared" si="29"/>
        <v>2061205.4857159099</v>
      </c>
      <c r="Z77" s="579">
        <v>405497.78253425751</v>
      </c>
      <c r="AA77" s="579">
        <v>298684.93233764899</v>
      </c>
      <c r="AB77" s="579">
        <v>1000000</v>
      </c>
      <c r="AC77" s="579">
        <v>6237933.1534005385</v>
      </c>
      <c r="AD77" s="717">
        <f t="shared" si="32"/>
        <v>0.47595976524111816</v>
      </c>
      <c r="AE77" s="588">
        <f t="shared" si="33"/>
        <v>1.8583605350519052</v>
      </c>
      <c r="AF77" s="588">
        <f t="shared" si="34"/>
        <v>1.1294958510688473</v>
      </c>
      <c r="AG77" s="718">
        <f t="shared" si="35"/>
        <v>3.8926783249126951</v>
      </c>
      <c r="AH77" s="578">
        <v>1546901.1151521413</v>
      </c>
      <c r="AI77" s="629">
        <f t="shared" si="30"/>
        <v>1067506.4990580869</v>
      </c>
      <c r="AJ77" s="579">
        <v>3049749.8358708257</v>
      </c>
      <c r="AK77" s="629">
        <f t="shared" si="31"/>
        <v>2104612.7243713578</v>
      </c>
      <c r="AL77" s="579">
        <v>411787.83378369099</v>
      </c>
      <c r="AM77" s="579">
        <v>304974.98358708265</v>
      </c>
      <c r="AN77" s="579">
        <v>1000000</v>
      </c>
      <c r="AO77" s="579">
        <v>6313413.768393741</v>
      </c>
      <c r="AP77" s="715">
        <f t="shared" si="18"/>
        <v>0.4759597652411186</v>
      </c>
      <c r="AQ77" s="711">
        <f t="shared" si="19"/>
        <v>1.8583605350519055</v>
      </c>
      <c r="AR77" s="711">
        <f t="shared" si="20"/>
        <v>1.0665953385745115</v>
      </c>
      <c r="AS77" s="712">
        <f t="shared" si="21"/>
        <v>3.8492710862572475</v>
      </c>
    </row>
    <row r="78" spans="1:45" x14ac:dyDescent="0.55000000000000004">
      <c r="A78" s="577">
        <v>2091</v>
      </c>
      <c r="B78" s="578">
        <v>2047210.2865708123</v>
      </c>
      <c r="C78" s="629">
        <f t="shared" si="26"/>
        <v>2975891.4580645571</v>
      </c>
      <c r="D78" s="579">
        <v>4177217.279829903</v>
      </c>
      <c r="E78" s="629">
        <f t="shared" si="27"/>
        <v>6072138.9019337026</v>
      </c>
      <c r="F78" s="579">
        <v>526018.72421524755</v>
      </c>
      <c r="G78" s="579">
        <v>417721.72798299039</v>
      </c>
      <c r="H78" s="579">
        <v>1000000</v>
      </c>
      <c r="I78" s="580">
        <v>8168168.0185989542</v>
      </c>
      <c r="J78" s="578">
        <v>871560.05065448117</v>
      </c>
      <c r="K78" s="579">
        <v>2545465.8492368986</v>
      </c>
      <c r="L78" s="579">
        <v>362843.58115594706</v>
      </c>
      <c r="M78" s="579">
        <v>254546.58492368989</v>
      </c>
      <c r="N78" s="579">
        <v>1000000</v>
      </c>
      <c r="O78" s="580">
        <v>5034416.0659710169</v>
      </c>
      <c r="P78" s="578">
        <v>871560.05065448117</v>
      </c>
      <c r="Q78" s="579">
        <v>2527996.6184087717</v>
      </c>
      <c r="R78" s="579">
        <v>361096.65807313425</v>
      </c>
      <c r="S78" s="579">
        <v>252799.66184087718</v>
      </c>
      <c r="T78" s="579">
        <v>1000000</v>
      </c>
      <c r="U78" s="580">
        <v>5013452.9889772646</v>
      </c>
      <c r="V78" s="578">
        <v>1568808.0911780663</v>
      </c>
      <c r="W78" s="629">
        <f t="shared" si="28"/>
        <v>1077211.2403436154</v>
      </c>
      <c r="X78" s="579">
        <v>3034909.8287238129</v>
      </c>
      <c r="Y78" s="629">
        <f t="shared" si="29"/>
        <v>2083899.8723391562</v>
      </c>
      <c r="Z78" s="579">
        <v>411787.97910463857</v>
      </c>
      <c r="AA78" s="579">
        <v>303490.98287238134</v>
      </c>
      <c r="AB78" s="579">
        <v>1000000</v>
      </c>
      <c r="AC78" s="579">
        <v>6318996.8818788994</v>
      </c>
      <c r="AD78" s="717">
        <f t="shared" si="32"/>
        <v>0.47840219539274603</v>
      </c>
      <c r="AE78" s="588">
        <f t="shared" si="33"/>
        <v>1.8986802177209416</v>
      </c>
      <c r="AF78" s="588">
        <f t="shared" si="34"/>
        <v>1.14230745110609</v>
      </c>
      <c r="AG78" s="718">
        <f t="shared" si="35"/>
        <v>3.988239029594546</v>
      </c>
      <c r="AH78" s="578">
        <v>1568808.0911780661</v>
      </c>
      <c r="AI78" s="629">
        <f t="shared" si="30"/>
        <v>1077211.2403436152</v>
      </c>
      <c r="AJ78" s="579">
        <v>3098431.8950174311</v>
      </c>
      <c r="AK78" s="629">
        <f t="shared" si="31"/>
        <v>2127516.8604246485</v>
      </c>
      <c r="AL78" s="579">
        <v>418140.18573400017</v>
      </c>
      <c r="AM78" s="579">
        <v>309843.18950174312</v>
      </c>
      <c r="AN78" s="579">
        <v>1000000</v>
      </c>
      <c r="AO78" s="579">
        <v>6395223.3614312401</v>
      </c>
      <c r="AP78" s="715">
        <f t="shared" si="18"/>
        <v>0.47840219539274625</v>
      </c>
      <c r="AQ78" s="711">
        <f t="shared" si="19"/>
        <v>1.8986802177209419</v>
      </c>
      <c r="AR78" s="711">
        <f t="shared" si="20"/>
        <v>1.078785384812472</v>
      </c>
      <c r="AS78" s="712">
        <f t="shared" si="21"/>
        <v>3.9446220415090543</v>
      </c>
    </row>
    <row r="79" spans="1:45" x14ac:dyDescent="0.55000000000000004">
      <c r="A79" s="577">
        <v>2092</v>
      </c>
      <c r="B79" s="578">
        <v>2071559.692748365</v>
      </c>
      <c r="C79" s="629">
        <f t="shared" si="26"/>
        <v>3026342.979582814</v>
      </c>
      <c r="D79" s="579">
        <v>4238089.3852144694</v>
      </c>
      <c r="E79" s="629">
        <f t="shared" si="27"/>
        <v>6191427.6970565841</v>
      </c>
      <c r="F79" s="579">
        <v>533590.08078935288</v>
      </c>
      <c r="G79" s="579">
        <v>423808.93852144701</v>
      </c>
      <c r="H79" s="579">
        <v>1000000</v>
      </c>
      <c r="I79" s="580">
        <v>8267048.0972736347</v>
      </c>
      <c r="J79" s="578">
        <v>883730.59289110603</v>
      </c>
      <c r="K79" s="579">
        <v>2585426.9450336578</v>
      </c>
      <c r="L79" s="579">
        <v>368323.83677127172</v>
      </c>
      <c r="M79" s="579">
        <v>258542.69450336584</v>
      </c>
      <c r="N79" s="579">
        <v>1000000</v>
      </c>
      <c r="O79" s="580">
        <v>5096024.0691994019</v>
      </c>
      <c r="P79" s="578">
        <v>883730.59289110603</v>
      </c>
      <c r="Q79" s="579">
        <v>2568267.733780656</v>
      </c>
      <c r="R79" s="579">
        <v>366607.91564597143</v>
      </c>
      <c r="S79" s="579">
        <v>256826.77337806564</v>
      </c>
      <c r="T79" s="579">
        <v>1000000</v>
      </c>
      <c r="U79" s="580">
        <v>5075433.0156958001</v>
      </c>
      <c r="V79" s="578">
        <v>1590715.0672039909</v>
      </c>
      <c r="W79" s="629">
        <f t="shared" si="28"/>
        <v>1086792.2465538119</v>
      </c>
      <c r="X79" s="579">
        <v>3082970.3340711361</v>
      </c>
      <c r="Y79" s="629">
        <f t="shared" si="29"/>
        <v>2106315.7849590271</v>
      </c>
      <c r="Z79" s="579">
        <v>418078.17567501962</v>
      </c>
      <c r="AA79" s="579">
        <v>308297.03340711369</v>
      </c>
      <c r="AB79" s="579">
        <v>1000000</v>
      </c>
      <c r="AC79" s="579">
        <v>6400060.6103572613</v>
      </c>
      <c r="AD79" s="717">
        <f t="shared" si="32"/>
        <v>0.48084462554437413</v>
      </c>
      <c r="AE79" s="588">
        <f t="shared" si="33"/>
        <v>1.939550733029002</v>
      </c>
      <c r="AF79" s="588">
        <f t="shared" si="34"/>
        <v>1.1551190511433334</v>
      </c>
      <c r="AG79" s="718">
        <f t="shared" si="35"/>
        <v>4.085111912097557</v>
      </c>
      <c r="AH79" s="578">
        <v>1590715.0672039906</v>
      </c>
      <c r="AI79" s="629">
        <f t="shared" si="30"/>
        <v>1086792.2465538117</v>
      </c>
      <c r="AJ79" s="579">
        <v>3147113.9541640365</v>
      </c>
      <c r="AK79" s="629">
        <f t="shared" si="31"/>
        <v>2150139.339799297</v>
      </c>
      <c r="AL79" s="579">
        <v>424492.53768430947</v>
      </c>
      <c r="AM79" s="579">
        <v>314711.39541640371</v>
      </c>
      <c r="AN79" s="579">
        <v>1000000</v>
      </c>
      <c r="AO79" s="579">
        <v>6477032.9544687402</v>
      </c>
      <c r="AP79" s="715">
        <f t="shared" si="18"/>
        <v>0.48084462554437435</v>
      </c>
      <c r="AQ79" s="711">
        <f t="shared" si="19"/>
        <v>1.9395507330290023</v>
      </c>
      <c r="AR79" s="711">
        <f t="shared" si="20"/>
        <v>1.0909754310504329</v>
      </c>
      <c r="AS79" s="712">
        <f t="shared" si="21"/>
        <v>4.0412883572572866</v>
      </c>
    </row>
    <row r="80" spans="1:45" x14ac:dyDescent="0.55000000000000004">
      <c r="A80" s="577">
        <v>2093</v>
      </c>
      <c r="B80" s="578">
        <v>2095909.0989259179</v>
      </c>
      <c r="C80" s="629">
        <f t="shared" si="26"/>
        <v>3077224.6190298037</v>
      </c>
      <c r="D80" s="579">
        <v>4298961.4905990362</v>
      </c>
      <c r="E80" s="629">
        <f t="shared" si="27"/>
        <v>6311757.5766581483</v>
      </c>
      <c r="F80" s="579">
        <v>541161.43736345822</v>
      </c>
      <c r="G80" s="579">
        <v>429896.14905990363</v>
      </c>
      <c r="H80" s="579">
        <v>1000000</v>
      </c>
      <c r="I80" s="580">
        <v>8365928.1759483153</v>
      </c>
      <c r="J80" s="578">
        <v>895901.13512773102</v>
      </c>
      <c r="K80" s="579">
        <v>2625388.0408304175</v>
      </c>
      <c r="L80" s="579">
        <v>373804.09238659637</v>
      </c>
      <c r="M80" s="579">
        <v>262538.80408304179</v>
      </c>
      <c r="N80" s="579">
        <v>1000000</v>
      </c>
      <c r="O80" s="580">
        <v>5157632.0724277869</v>
      </c>
      <c r="P80" s="578">
        <v>895901.13512773102</v>
      </c>
      <c r="Q80" s="579">
        <v>2608538.8491525408</v>
      </c>
      <c r="R80" s="579">
        <v>372119.1732188086</v>
      </c>
      <c r="S80" s="579">
        <v>260853.88491525411</v>
      </c>
      <c r="T80" s="579">
        <v>1000000</v>
      </c>
      <c r="U80" s="580">
        <v>5137413.0424143355</v>
      </c>
      <c r="V80" s="578">
        <v>1612622.0432299159</v>
      </c>
      <c r="W80" s="629">
        <f t="shared" si="28"/>
        <v>1096250.5124208981</v>
      </c>
      <c r="X80" s="579">
        <v>3131030.8394184597</v>
      </c>
      <c r="Y80" s="629">
        <f t="shared" si="29"/>
        <v>2128455.4409558913</v>
      </c>
      <c r="Z80" s="579">
        <v>424368.37224540068</v>
      </c>
      <c r="AA80" s="579">
        <v>313103.08394184604</v>
      </c>
      <c r="AB80" s="579">
        <v>1000000</v>
      </c>
      <c r="AC80" s="579">
        <v>6481124.3388356231</v>
      </c>
      <c r="AD80" s="717">
        <f t="shared" si="32"/>
        <v>0.483287055696002</v>
      </c>
      <c r="AE80" s="588">
        <f t="shared" si="33"/>
        <v>1.9809741066089055</v>
      </c>
      <c r="AF80" s="588">
        <f t="shared" si="34"/>
        <v>1.1679306511805765</v>
      </c>
      <c r="AG80" s="718">
        <f t="shared" si="35"/>
        <v>4.1833021357022568</v>
      </c>
      <c r="AH80" s="578">
        <v>1612622.0432299154</v>
      </c>
      <c r="AI80" s="629">
        <f t="shared" si="30"/>
        <v>1096250.5124208978</v>
      </c>
      <c r="AJ80" s="579">
        <v>3195796.0133106415</v>
      </c>
      <c r="AK80" s="629">
        <f t="shared" si="31"/>
        <v>2172482.406458688</v>
      </c>
      <c r="AL80" s="579">
        <v>430844.88963461871</v>
      </c>
      <c r="AM80" s="579">
        <v>319579.60133106424</v>
      </c>
      <c r="AN80" s="579">
        <v>1000000</v>
      </c>
      <c r="AO80" s="579">
        <v>6558842.5475062402</v>
      </c>
      <c r="AP80" s="715">
        <f t="shared" si="18"/>
        <v>0.48328705569600244</v>
      </c>
      <c r="AQ80" s="711">
        <f t="shared" si="19"/>
        <v>1.9809741066089059</v>
      </c>
      <c r="AR80" s="711">
        <f t="shared" si="20"/>
        <v>1.1031654772883948</v>
      </c>
      <c r="AS80" s="712">
        <f t="shared" si="21"/>
        <v>4.1392751701994603</v>
      </c>
    </row>
    <row r="81" spans="1:45" x14ac:dyDescent="0.55000000000000004">
      <c r="A81" s="577">
        <v>2094</v>
      </c>
      <c r="B81" s="578">
        <v>2120258.5051034703</v>
      </c>
      <c r="C81" s="629">
        <f t="shared" si="26"/>
        <v>3128539.4162967717</v>
      </c>
      <c r="D81" s="579">
        <v>4359833.5959836021</v>
      </c>
      <c r="E81" s="629">
        <f t="shared" si="27"/>
        <v>6433135.9693633001</v>
      </c>
      <c r="F81" s="579">
        <v>548732.79393756366</v>
      </c>
      <c r="G81" s="579">
        <v>435983.35959836026</v>
      </c>
      <c r="H81" s="579">
        <v>1000000</v>
      </c>
      <c r="I81" s="580">
        <v>8464808.2546229959</v>
      </c>
      <c r="J81" s="578">
        <v>908071.67736435577</v>
      </c>
      <c r="K81" s="579">
        <v>2665349.1366271772</v>
      </c>
      <c r="L81" s="579">
        <v>379284.34800192108</v>
      </c>
      <c r="M81" s="579">
        <v>266534.91366271774</v>
      </c>
      <c r="N81" s="579">
        <v>1000000</v>
      </c>
      <c r="O81" s="580">
        <v>5219240.0756561719</v>
      </c>
      <c r="P81" s="578">
        <v>908071.67736435577</v>
      </c>
      <c r="Q81" s="579">
        <v>2648809.9645244251</v>
      </c>
      <c r="R81" s="579">
        <v>377630.43079164578</v>
      </c>
      <c r="S81" s="579">
        <v>264880.99645244254</v>
      </c>
      <c r="T81" s="579">
        <v>1000000</v>
      </c>
      <c r="U81" s="580">
        <v>5199393.0691328701</v>
      </c>
      <c r="V81" s="578">
        <v>1634529.0192558407</v>
      </c>
      <c r="W81" s="629">
        <f t="shared" si="28"/>
        <v>1105587.0258231496</v>
      </c>
      <c r="X81" s="579">
        <v>3179091.3447657833</v>
      </c>
      <c r="Y81" s="629">
        <f t="shared" si="29"/>
        <v>2150321.0424981629</v>
      </c>
      <c r="Z81" s="579">
        <v>430658.56881578173</v>
      </c>
      <c r="AA81" s="579">
        <v>317909.13447657839</v>
      </c>
      <c r="AB81" s="579">
        <v>1000000</v>
      </c>
      <c r="AC81" s="579">
        <v>6562188.067313985</v>
      </c>
      <c r="AD81" s="717">
        <f t="shared" si="32"/>
        <v>0.48572948584762959</v>
      </c>
      <c r="AE81" s="588">
        <f t="shared" si="33"/>
        <v>2.022952390473622</v>
      </c>
      <c r="AF81" s="588">
        <f t="shared" si="34"/>
        <v>1.1807422512178187</v>
      </c>
      <c r="AG81" s="718">
        <f t="shared" si="35"/>
        <v>4.2828149268651368</v>
      </c>
      <c r="AH81" s="578">
        <v>1634529.0192558402</v>
      </c>
      <c r="AI81" s="629">
        <f t="shared" si="30"/>
        <v>1105587.0258231494</v>
      </c>
      <c r="AJ81" s="579">
        <v>3244478.0724572474</v>
      </c>
      <c r="AK81" s="629">
        <f t="shared" si="31"/>
        <v>2194548.2889679908</v>
      </c>
      <c r="AL81" s="579">
        <v>437197.24158492795</v>
      </c>
      <c r="AM81" s="579">
        <v>324447.80724572472</v>
      </c>
      <c r="AN81" s="579">
        <v>1000000</v>
      </c>
      <c r="AO81" s="579">
        <v>6640652.1405437402</v>
      </c>
      <c r="AP81" s="715">
        <f t="shared" si="18"/>
        <v>0.48572948584763009</v>
      </c>
      <c r="AQ81" s="711">
        <f t="shared" si="19"/>
        <v>2.0229523904736224</v>
      </c>
      <c r="AR81" s="711">
        <f t="shared" si="20"/>
        <v>1.1153555235263546</v>
      </c>
      <c r="AS81" s="712">
        <f t="shared" si="21"/>
        <v>4.2385876803953089</v>
      </c>
    </row>
    <row r="82" spans="1:45" x14ac:dyDescent="0.55000000000000004">
      <c r="A82" s="577">
        <v>2095</v>
      </c>
      <c r="B82" s="578">
        <v>2144607.9112810232</v>
      </c>
      <c r="C82" s="629">
        <f t="shared" si="26"/>
        <v>3180290.4309209348</v>
      </c>
      <c r="D82" s="579">
        <v>4420705.701368168</v>
      </c>
      <c r="E82" s="629">
        <f t="shared" si="27"/>
        <v>6555570.3520560861</v>
      </c>
      <c r="F82" s="579">
        <v>556304.150511669</v>
      </c>
      <c r="G82" s="579">
        <v>442070.57013681694</v>
      </c>
      <c r="H82" s="579">
        <v>1000000</v>
      </c>
      <c r="I82" s="580">
        <v>8563688.3332976773</v>
      </c>
      <c r="J82" s="578">
        <v>920242.21960098064</v>
      </c>
      <c r="K82" s="579">
        <v>2705310.2324239369</v>
      </c>
      <c r="L82" s="579">
        <v>384764.60361724574</v>
      </c>
      <c r="M82" s="579">
        <v>270531.02324239368</v>
      </c>
      <c r="N82" s="579">
        <v>1000000</v>
      </c>
      <c r="O82" s="580">
        <v>5280848.0788845569</v>
      </c>
      <c r="P82" s="578">
        <v>920242.21960098064</v>
      </c>
      <c r="Q82" s="579">
        <v>2689081.0798963099</v>
      </c>
      <c r="R82" s="579">
        <v>383141.68836448289</v>
      </c>
      <c r="S82" s="579">
        <v>268908.10798963101</v>
      </c>
      <c r="T82" s="579">
        <v>1000000</v>
      </c>
      <c r="U82" s="580">
        <v>5261373.0958514046</v>
      </c>
      <c r="V82" s="578">
        <v>1656435.9952817655</v>
      </c>
      <c r="W82" s="629">
        <f t="shared" si="28"/>
        <v>1114802.7678285679</v>
      </c>
      <c r="X82" s="579">
        <v>3227151.8501131064</v>
      </c>
      <c r="Y82" s="629">
        <f t="shared" si="29"/>
        <v>2171914.7766389879</v>
      </c>
      <c r="Z82" s="579">
        <v>436948.76538616279</v>
      </c>
      <c r="AA82" s="579">
        <v>322715.18501131074</v>
      </c>
      <c r="AB82" s="579">
        <v>1000000</v>
      </c>
      <c r="AC82" s="579">
        <v>6643251.7957923468</v>
      </c>
      <c r="AD82" s="717">
        <f t="shared" si="32"/>
        <v>0.48817191599925769</v>
      </c>
      <c r="AE82" s="588">
        <f t="shared" si="33"/>
        <v>2.0654876630923669</v>
      </c>
      <c r="AF82" s="588">
        <f t="shared" si="34"/>
        <v>1.1935538512550616</v>
      </c>
      <c r="AG82" s="718">
        <f t="shared" si="35"/>
        <v>4.383655575417098</v>
      </c>
      <c r="AH82" s="578">
        <v>1656435.9952817652</v>
      </c>
      <c r="AI82" s="629">
        <f t="shared" si="30"/>
        <v>1114802.7678285679</v>
      </c>
      <c r="AJ82" s="579">
        <v>3293160.1316038524</v>
      </c>
      <c r="AK82" s="629">
        <f t="shared" si="31"/>
        <v>2216339.2005920387</v>
      </c>
      <c r="AL82" s="579">
        <v>443549.59353523719</v>
      </c>
      <c r="AM82" s="579">
        <v>329316.01316038525</v>
      </c>
      <c r="AN82" s="579">
        <v>1000000</v>
      </c>
      <c r="AO82" s="579">
        <v>6722461.7335812394</v>
      </c>
      <c r="AP82" s="715">
        <f t="shared" si="18"/>
        <v>0.48817191599925791</v>
      </c>
      <c r="AQ82" s="711">
        <f t="shared" si="19"/>
        <v>2.0654876630923669</v>
      </c>
      <c r="AR82" s="711">
        <f t="shared" si="20"/>
        <v>1.1275455697643155</v>
      </c>
      <c r="AS82" s="712">
        <f t="shared" si="21"/>
        <v>4.3392311514640465</v>
      </c>
    </row>
    <row r="83" spans="1:45" x14ac:dyDescent="0.55000000000000004">
      <c r="A83" s="577">
        <v>2096</v>
      </c>
      <c r="B83" s="578">
        <v>2168957.3174585756</v>
      </c>
      <c r="C83" s="629">
        <f t="shared" si="26"/>
        <v>3232480.7422059318</v>
      </c>
      <c r="D83" s="579">
        <v>4481577.8067527348</v>
      </c>
      <c r="E83" s="629">
        <f t="shared" si="27"/>
        <v>6679068.2501765685</v>
      </c>
      <c r="F83" s="579">
        <v>563875.50708577433</v>
      </c>
      <c r="G83" s="579">
        <v>448157.78067527351</v>
      </c>
      <c r="H83" s="579">
        <v>1000000</v>
      </c>
      <c r="I83" s="580">
        <v>8662568.4119723588</v>
      </c>
      <c r="J83" s="578">
        <v>932412.76183760562</v>
      </c>
      <c r="K83" s="579">
        <v>2745271.3282206962</v>
      </c>
      <c r="L83" s="579">
        <v>390244.85923257039</v>
      </c>
      <c r="M83" s="579">
        <v>274527.13282206963</v>
      </c>
      <c r="N83" s="579">
        <v>1000000</v>
      </c>
      <c r="O83" s="580">
        <v>5342456.0821129428</v>
      </c>
      <c r="P83" s="578">
        <v>932412.76183760562</v>
      </c>
      <c r="Q83" s="579">
        <v>2729352.1952681937</v>
      </c>
      <c r="R83" s="579">
        <v>388652.94593732007</v>
      </c>
      <c r="S83" s="579">
        <v>272935.21952681948</v>
      </c>
      <c r="T83" s="579">
        <v>1000000</v>
      </c>
      <c r="U83" s="580">
        <v>5323353.122569941</v>
      </c>
      <c r="V83" s="578">
        <v>1678342.9713076905</v>
      </c>
      <c r="W83" s="629">
        <f t="shared" si="28"/>
        <v>1123898.7127382867</v>
      </c>
      <c r="X83" s="579">
        <v>3275212.35546043</v>
      </c>
      <c r="Y83" s="629">
        <f t="shared" si="29"/>
        <v>2193238.8154123416</v>
      </c>
      <c r="Z83" s="579">
        <v>443238.96195654385</v>
      </c>
      <c r="AA83" s="579">
        <v>327521.23554604303</v>
      </c>
      <c r="AB83" s="579">
        <v>1000000</v>
      </c>
      <c r="AC83" s="579">
        <v>6724315.5242707087</v>
      </c>
      <c r="AD83" s="717">
        <f t="shared" si="32"/>
        <v>0.49061434615088512</v>
      </c>
      <c r="AE83" s="588">
        <f t="shared" si="33"/>
        <v>2.1085820294676449</v>
      </c>
      <c r="AF83" s="588">
        <f t="shared" si="34"/>
        <v>1.2063654512923048</v>
      </c>
      <c r="AG83" s="718">
        <f t="shared" si="35"/>
        <v>4.4858294347642271</v>
      </c>
      <c r="AH83" s="578">
        <v>1678342.97130769</v>
      </c>
      <c r="AI83" s="629">
        <f t="shared" si="30"/>
        <v>1123898.7127382862</v>
      </c>
      <c r="AJ83" s="579">
        <v>3341842.1907504578</v>
      </c>
      <c r="AK83" s="629">
        <f t="shared" si="31"/>
        <v>2237857.3393926215</v>
      </c>
      <c r="AL83" s="579">
        <v>449901.94548554643</v>
      </c>
      <c r="AM83" s="579">
        <v>334184.21907504584</v>
      </c>
      <c r="AN83" s="579">
        <v>1000000</v>
      </c>
      <c r="AO83" s="579">
        <v>6804271.3266187394</v>
      </c>
      <c r="AP83" s="715">
        <f t="shared" si="18"/>
        <v>0.49061434615088556</v>
      </c>
      <c r="AQ83" s="711">
        <f t="shared" si="19"/>
        <v>2.1085820294676454</v>
      </c>
      <c r="AR83" s="711">
        <f t="shared" si="20"/>
        <v>1.1397356160022769</v>
      </c>
      <c r="AS83" s="712">
        <f t="shared" si="21"/>
        <v>4.4412109107839468</v>
      </c>
    </row>
    <row r="84" spans="1:45" x14ac:dyDescent="0.55000000000000004">
      <c r="A84" s="577">
        <v>2097</v>
      </c>
      <c r="B84" s="578">
        <v>2193306.7236361285</v>
      </c>
      <c r="C84" s="629">
        <f t="shared" si="26"/>
        <v>3285113.4493430066</v>
      </c>
      <c r="D84" s="579">
        <v>4542449.9121373007</v>
      </c>
      <c r="E84" s="629">
        <f t="shared" si="27"/>
        <v>6803637.2380194534</v>
      </c>
      <c r="F84" s="579">
        <v>571446.86365987966</v>
      </c>
      <c r="G84" s="579">
        <v>454244.99121373013</v>
      </c>
      <c r="H84" s="579">
        <v>1000000</v>
      </c>
      <c r="I84" s="580">
        <v>8761448.4906470384</v>
      </c>
      <c r="J84" s="578">
        <v>944583.30407423049</v>
      </c>
      <c r="K84" s="579">
        <v>2785232.4240174554</v>
      </c>
      <c r="L84" s="579">
        <v>395725.11484789505</v>
      </c>
      <c r="M84" s="579">
        <v>278523.24240174558</v>
      </c>
      <c r="N84" s="579">
        <v>1000000</v>
      </c>
      <c r="O84" s="580">
        <v>5404064.085341326</v>
      </c>
      <c r="P84" s="578">
        <v>944583.30407423049</v>
      </c>
      <c r="Q84" s="579">
        <v>2769623.310640078</v>
      </c>
      <c r="R84" s="579">
        <v>394164.20351015718</v>
      </c>
      <c r="S84" s="579">
        <v>276962.33106400789</v>
      </c>
      <c r="T84" s="579">
        <v>1000000</v>
      </c>
      <c r="U84" s="580">
        <v>5385333.1492884746</v>
      </c>
      <c r="V84" s="578">
        <v>1700249.947333615</v>
      </c>
      <c r="W84" s="629">
        <f t="shared" si="28"/>
        <v>1132875.8281297123</v>
      </c>
      <c r="X84" s="579">
        <v>3323272.8608077532</v>
      </c>
      <c r="Y84" s="629">
        <f t="shared" si="29"/>
        <v>2214295.3159285462</v>
      </c>
      <c r="Z84" s="579">
        <v>449529.1585269249</v>
      </c>
      <c r="AA84" s="579">
        <v>332327.28608077543</v>
      </c>
      <c r="AB84" s="579">
        <v>1000000</v>
      </c>
      <c r="AC84" s="579">
        <v>6805379.2527490696</v>
      </c>
      <c r="AD84" s="717">
        <f t="shared" si="32"/>
        <v>0.49305677630251343</v>
      </c>
      <c r="AE84" s="588">
        <f t="shared" si="33"/>
        <v>2.1522376212132945</v>
      </c>
      <c r="AF84" s="588">
        <f t="shared" si="34"/>
        <v>1.2191770513295475</v>
      </c>
      <c r="AG84" s="718">
        <f t="shared" si="35"/>
        <v>4.5893419220909069</v>
      </c>
      <c r="AH84" s="578">
        <v>1700249.9473336146</v>
      </c>
      <c r="AI84" s="629">
        <f t="shared" si="30"/>
        <v>1132875.8281297118</v>
      </c>
      <c r="AJ84" s="579">
        <v>3390524.2498970628</v>
      </c>
      <c r="AK84" s="629">
        <f t="shared" si="31"/>
        <v>2259104.8883251841</v>
      </c>
      <c r="AL84" s="579">
        <v>456254.29743585573</v>
      </c>
      <c r="AM84" s="579">
        <v>339052.42498970631</v>
      </c>
      <c r="AN84" s="579">
        <v>1000000</v>
      </c>
      <c r="AO84" s="579">
        <v>6886080.9196562394</v>
      </c>
      <c r="AP84" s="715">
        <f t="shared" si="18"/>
        <v>0.49305677630251388</v>
      </c>
      <c r="AQ84" s="711">
        <f t="shared" si="19"/>
        <v>2.1522376212132945</v>
      </c>
      <c r="AR84" s="711">
        <f t="shared" si="20"/>
        <v>1.1519256622402378</v>
      </c>
      <c r="AS84" s="712">
        <f t="shared" si="21"/>
        <v>4.5445323496942684</v>
      </c>
    </row>
    <row r="85" spans="1:45" x14ac:dyDescent="0.55000000000000004">
      <c r="A85" s="577">
        <v>2098</v>
      </c>
      <c r="B85" s="578">
        <v>2217656.1298136809</v>
      </c>
      <c r="C85" s="629">
        <f t="shared" si="26"/>
        <v>3338191.6715328954</v>
      </c>
      <c r="D85" s="579">
        <v>4603322.0175218666</v>
      </c>
      <c r="E85" s="629">
        <f t="shared" si="27"/>
        <v>6929284.9390345104</v>
      </c>
      <c r="F85" s="579">
        <v>579018.22023398499</v>
      </c>
      <c r="G85" s="579">
        <v>460332.20175218675</v>
      </c>
      <c r="H85" s="579">
        <v>1000000</v>
      </c>
      <c r="I85" s="580">
        <v>8860328.5693217199</v>
      </c>
      <c r="J85" s="578">
        <v>956753.84631085536</v>
      </c>
      <c r="K85" s="579">
        <v>2825193.5198142151</v>
      </c>
      <c r="L85" s="579">
        <v>401205.3704632197</v>
      </c>
      <c r="M85" s="579">
        <v>282519.35198142153</v>
      </c>
      <c r="N85" s="579">
        <v>1000000</v>
      </c>
      <c r="O85" s="580">
        <v>5465672.0885697119</v>
      </c>
      <c r="P85" s="578">
        <v>956753.84631085536</v>
      </c>
      <c r="Q85" s="579">
        <v>2809894.4260119628</v>
      </c>
      <c r="R85" s="579">
        <v>399675.46108299436</v>
      </c>
      <c r="S85" s="579">
        <v>280989.44260119635</v>
      </c>
      <c r="T85" s="579">
        <v>1000000</v>
      </c>
      <c r="U85" s="580">
        <v>5447313.17600701</v>
      </c>
      <c r="V85" s="578">
        <v>1722156.9233595396</v>
      </c>
      <c r="W85" s="629">
        <f t="shared" si="28"/>
        <v>1141735.0748994052</v>
      </c>
      <c r="X85" s="579">
        <v>3371333.3661550763</v>
      </c>
      <c r="Y85" s="629">
        <f t="shared" si="29"/>
        <v>2235086.4204692035</v>
      </c>
      <c r="Z85" s="579">
        <v>455819.35509730596</v>
      </c>
      <c r="AA85" s="579">
        <v>337133.33661550772</v>
      </c>
      <c r="AB85" s="579">
        <v>1000000</v>
      </c>
      <c r="AC85" s="579">
        <v>6886442.9812274305</v>
      </c>
      <c r="AD85" s="717">
        <f t="shared" si="32"/>
        <v>0.49549920645414131</v>
      </c>
      <c r="AE85" s="588">
        <f t="shared" si="33"/>
        <v>2.1964565966334901</v>
      </c>
      <c r="AF85" s="588">
        <f t="shared" si="34"/>
        <v>1.2319886513667904</v>
      </c>
      <c r="AG85" s="718">
        <f t="shared" si="35"/>
        <v>4.6941985185653063</v>
      </c>
      <c r="AH85" s="578">
        <v>1722156.9233595391</v>
      </c>
      <c r="AI85" s="629">
        <f t="shared" si="30"/>
        <v>1141735.074899405</v>
      </c>
      <c r="AJ85" s="579">
        <v>3439206.3090436682</v>
      </c>
      <c r="AK85" s="629">
        <f t="shared" si="31"/>
        <v>2280084.0153349363</v>
      </c>
      <c r="AL85" s="579">
        <v>462606.64938616497</v>
      </c>
      <c r="AM85" s="579">
        <v>343920.6309043669</v>
      </c>
      <c r="AN85" s="579">
        <v>1000000</v>
      </c>
      <c r="AO85" s="579">
        <v>6967890.5126937395</v>
      </c>
      <c r="AP85" s="715">
        <f t="shared" si="18"/>
        <v>0.49549920645414175</v>
      </c>
      <c r="AQ85" s="711">
        <f t="shared" si="19"/>
        <v>2.1964565966334901</v>
      </c>
      <c r="AR85" s="711">
        <f t="shared" si="20"/>
        <v>1.1641157084781983</v>
      </c>
      <c r="AS85" s="712">
        <f t="shared" si="21"/>
        <v>4.6492009236995742</v>
      </c>
    </row>
    <row r="86" spans="1:45" x14ac:dyDescent="0.55000000000000004">
      <c r="A86" s="577">
        <v>2099</v>
      </c>
      <c r="B86" s="578">
        <v>2242005.5359912338</v>
      </c>
      <c r="C86" s="629">
        <f t="shared" si="26"/>
        <v>3391718.5481084511</v>
      </c>
      <c r="D86" s="579">
        <v>4664194.1229064325</v>
      </c>
      <c r="E86" s="629">
        <f t="shared" si="27"/>
        <v>7056019.0261287689</v>
      </c>
      <c r="F86" s="579">
        <v>586589.57680809032</v>
      </c>
      <c r="G86" s="579">
        <v>466419.41229064338</v>
      </c>
      <c r="H86" s="579">
        <v>1000000</v>
      </c>
      <c r="I86" s="580">
        <v>8959208.6479963996</v>
      </c>
      <c r="J86" s="578">
        <v>968924.38854748022</v>
      </c>
      <c r="K86" s="579">
        <v>2865154.6156109744</v>
      </c>
      <c r="L86" s="579">
        <v>406685.62607854442</v>
      </c>
      <c r="M86" s="579">
        <v>286515.46156109747</v>
      </c>
      <c r="N86" s="579">
        <v>1000000</v>
      </c>
      <c r="O86" s="580">
        <v>5527280.091798096</v>
      </c>
      <c r="P86" s="578">
        <v>968924.38854748022</v>
      </c>
      <c r="Q86" s="579">
        <v>2850165.5413838471</v>
      </c>
      <c r="R86" s="579">
        <v>405186.71865583153</v>
      </c>
      <c r="S86" s="579">
        <v>285016.55413838476</v>
      </c>
      <c r="T86" s="579">
        <v>1000000</v>
      </c>
      <c r="U86" s="580">
        <v>5509293.2027255455</v>
      </c>
      <c r="V86" s="578">
        <v>1744063.8993854646</v>
      </c>
      <c r="W86" s="629">
        <f t="shared" si="28"/>
        <v>1150477.4073056981</v>
      </c>
      <c r="X86" s="579">
        <v>3419393.8715024004</v>
      </c>
      <c r="Y86" s="629">
        <f t="shared" si="29"/>
        <v>2255614.2565815565</v>
      </c>
      <c r="Z86" s="579">
        <v>462109.55166768702</v>
      </c>
      <c r="AA86" s="579">
        <v>341939.38715024007</v>
      </c>
      <c r="AB86" s="579">
        <v>1000000</v>
      </c>
      <c r="AC86" s="579">
        <v>6967506.7097057924</v>
      </c>
      <c r="AD86" s="717">
        <f t="shared" si="32"/>
        <v>0.49794163660576918</v>
      </c>
      <c r="AE86" s="588">
        <f t="shared" si="33"/>
        <v>2.2412411408027531</v>
      </c>
      <c r="AF86" s="588">
        <f t="shared" si="34"/>
        <v>1.2448002514040322</v>
      </c>
      <c r="AG86" s="718">
        <f t="shared" si="35"/>
        <v>4.800404769547213</v>
      </c>
      <c r="AH86" s="578">
        <v>1744063.8993854641</v>
      </c>
      <c r="AI86" s="629">
        <f t="shared" si="30"/>
        <v>1150477.4073056979</v>
      </c>
      <c r="AJ86" s="579">
        <v>3487888.3681902736</v>
      </c>
      <c r="AK86" s="629">
        <f t="shared" si="31"/>
        <v>2300796.8734523826</v>
      </c>
      <c r="AL86" s="579">
        <v>468959.0013364742</v>
      </c>
      <c r="AM86" s="579">
        <v>348788.83681902743</v>
      </c>
      <c r="AN86" s="579">
        <v>1000000</v>
      </c>
      <c r="AO86" s="579">
        <v>7049700.1057312395</v>
      </c>
      <c r="AP86" s="715">
        <f t="shared" si="18"/>
        <v>0.49794163660576962</v>
      </c>
      <c r="AQ86" s="711">
        <f t="shared" si="19"/>
        <v>2.2412411408027531</v>
      </c>
      <c r="AR86" s="711">
        <f t="shared" si="20"/>
        <v>1.1763057547161588</v>
      </c>
      <c r="AS86" s="712">
        <f t="shared" si="21"/>
        <v>4.7552221526763869</v>
      </c>
    </row>
    <row r="87" spans="1:45" x14ac:dyDescent="0.55000000000000004">
      <c r="A87" s="577">
        <v>2100</v>
      </c>
      <c r="B87" s="578">
        <v>2266354.9421687862</v>
      </c>
      <c r="C87" s="629">
        <f t="shared" si="26"/>
        <v>3445697.2386579728</v>
      </c>
      <c r="D87" s="579">
        <v>4725066.2282909993</v>
      </c>
      <c r="E87" s="629">
        <f t="shared" si="27"/>
        <v>7183847.2219704958</v>
      </c>
      <c r="F87" s="579">
        <v>594160.93338219565</v>
      </c>
      <c r="G87" s="579">
        <v>472506.6228291</v>
      </c>
      <c r="H87" s="579">
        <v>1000000</v>
      </c>
      <c r="I87" s="580">
        <v>9058088.726671081</v>
      </c>
      <c r="J87" s="578">
        <v>981094.93078410509</v>
      </c>
      <c r="K87" s="579">
        <v>2905115.7114077341</v>
      </c>
      <c r="L87" s="579">
        <v>412165.88169386907</v>
      </c>
      <c r="M87" s="579">
        <v>290511.57114077342</v>
      </c>
      <c r="N87" s="579">
        <v>1000000</v>
      </c>
      <c r="O87" s="580">
        <v>5588888.0950264819</v>
      </c>
      <c r="P87" s="578">
        <v>981094.93078410509</v>
      </c>
      <c r="Q87" s="579">
        <v>2890436.6567557319</v>
      </c>
      <c r="R87" s="579">
        <v>410697.9762286687</v>
      </c>
      <c r="S87" s="579">
        <v>289043.66567557323</v>
      </c>
      <c r="T87" s="579">
        <v>1000000</v>
      </c>
      <c r="U87" s="580">
        <v>5571273.22944408</v>
      </c>
      <c r="V87" s="578">
        <v>1765970.8754113894</v>
      </c>
      <c r="W87" s="629">
        <f t="shared" si="28"/>
        <v>1159103.7730110555</v>
      </c>
      <c r="X87" s="579">
        <v>3467454.3768497235</v>
      </c>
      <c r="Y87" s="629">
        <f t="shared" si="29"/>
        <v>2275880.9371722732</v>
      </c>
      <c r="Z87" s="579">
        <v>468399.74823806807</v>
      </c>
      <c r="AA87" s="579">
        <v>346745.43768497242</v>
      </c>
      <c r="AB87" s="579">
        <v>1000000</v>
      </c>
      <c r="AC87" s="579">
        <v>7048570.4381841542</v>
      </c>
      <c r="AD87" s="717">
        <f t="shared" si="32"/>
        <v>0.50038406675739677</v>
      </c>
      <c r="AE87" s="588">
        <f t="shared" si="33"/>
        <v>2.2865934656469169</v>
      </c>
      <c r="AF87" s="588">
        <f t="shared" si="34"/>
        <v>1.2576118514412757</v>
      </c>
      <c r="AG87" s="718">
        <f t="shared" si="35"/>
        <v>4.9079662847982224</v>
      </c>
      <c r="AH87" s="578">
        <v>1765970.8754113889</v>
      </c>
      <c r="AI87" s="629">
        <f t="shared" si="30"/>
        <v>1159103.7730110551</v>
      </c>
      <c r="AJ87" s="579">
        <v>3536570.4273368791</v>
      </c>
      <c r="AK87" s="629">
        <f t="shared" si="31"/>
        <v>2321245.6008882714</v>
      </c>
      <c r="AL87" s="579">
        <v>475311.35328678344</v>
      </c>
      <c r="AM87" s="579">
        <v>353657.04273368797</v>
      </c>
      <c r="AN87" s="579">
        <v>1000000</v>
      </c>
      <c r="AO87" s="579">
        <v>7131509.6987687396</v>
      </c>
      <c r="AP87" s="715">
        <f t="shared" si="18"/>
        <v>0.50038406675739722</v>
      </c>
      <c r="AQ87" s="711">
        <f t="shared" si="19"/>
        <v>2.2865934656469178</v>
      </c>
      <c r="AR87" s="711">
        <f t="shared" si="20"/>
        <v>1.1884958009541202</v>
      </c>
      <c r="AS87" s="712">
        <f t="shared" si="21"/>
        <v>4.8626016210822236</v>
      </c>
    </row>
    <row r="88" spans="1:45" s="2" customFormat="1" x14ac:dyDescent="0.55000000000000004">
      <c r="A88" s="636"/>
      <c r="AD88" s="708"/>
      <c r="AE88" s="221"/>
      <c r="AF88" s="221"/>
      <c r="AG88" s="709"/>
      <c r="AH88" s="708"/>
      <c r="AI88" s="221"/>
      <c r="AJ88" s="221"/>
      <c r="AK88" s="221"/>
      <c r="AL88" s="221"/>
      <c r="AM88" s="221"/>
      <c r="AN88" s="221"/>
      <c r="AO88" s="221"/>
      <c r="AP88" s="708"/>
      <c r="AQ88" s="221"/>
      <c r="AR88" s="221"/>
      <c r="AS88" s="709"/>
    </row>
    <row r="89" spans="1:45" s="2" customFormat="1" x14ac:dyDescent="0.55000000000000004">
      <c r="A89" s="636"/>
      <c r="AD89" s="708"/>
      <c r="AE89" s="221"/>
      <c r="AF89" s="221"/>
      <c r="AG89" s="709"/>
      <c r="AH89" s="708"/>
      <c r="AI89" s="221"/>
      <c r="AJ89" s="221"/>
      <c r="AK89" s="221"/>
      <c r="AL89" s="221"/>
      <c r="AM89" s="221"/>
      <c r="AN89" s="221"/>
      <c r="AO89" s="221"/>
      <c r="AP89" s="708"/>
      <c r="AQ89" s="221"/>
      <c r="AR89" s="221"/>
      <c r="AS89" s="709"/>
    </row>
    <row r="90" spans="1:45" s="2" customFormat="1" x14ac:dyDescent="0.55000000000000004">
      <c r="A90" s="636"/>
      <c r="AD90" s="708"/>
      <c r="AE90" s="221"/>
      <c r="AF90" s="221"/>
      <c r="AG90" s="709"/>
      <c r="AH90" s="708"/>
      <c r="AI90" s="221"/>
      <c r="AJ90" s="221"/>
      <c r="AK90" s="221"/>
      <c r="AL90" s="221"/>
      <c r="AM90" s="221"/>
      <c r="AN90" s="221"/>
      <c r="AO90" s="221"/>
      <c r="AP90" s="708"/>
      <c r="AQ90" s="221"/>
      <c r="AR90" s="221"/>
      <c r="AS90" s="709"/>
    </row>
    <row r="91" spans="1:45" s="2" customFormat="1" x14ac:dyDescent="0.55000000000000004">
      <c r="A91" s="636"/>
      <c r="AD91" s="708"/>
      <c r="AE91" s="221"/>
      <c r="AF91" s="221"/>
      <c r="AG91" s="709"/>
      <c r="AH91" s="708"/>
      <c r="AI91" s="221"/>
      <c r="AJ91" s="221"/>
      <c r="AK91" s="221"/>
      <c r="AL91" s="221"/>
      <c r="AM91" s="221"/>
      <c r="AN91" s="221"/>
      <c r="AO91" s="221"/>
      <c r="AP91" s="708"/>
      <c r="AQ91" s="221"/>
      <c r="AR91" s="221"/>
      <c r="AS91" s="709"/>
    </row>
    <row r="92" spans="1:45" s="2" customFormat="1" x14ac:dyDescent="0.55000000000000004">
      <c r="A92" s="636"/>
      <c r="AD92" s="708"/>
      <c r="AE92" s="221"/>
      <c r="AF92" s="221"/>
      <c r="AG92" s="709"/>
      <c r="AH92" s="708"/>
      <c r="AI92" s="221"/>
      <c r="AJ92" s="221"/>
      <c r="AK92" s="221"/>
      <c r="AL92" s="221"/>
      <c r="AM92" s="221"/>
      <c r="AN92" s="221"/>
      <c r="AO92" s="221"/>
      <c r="AP92" s="708"/>
      <c r="AQ92" s="221"/>
      <c r="AR92" s="221"/>
      <c r="AS92" s="709"/>
    </row>
    <row r="93" spans="1:45" s="2" customFormat="1" x14ac:dyDescent="0.55000000000000004">
      <c r="A93" s="636"/>
      <c r="AD93" s="708"/>
      <c r="AE93" s="221"/>
      <c r="AF93" s="221"/>
      <c r="AG93" s="709"/>
      <c r="AH93" s="708"/>
      <c r="AI93" s="221"/>
      <c r="AJ93" s="221"/>
      <c r="AK93" s="221"/>
      <c r="AL93" s="221"/>
      <c r="AM93" s="221"/>
      <c r="AN93" s="221"/>
      <c r="AO93" s="221"/>
      <c r="AP93" s="708"/>
      <c r="AQ93" s="221"/>
      <c r="AR93" s="221"/>
      <c r="AS93" s="709"/>
    </row>
    <row r="94" spans="1:45" s="2" customFormat="1" x14ac:dyDescent="0.55000000000000004">
      <c r="A94" s="636"/>
      <c r="AD94" s="708"/>
      <c r="AE94" s="221"/>
      <c r="AF94" s="221"/>
      <c r="AG94" s="709"/>
      <c r="AH94" s="708"/>
      <c r="AI94" s="221"/>
      <c r="AJ94" s="221"/>
      <c r="AK94" s="221"/>
      <c r="AL94" s="221"/>
      <c r="AM94" s="221"/>
      <c r="AN94" s="221"/>
      <c r="AO94" s="221"/>
      <c r="AP94" s="708"/>
      <c r="AQ94" s="221"/>
      <c r="AR94" s="221"/>
      <c r="AS94" s="709"/>
    </row>
    <row r="95" spans="1:45" s="2" customFormat="1" x14ac:dyDescent="0.55000000000000004">
      <c r="A95" s="636"/>
      <c r="AD95" s="708"/>
      <c r="AE95" s="221"/>
      <c r="AF95" s="221"/>
      <c r="AG95" s="709"/>
      <c r="AH95" s="708"/>
      <c r="AI95" s="221"/>
      <c r="AJ95" s="221"/>
      <c r="AK95" s="221"/>
      <c r="AL95" s="221"/>
      <c r="AM95" s="221"/>
      <c r="AN95" s="221"/>
      <c r="AO95" s="221"/>
      <c r="AP95" s="708"/>
      <c r="AQ95" s="221"/>
      <c r="AR95" s="221"/>
      <c r="AS95" s="709"/>
    </row>
    <row r="96" spans="1:45" s="2" customFormat="1" x14ac:dyDescent="0.55000000000000004">
      <c r="A96" s="636"/>
      <c r="AD96" s="708"/>
      <c r="AE96" s="221"/>
      <c r="AF96" s="221"/>
      <c r="AG96" s="709"/>
      <c r="AH96" s="708"/>
      <c r="AI96" s="221"/>
      <c r="AJ96" s="221"/>
      <c r="AK96" s="221"/>
      <c r="AL96" s="221"/>
      <c r="AM96" s="221"/>
      <c r="AN96" s="221"/>
      <c r="AO96" s="221"/>
      <c r="AP96" s="708"/>
      <c r="AQ96" s="221"/>
      <c r="AR96" s="221"/>
      <c r="AS96" s="709"/>
    </row>
    <row r="97" spans="1:45" s="2" customFormat="1" x14ac:dyDescent="0.55000000000000004">
      <c r="A97" s="636"/>
      <c r="AD97" s="708"/>
      <c r="AE97" s="221"/>
      <c r="AF97" s="221"/>
      <c r="AG97" s="709"/>
      <c r="AH97" s="708"/>
      <c r="AI97" s="221"/>
      <c r="AJ97" s="221"/>
      <c r="AK97" s="221"/>
      <c r="AL97" s="221"/>
      <c r="AM97" s="221"/>
      <c r="AN97" s="221"/>
      <c r="AO97" s="221"/>
      <c r="AP97" s="708"/>
      <c r="AQ97" s="221"/>
      <c r="AR97" s="221"/>
      <c r="AS97" s="709"/>
    </row>
    <row r="98" spans="1:45" s="2" customFormat="1" x14ac:dyDescent="0.55000000000000004">
      <c r="A98" s="636"/>
      <c r="AD98" s="708"/>
      <c r="AE98" s="221"/>
      <c r="AF98" s="221"/>
      <c r="AG98" s="709"/>
      <c r="AH98" s="708"/>
      <c r="AI98" s="221"/>
      <c r="AJ98" s="221"/>
      <c r="AK98" s="221"/>
      <c r="AL98" s="221"/>
      <c r="AM98" s="221"/>
      <c r="AN98" s="221"/>
      <c r="AO98" s="221"/>
      <c r="AP98" s="708"/>
      <c r="AQ98" s="221"/>
      <c r="AR98" s="221"/>
      <c r="AS98" s="709"/>
    </row>
    <row r="99" spans="1:45" s="2" customFormat="1" x14ac:dyDescent="0.55000000000000004">
      <c r="A99" s="636"/>
      <c r="AD99" s="708"/>
      <c r="AE99" s="221"/>
      <c r="AF99" s="221"/>
      <c r="AG99" s="709"/>
      <c r="AH99" s="708"/>
      <c r="AI99" s="221"/>
      <c r="AJ99" s="221"/>
      <c r="AK99" s="221"/>
      <c r="AL99" s="221"/>
      <c r="AM99" s="221"/>
      <c r="AN99" s="221"/>
      <c r="AO99" s="221"/>
      <c r="AP99" s="708"/>
      <c r="AQ99" s="221"/>
      <c r="AR99" s="221"/>
      <c r="AS99" s="709"/>
    </row>
    <row r="100" spans="1:45" s="2" customFormat="1" x14ac:dyDescent="0.55000000000000004">
      <c r="A100" s="636"/>
      <c r="AD100" s="708"/>
      <c r="AE100" s="221"/>
      <c r="AF100" s="221"/>
      <c r="AG100" s="709"/>
      <c r="AH100" s="708"/>
      <c r="AI100" s="221"/>
      <c r="AJ100" s="221"/>
      <c r="AK100" s="221"/>
      <c r="AL100" s="221"/>
      <c r="AM100" s="221"/>
      <c r="AN100" s="221"/>
      <c r="AO100" s="221"/>
      <c r="AP100" s="708"/>
      <c r="AQ100" s="221"/>
      <c r="AR100" s="221"/>
      <c r="AS100" s="709"/>
    </row>
    <row r="101" spans="1:45" s="2" customFormat="1" x14ac:dyDescent="0.55000000000000004">
      <c r="A101" s="636"/>
      <c r="AD101" s="708"/>
      <c r="AE101" s="221"/>
      <c r="AF101" s="221"/>
      <c r="AG101" s="709"/>
      <c r="AH101" s="708"/>
      <c r="AI101" s="221"/>
      <c r="AJ101" s="221"/>
      <c r="AK101" s="221"/>
      <c r="AL101" s="221"/>
      <c r="AM101" s="221"/>
      <c r="AN101" s="221"/>
      <c r="AO101" s="221"/>
      <c r="AP101" s="708"/>
      <c r="AQ101" s="221"/>
      <c r="AR101" s="221"/>
      <c r="AS101" s="709"/>
    </row>
    <row r="102" spans="1:45" s="2" customFormat="1" x14ac:dyDescent="0.55000000000000004">
      <c r="A102" s="636"/>
      <c r="AD102" s="708"/>
      <c r="AE102" s="221"/>
      <c r="AF102" s="221"/>
      <c r="AG102" s="709"/>
      <c r="AH102" s="708"/>
      <c r="AI102" s="221"/>
      <c r="AJ102" s="221"/>
      <c r="AK102" s="221"/>
      <c r="AL102" s="221"/>
      <c r="AM102" s="221"/>
      <c r="AN102" s="221"/>
      <c r="AO102" s="221"/>
      <c r="AP102" s="708"/>
      <c r="AQ102" s="221"/>
      <c r="AR102" s="221"/>
      <c r="AS102" s="709"/>
    </row>
    <row r="103" spans="1:45" s="2" customFormat="1" x14ac:dyDescent="0.55000000000000004">
      <c r="A103" s="636"/>
      <c r="AD103" s="708"/>
      <c r="AE103" s="221"/>
      <c r="AF103" s="221"/>
      <c r="AG103" s="709"/>
      <c r="AH103" s="708"/>
      <c r="AI103" s="221"/>
      <c r="AJ103" s="221"/>
      <c r="AK103" s="221"/>
      <c r="AL103" s="221"/>
      <c r="AM103" s="221"/>
      <c r="AN103" s="221"/>
      <c r="AO103" s="221"/>
      <c r="AP103" s="708"/>
      <c r="AQ103" s="221"/>
      <c r="AR103" s="221"/>
      <c r="AS103" s="709"/>
    </row>
    <row r="104" spans="1:45" s="2" customFormat="1" x14ac:dyDescent="0.55000000000000004">
      <c r="A104" s="636"/>
      <c r="AD104" s="708"/>
      <c r="AE104" s="221"/>
      <c r="AF104" s="221"/>
      <c r="AG104" s="709"/>
      <c r="AH104" s="708"/>
      <c r="AI104" s="221"/>
      <c r="AJ104" s="221"/>
      <c r="AK104" s="221"/>
      <c r="AL104" s="221"/>
      <c r="AM104" s="221"/>
      <c r="AN104" s="221"/>
      <c r="AO104" s="221"/>
      <c r="AP104" s="708"/>
      <c r="AQ104" s="221"/>
      <c r="AR104" s="221"/>
      <c r="AS104" s="709"/>
    </row>
    <row r="105" spans="1:45" s="2" customFormat="1" x14ac:dyDescent="0.55000000000000004">
      <c r="A105" s="636"/>
      <c r="AD105" s="708"/>
      <c r="AE105" s="221"/>
      <c r="AF105" s="221"/>
      <c r="AG105" s="709"/>
      <c r="AH105" s="708"/>
      <c r="AI105" s="221"/>
      <c r="AJ105" s="221"/>
      <c r="AK105" s="221"/>
      <c r="AL105" s="221"/>
      <c r="AM105" s="221"/>
      <c r="AN105" s="221"/>
      <c r="AO105" s="221"/>
      <c r="AP105" s="708"/>
      <c r="AQ105" s="221"/>
      <c r="AR105" s="221"/>
      <c r="AS105" s="709"/>
    </row>
    <row r="106" spans="1:45" s="2" customFormat="1" x14ac:dyDescent="0.55000000000000004">
      <c r="A106" s="636"/>
      <c r="AD106" s="708"/>
      <c r="AE106" s="221"/>
      <c r="AF106" s="221"/>
      <c r="AG106" s="709"/>
      <c r="AH106" s="708"/>
      <c r="AI106" s="221"/>
      <c r="AJ106" s="221"/>
      <c r="AK106" s="221"/>
      <c r="AL106" s="221"/>
      <c r="AM106" s="221"/>
      <c r="AN106" s="221"/>
      <c r="AO106" s="221"/>
      <c r="AP106" s="708"/>
      <c r="AQ106" s="221"/>
      <c r="AR106" s="221"/>
      <c r="AS106" s="709"/>
    </row>
    <row r="107" spans="1:45" s="2" customFormat="1" x14ac:dyDescent="0.55000000000000004">
      <c r="A107" s="636"/>
      <c r="AD107" s="708"/>
      <c r="AE107" s="221"/>
      <c r="AF107" s="221"/>
      <c r="AG107" s="709"/>
      <c r="AH107" s="708"/>
      <c r="AI107" s="221"/>
      <c r="AJ107" s="221"/>
      <c r="AK107" s="221"/>
      <c r="AL107" s="221"/>
      <c r="AM107" s="221"/>
      <c r="AN107" s="221"/>
      <c r="AO107" s="221"/>
      <c r="AP107" s="708"/>
      <c r="AQ107" s="221"/>
      <c r="AR107" s="221"/>
      <c r="AS107" s="709"/>
    </row>
    <row r="108" spans="1:45" s="2" customFormat="1" x14ac:dyDescent="0.55000000000000004">
      <c r="A108" s="636"/>
      <c r="AD108" s="708"/>
      <c r="AE108" s="221"/>
      <c r="AF108" s="221"/>
      <c r="AG108" s="709"/>
      <c r="AH108" s="708"/>
      <c r="AI108" s="221"/>
      <c r="AJ108" s="221"/>
      <c r="AK108" s="221"/>
      <c r="AL108" s="221"/>
      <c r="AM108" s="221"/>
      <c r="AN108" s="221"/>
      <c r="AO108" s="221"/>
      <c r="AP108" s="708"/>
      <c r="AQ108" s="221"/>
      <c r="AR108" s="221"/>
      <c r="AS108" s="709"/>
    </row>
    <row r="109" spans="1:45" s="2" customFormat="1" x14ac:dyDescent="0.55000000000000004">
      <c r="A109" s="636"/>
      <c r="AD109" s="708"/>
      <c r="AE109" s="221"/>
      <c r="AF109" s="221"/>
      <c r="AG109" s="709"/>
      <c r="AH109" s="708"/>
      <c r="AI109" s="221"/>
      <c r="AJ109" s="221"/>
      <c r="AK109" s="221"/>
      <c r="AL109" s="221"/>
      <c r="AM109" s="221"/>
      <c r="AN109" s="221"/>
      <c r="AO109" s="221"/>
      <c r="AP109" s="708"/>
      <c r="AQ109" s="221"/>
      <c r="AR109" s="221"/>
      <c r="AS109" s="709"/>
    </row>
    <row r="110" spans="1:45" s="2" customFormat="1" x14ac:dyDescent="0.55000000000000004">
      <c r="A110" s="636"/>
      <c r="AD110" s="708"/>
      <c r="AE110" s="221"/>
      <c r="AF110" s="221"/>
      <c r="AG110" s="709"/>
      <c r="AH110" s="708"/>
      <c r="AI110" s="221"/>
      <c r="AJ110" s="221"/>
      <c r="AK110" s="221"/>
      <c r="AL110" s="221"/>
      <c r="AM110" s="221"/>
      <c r="AN110" s="221"/>
      <c r="AO110" s="221"/>
      <c r="AP110" s="708"/>
      <c r="AQ110" s="221"/>
      <c r="AR110" s="221"/>
      <c r="AS110" s="709"/>
    </row>
    <row r="111" spans="1:45" s="2" customFormat="1" x14ac:dyDescent="0.55000000000000004">
      <c r="A111" s="636"/>
      <c r="AD111" s="708"/>
      <c r="AE111" s="221"/>
      <c r="AF111" s="221"/>
      <c r="AG111" s="709"/>
      <c r="AH111" s="708"/>
      <c r="AI111" s="221"/>
      <c r="AJ111" s="221"/>
      <c r="AK111" s="221"/>
      <c r="AL111" s="221"/>
      <c r="AM111" s="221"/>
      <c r="AN111" s="221"/>
      <c r="AO111" s="221"/>
      <c r="AP111" s="708"/>
      <c r="AQ111" s="221"/>
      <c r="AR111" s="221"/>
      <c r="AS111" s="709"/>
    </row>
    <row r="112" spans="1:45" s="2" customFormat="1" x14ac:dyDescent="0.55000000000000004">
      <c r="A112" s="636"/>
      <c r="AD112" s="708"/>
      <c r="AE112" s="221"/>
      <c r="AF112" s="221"/>
      <c r="AG112" s="709"/>
      <c r="AH112" s="708"/>
      <c r="AI112" s="221"/>
      <c r="AJ112" s="221"/>
      <c r="AK112" s="221"/>
      <c r="AL112" s="221"/>
      <c r="AM112" s="221"/>
      <c r="AN112" s="221"/>
      <c r="AO112" s="221"/>
      <c r="AP112" s="708"/>
      <c r="AQ112" s="221"/>
      <c r="AR112" s="221"/>
      <c r="AS112" s="709"/>
    </row>
    <row r="113" spans="1:45" s="2" customFormat="1" x14ac:dyDescent="0.55000000000000004">
      <c r="A113" s="636"/>
      <c r="AD113" s="708"/>
      <c r="AE113" s="221"/>
      <c r="AF113" s="221"/>
      <c r="AG113" s="709"/>
      <c r="AH113" s="708"/>
      <c r="AI113" s="221"/>
      <c r="AJ113" s="221"/>
      <c r="AK113" s="221"/>
      <c r="AL113" s="221"/>
      <c r="AM113" s="221"/>
      <c r="AN113" s="221"/>
      <c r="AO113" s="221"/>
      <c r="AP113" s="708"/>
      <c r="AQ113" s="221"/>
      <c r="AR113" s="221"/>
      <c r="AS113" s="709"/>
    </row>
    <row r="114" spans="1:45" s="2" customFormat="1" x14ac:dyDescent="0.55000000000000004">
      <c r="A114" s="636"/>
      <c r="AD114" s="708"/>
      <c r="AE114" s="221"/>
      <c r="AF114" s="221"/>
      <c r="AG114" s="709"/>
      <c r="AH114" s="708"/>
      <c r="AI114" s="221"/>
      <c r="AJ114" s="221"/>
      <c r="AK114" s="221"/>
      <c r="AL114" s="221"/>
      <c r="AM114" s="221"/>
      <c r="AN114" s="221"/>
      <c r="AO114" s="221"/>
      <c r="AP114" s="708"/>
      <c r="AQ114" s="221"/>
      <c r="AR114" s="221"/>
      <c r="AS114" s="709"/>
    </row>
    <row r="115" spans="1:45" s="2" customFormat="1" x14ac:dyDescent="0.55000000000000004">
      <c r="A115" s="636"/>
      <c r="AD115" s="708"/>
      <c r="AE115" s="221"/>
      <c r="AF115" s="221"/>
      <c r="AG115" s="709"/>
      <c r="AH115" s="708"/>
      <c r="AI115" s="221"/>
      <c r="AJ115" s="221"/>
      <c r="AK115" s="221"/>
      <c r="AL115" s="221"/>
      <c r="AM115" s="221"/>
      <c r="AN115" s="221"/>
      <c r="AO115" s="221"/>
      <c r="AP115" s="708"/>
      <c r="AQ115" s="221"/>
      <c r="AR115" s="221"/>
      <c r="AS115" s="709"/>
    </row>
    <row r="116" spans="1:45" s="2" customFormat="1" x14ac:dyDescent="0.55000000000000004">
      <c r="A116" s="636"/>
      <c r="AD116" s="708"/>
      <c r="AE116" s="221"/>
      <c r="AF116" s="221"/>
      <c r="AG116" s="709"/>
      <c r="AH116" s="708"/>
      <c r="AI116" s="221"/>
      <c r="AJ116" s="221"/>
      <c r="AK116" s="221"/>
      <c r="AL116" s="221"/>
      <c r="AM116" s="221"/>
      <c r="AN116" s="221"/>
      <c r="AO116" s="221"/>
      <c r="AP116" s="708"/>
      <c r="AQ116" s="221"/>
      <c r="AR116" s="221"/>
      <c r="AS116" s="709"/>
    </row>
    <row r="117" spans="1:45" s="2" customFormat="1" x14ac:dyDescent="0.55000000000000004">
      <c r="A117" s="636"/>
      <c r="AD117" s="708"/>
      <c r="AE117" s="221"/>
      <c r="AF117" s="221"/>
      <c r="AG117" s="709"/>
      <c r="AH117" s="708"/>
      <c r="AI117" s="221"/>
      <c r="AJ117" s="221"/>
      <c r="AK117" s="221"/>
      <c r="AL117" s="221"/>
      <c r="AM117" s="221"/>
      <c r="AN117" s="221"/>
      <c r="AO117" s="221"/>
      <c r="AP117" s="708"/>
      <c r="AQ117" s="221"/>
      <c r="AR117" s="221"/>
      <c r="AS117" s="709"/>
    </row>
    <row r="118" spans="1:45" s="2" customFormat="1" x14ac:dyDescent="0.55000000000000004">
      <c r="A118" s="636"/>
      <c r="AD118" s="708"/>
      <c r="AE118" s="221"/>
      <c r="AF118" s="221"/>
      <c r="AG118" s="709"/>
      <c r="AH118" s="708"/>
      <c r="AI118" s="221"/>
      <c r="AJ118" s="221"/>
      <c r="AK118" s="221"/>
      <c r="AL118" s="221"/>
      <c r="AM118" s="221"/>
      <c r="AN118" s="221"/>
      <c r="AO118" s="221"/>
      <c r="AP118" s="708"/>
      <c r="AQ118" s="221"/>
      <c r="AR118" s="221"/>
      <c r="AS118" s="709"/>
    </row>
    <row r="119" spans="1:45" s="2" customFormat="1" x14ac:dyDescent="0.55000000000000004">
      <c r="A119" s="636"/>
      <c r="AD119" s="708"/>
      <c r="AE119" s="221"/>
      <c r="AF119" s="221"/>
      <c r="AG119" s="709"/>
      <c r="AH119" s="708"/>
      <c r="AI119" s="221"/>
      <c r="AJ119" s="221"/>
      <c r="AK119" s="221"/>
      <c r="AL119" s="221"/>
      <c r="AM119" s="221"/>
      <c r="AN119" s="221"/>
      <c r="AO119" s="221"/>
      <c r="AP119" s="708"/>
      <c r="AQ119" s="221"/>
      <c r="AR119" s="221"/>
      <c r="AS119" s="709"/>
    </row>
    <row r="120" spans="1:45" s="2" customFormat="1" x14ac:dyDescent="0.55000000000000004">
      <c r="A120" s="636"/>
      <c r="AD120" s="708"/>
      <c r="AE120" s="221"/>
      <c r="AF120" s="221"/>
      <c r="AG120" s="709"/>
      <c r="AH120" s="708"/>
      <c r="AI120" s="221"/>
      <c r="AJ120" s="221"/>
      <c r="AK120" s="221"/>
      <c r="AL120" s="221"/>
      <c r="AM120" s="221"/>
      <c r="AN120" s="221"/>
      <c r="AO120" s="221"/>
      <c r="AP120" s="708"/>
      <c r="AQ120" s="221"/>
      <c r="AR120" s="221"/>
      <c r="AS120" s="709"/>
    </row>
    <row r="121" spans="1:45" s="2" customFormat="1" x14ac:dyDescent="0.55000000000000004">
      <c r="A121" s="636"/>
      <c r="AD121" s="708"/>
      <c r="AE121" s="221"/>
      <c r="AF121" s="221"/>
      <c r="AG121" s="709"/>
      <c r="AH121" s="708"/>
      <c r="AI121" s="221"/>
      <c r="AJ121" s="221"/>
      <c r="AK121" s="221"/>
      <c r="AL121" s="221"/>
      <c r="AM121" s="221"/>
      <c r="AN121" s="221"/>
      <c r="AO121" s="221"/>
      <c r="AP121" s="708"/>
      <c r="AQ121" s="221"/>
      <c r="AR121" s="221"/>
      <c r="AS121" s="709"/>
    </row>
    <row r="122" spans="1:45" s="2" customFormat="1" x14ac:dyDescent="0.55000000000000004">
      <c r="A122" s="636"/>
      <c r="AD122" s="708"/>
      <c r="AE122" s="221"/>
      <c r="AF122" s="221"/>
      <c r="AG122" s="709"/>
      <c r="AH122" s="708"/>
      <c r="AI122" s="221"/>
      <c r="AJ122" s="221"/>
      <c r="AK122" s="221"/>
      <c r="AL122" s="221"/>
      <c r="AM122" s="221"/>
      <c r="AN122" s="221"/>
      <c r="AO122" s="221"/>
      <c r="AP122" s="708"/>
      <c r="AQ122" s="221"/>
      <c r="AR122" s="221"/>
      <c r="AS122" s="709"/>
    </row>
    <row r="123" spans="1:45" s="2" customFormat="1" x14ac:dyDescent="0.55000000000000004">
      <c r="A123" s="636"/>
      <c r="AD123" s="708"/>
      <c r="AE123" s="221"/>
      <c r="AF123" s="221"/>
      <c r="AG123" s="709"/>
      <c r="AH123" s="708"/>
      <c r="AI123" s="221"/>
      <c r="AJ123" s="221"/>
      <c r="AK123" s="221"/>
      <c r="AL123" s="221"/>
      <c r="AM123" s="221"/>
      <c r="AN123" s="221"/>
      <c r="AO123" s="221"/>
      <c r="AP123" s="708"/>
      <c r="AQ123" s="221"/>
      <c r="AR123" s="221"/>
      <c r="AS123" s="709"/>
    </row>
    <row r="124" spans="1:45" s="2" customFormat="1" x14ac:dyDescent="0.55000000000000004">
      <c r="A124" s="636"/>
      <c r="AD124" s="708"/>
      <c r="AE124" s="221"/>
      <c r="AF124" s="221"/>
      <c r="AG124" s="709"/>
      <c r="AH124" s="708"/>
      <c r="AI124" s="221"/>
      <c r="AJ124" s="221"/>
      <c r="AK124" s="221"/>
      <c r="AL124" s="221"/>
      <c r="AM124" s="221"/>
      <c r="AN124" s="221"/>
      <c r="AO124" s="221"/>
      <c r="AP124" s="708"/>
      <c r="AQ124" s="221"/>
      <c r="AR124" s="221"/>
      <c r="AS124" s="709"/>
    </row>
    <row r="125" spans="1:45" s="2" customFormat="1" x14ac:dyDescent="0.55000000000000004">
      <c r="A125" s="636"/>
      <c r="AD125" s="708"/>
      <c r="AE125" s="221"/>
      <c r="AF125" s="221"/>
      <c r="AG125" s="709"/>
      <c r="AH125" s="708"/>
      <c r="AI125" s="221"/>
      <c r="AJ125" s="221"/>
      <c r="AK125" s="221"/>
      <c r="AL125" s="221"/>
      <c r="AM125" s="221"/>
      <c r="AN125" s="221"/>
      <c r="AO125" s="221"/>
      <c r="AP125" s="708"/>
      <c r="AQ125" s="221"/>
      <c r="AR125" s="221"/>
      <c r="AS125" s="709"/>
    </row>
    <row r="126" spans="1:45" s="2" customFormat="1" x14ac:dyDescent="0.55000000000000004">
      <c r="A126" s="636"/>
      <c r="AD126" s="708"/>
      <c r="AE126" s="221"/>
      <c r="AF126" s="221"/>
      <c r="AG126" s="709"/>
      <c r="AH126" s="708"/>
      <c r="AI126" s="221"/>
      <c r="AJ126" s="221"/>
      <c r="AK126" s="221"/>
      <c r="AL126" s="221"/>
      <c r="AM126" s="221"/>
      <c r="AN126" s="221"/>
      <c r="AO126" s="221"/>
      <c r="AP126" s="708"/>
      <c r="AQ126" s="221"/>
      <c r="AR126" s="221"/>
      <c r="AS126" s="709"/>
    </row>
    <row r="127" spans="1:45" s="2" customFormat="1" x14ac:dyDescent="0.55000000000000004">
      <c r="A127" s="636"/>
      <c r="AD127" s="708"/>
      <c r="AE127" s="221"/>
      <c r="AF127" s="221"/>
      <c r="AG127" s="709"/>
      <c r="AH127" s="708"/>
      <c r="AI127" s="221"/>
      <c r="AJ127" s="221"/>
      <c r="AK127" s="221"/>
      <c r="AL127" s="221"/>
      <c r="AM127" s="221"/>
      <c r="AN127" s="221"/>
      <c r="AO127" s="221"/>
      <c r="AP127" s="708"/>
      <c r="AQ127" s="221"/>
      <c r="AR127" s="221"/>
      <c r="AS127" s="709"/>
    </row>
    <row r="128" spans="1:45" s="2" customFormat="1" x14ac:dyDescent="0.55000000000000004">
      <c r="A128" s="636"/>
      <c r="AD128" s="708"/>
      <c r="AE128" s="221"/>
      <c r="AF128" s="221"/>
      <c r="AG128" s="709"/>
      <c r="AH128" s="708"/>
      <c r="AI128" s="221"/>
      <c r="AJ128" s="221"/>
      <c r="AK128" s="221"/>
      <c r="AL128" s="221"/>
      <c r="AM128" s="221"/>
      <c r="AN128" s="221"/>
      <c r="AO128" s="221"/>
      <c r="AP128" s="708"/>
      <c r="AQ128" s="221"/>
      <c r="AR128" s="221"/>
      <c r="AS128" s="709"/>
    </row>
    <row r="129" spans="1:45" s="2" customFormat="1" x14ac:dyDescent="0.55000000000000004">
      <c r="A129" s="636"/>
      <c r="AD129" s="708"/>
      <c r="AE129" s="221"/>
      <c r="AF129" s="221"/>
      <c r="AG129" s="709"/>
      <c r="AH129" s="708"/>
      <c r="AI129" s="221"/>
      <c r="AJ129" s="221"/>
      <c r="AK129" s="221"/>
      <c r="AL129" s="221"/>
      <c r="AM129" s="221"/>
      <c r="AN129" s="221"/>
      <c r="AO129" s="221"/>
      <c r="AP129" s="708"/>
      <c r="AQ129" s="221"/>
      <c r="AR129" s="221"/>
      <c r="AS129" s="709"/>
    </row>
    <row r="130" spans="1:45" s="2" customFormat="1" x14ac:dyDescent="0.55000000000000004">
      <c r="A130" s="636"/>
      <c r="AD130" s="708"/>
      <c r="AE130" s="221"/>
      <c r="AF130" s="221"/>
      <c r="AG130" s="709"/>
      <c r="AH130" s="708"/>
      <c r="AI130" s="221"/>
      <c r="AJ130" s="221"/>
      <c r="AK130" s="221"/>
      <c r="AL130" s="221"/>
      <c r="AM130" s="221"/>
      <c r="AN130" s="221"/>
      <c r="AO130" s="221"/>
      <c r="AP130" s="708"/>
      <c r="AQ130" s="221"/>
      <c r="AR130" s="221"/>
      <c r="AS130" s="709"/>
    </row>
    <row r="131" spans="1:45" s="2" customFormat="1" x14ac:dyDescent="0.55000000000000004">
      <c r="A131" s="636"/>
      <c r="AD131" s="708"/>
      <c r="AE131" s="221"/>
      <c r="AF131" s="221"/>
      <c r="AG131" s="709"/>
      <c r="AH131" s="708"/>
      <c r="AI131" s="221"/>
      <c r="AJ131" s="221"/>
      <c r="AK131" s="221"/>
      <c r="AL131" s="221"/>
      <c r="AM131" s="221"/>
      <c r="AN131" s="221"/>
      <c r="AO131" s="221"/>
      <c r="AP131" s="708"/>
      <c r="AQ131" s="221"/>
      <c r="AR131" s="221"/>
      <c r="AS131" s="709"/>
    </row>
    <row r="132" spans="1:45" s="2" customFormat="1" x14ac:dyDescent="0.55000000000000004">
      <c r="A132" s="636"/>
      <c r="AD132" s="708"/>
      <c r="AE132" s="221"/>
      <c r="AF132" s="221"/>
      <c r="AG132" s="709"/>
      <c r="AH132" s="708"/>
      <c r="AI132" s="221"/>
      <c r="AJ132" s="221"/>
      <c r="AK132" s="221"/>
      <c r="AL132" s="221"/>
      <c r="AM132" s="221"/>
      <c r="AN132" s="221"/>
      <c r="AO132" s="221"/>
      <c r="AP132" s="708"/>
      <c r="AQ132" s="221"/>
      <c r="AR132" s="221"/>
      <c r="AS132" s="709"/>
    </row>
    <row r="133" spans="1:45" s="2" customFormat="1" x14ac:dyDescent="0.55000000000000004">
      <c r="A133" s="636"/>
      <c r="AD133" s="708"/>
      <c r="AE133" s="221"/>
      <c r="AF133" s="221"/>
      <c r="AG133" s="709"/>
      <c r="AH133" s="708"/>
      <c r="AI133" s="221"/>
      <c r="AJ133" s="221"/>
      <c r="AK133" s="221"/>
      <c r="AL133" s="221"/>
      <c r="AM133" s="221"/>
      <c r="AN133" s="221"/>
      <c r="AO133" s="221"/>
      <c r="AP133" s="708"/>
      <c r="AQ133" s="221"/>
      <c r="AR133" s="221"/>
      <c r="AS133" s="709"/>
    </row>
    <row r="134" spans="1:45" s="2" customFormat="1" x14ac:dyDescent="0.55000000000000004">
      <c r="A134" s="636"/>
      <c r="AD134" s="708"/>
      <c r="AE134" s="221"/>
      <c r="AF134" s="221"/>
      <c r="AG134" s="709"/>
      <c r="AH134" s="708"/>
      <c r="AI134" s="221"/>
      <c r="AJ134" s="221"/>
      <c r="AK134" s="221"/>
      <c r="AL134" s="221"/>
      <c r="AM134" s="221"/>
      <c r="AN134" s="221"/>
      <c r="AO134" s="221"/>
      <c r="AP134" s="708"/>
      <c r="AQ134" s="221"/>
      <c r="AR134" s="221"/>
      <c r="AS134" s="709"/>
    </row>
    <row r="135" spans="1:45" s="2" customFormat="1" x14ac:dyDescent="0.55000000000000004">
      <c r="A135" s="636"/>
      <c r="AD135" s="708"/>
      <c r="AE135" s="221"/>
      <c r="AF135" s="221"/>
      <c r="AG135" s="709"/>
      <c r="AH135" s="708"/>
      <c r="AI135" s="221"/>
      <c r="AJ135" s="221"/>
      <c r="AK135" s="221"/>
      <c r="AL135" s="221"/>
      <c r="AM135" s="221"/>
      <c r="AN135" s="221"/>
      <c r="AO135" s="221"/>
      <c r="AP135" s="708"/>
      <c r="AQ135" s="221"/>
      <c r="AR135" s="221"/>
      <c r="AS135" s="709"/>
    </row>
    <row r="136" spans="1:45" s="2" customFormat="1" x14ac:dyDescent="0.55000000000000004">
      <c r="A136" s="636"/>
      <c r="AD136" s="708"/>
      <c r="AE136" s="221"/>
      <c r="AF136" s="221"/>
      <c r="AG136" s="709"/>
      <c r="AH136" s="708"/>
      <c r="AI136" s="221"/>
      <c r="AJ136" s="221"/>
      <c r="AK136" s="221"/>
      <c r="AL136" s="221"/>
      <c r="AM136" s="221"/>
      <c r="AN136" s="221"/>
      <c r="AO136" s="221"/>
      <c r="AP136" s="708"/>
      <c r="AQ136" s="221"/>
      <c r="AR136" s="221"/>
      <c r="AS136" s="709"/>
    </row>
    <row r="137" spans="1:45" s="2" customFormat="1" x14ac:dyDescent="0.55000000000000004">
      <c r="A137" s="636"/>
      <c r="AD137" s="708"/>
      <c r="AE137" s="221"/>
      <c r="AF137" s="221"/>
      <c r="AG137" s="709"/>
      <c r="AH137" s="708"/>
      <c r="AI137" s="221"/>
      <c r="AJ137" s="221"/>
      <c r="AK137" s="221"/>
      <c r="AL137" s="221"/>
      <c r="AM137" s="221"/>
      <c r="AN137" s="221"/>
      <c r="AO137" s="221"/>
      <c r="AP137" s="708"/>
      <c r="AQ137" s="221"/>
      <c r="AR137" s="221"/>
      <c r="AS137" s="709"/>
    </row>
    <row r="138" spans="1:45" s="2" customFormat="1" x14ac:dyDescent="0.55000000000000004">
      <c r="A138" s="636"/>
      <c r="AD138" s="708"/>
      <c r="AE138" s="221"/>
      <c r="AF138" s="221"/>
      <c r="AG138" s="709"/>
      <c r="AH138" s="708"/>
      <c r="AI138" s="221"/>
      <c r="AJ138" s="221"/>
      <c r="AK138" s="221"/>
      <c r="AL138" s="221"/>
      <c r="AM138" s="221"/>
      <c r="AN138" s="221"/>
      <c r="AO138" s="221"/>
      <c r="AP138" s="708"/>
      <c r="AQ138" s="221"/>
      <c r="AR138" s="221"/>
      <c r="AS138" s="709"/>
    </row>
    <row r="139" spans="1:45" s="2" customFormat="1" x14ac:dyDescent="0.55000000000000004">
      <c r="A139" s="636"/>
      <c r="AD139" s="708"/>
      <c r="AE139" s="221"/>
      <c r="AF139" s="221"/>
      <c r="AG139" s="709"/>
      <c r="AH139" s="708"/>
      <c r="AI139" s="221"/>
      <c r="AJ139" s="221"/>
      <c r="AK139" s="221"/>
      <c r="AL139" s="221"/>
      <c r="AM139" s="221"/>
      <c r="AN139" s="221"/>
      <c r="AO139" s="221"/>
      <c r="AP139" s="708"/>
      <c r="AQ139" s="221"/>
      <c r="AR139" s="221"/>
      <c r="AS139" s="709"/>
    </row>
    <row r="140" spans="1:45" s="2" customFormat="1" x14ac:dyDescent="0.55000000000000004">
      <c r="A140" s="636"/>
      <c r="AD140" s="708"/>
      <c r="AE140" s="221"/>
      <c r="AF140" s="221"/>
      <c r="AG140" s="709"/>
      <c r="AH140" s="708"/>
      <c r="AI140" s="221"/>
      <c r="AJ140" s="221"/>
      <c r="AK140" s="221"/>
      <c r="AL140" s="221"/>
      <c r="AM140" s="221"/>
      <c r="AN140" s="221"/>
      <c r="AO140" s="221"/>
      <c r="AP140" s="708"/>
      <c r="AQ140" s="221"/>
      <c r="AR140" s="221"/>
      <c r="AS140" s="709"/>
    </row>
    <row r="141" spans="1:45" s="2" customFormat="1" x14ac:dyDescent="0.55000000000000004">
      <c r="A141" s="636"/>
      <c r="AD141" s="708"/>
      <c r="AE141" s="221"/>
      <c r="AF141" s="221"/>
      <c r="AG141" s="709"/>
      <c r="AH141" s="708"/>
      <c r="AI141" s="221"/>
      <c r="AJ141" s="221"/>
      <c r="AK141" s="221"/>
      <c r="AL141" s="221"/>
      <c r="AM141" s="221"/>
      <c r="AN141" s="221"/>
      <c r="AO141" s="221"/>
      <c r="AP141" s="708"/>
      <c r="AQ141" s="221"/>
      <c r="AR141" s="221"/>
      <c r="AS141" s="709"/>
    </row>
    <row r="142" spans="1:45" s="2" customFormat="1" x14ac:dyDescent="0.55000000000000004">
      <c r="A142" s="636"/>
      <c r="AD142" s="708"/>
      <c r="AE142" s="221"/>
      <c r="AF142" s="221"/>
      <c r="AG142" s="709"/>
      <c r="AH142" s="708"/>
      <c r="AI142" s="221"/>
      <c r="AJ142" s="221"/>
      <c r="AK142" s="221"/>
      <c r="AL142" s="221"/>
      <c r="AM142" s="221"/>
      <c r="AN142" s="221"/>
      <c r="AO142" s="221"/>
      <c r="AP142" s="708"/>
      <c r="AQ142" s="221"/>
      <c r="AR142" s="221"/>
      <c r="AS142" s="709"/>
    </row>
    <row r="143" spans="1:45" s="2" customFormat="1" x14ac:dyDescent="0.55000000000000004">
      <c r="A143" s="636"/>
      <c r="AD143" s="708"/>
      <c r="AE143" s="221"/>
      <c r="AF143" s="221"/>
      <c r="AG143" s="709"/>
      <c r="AH143" s="708"/>
      <c r="AI143" s="221"/>
      <c r="AJ143" s="221"/>
      <c r="AK143" s="221"/>
      <c r="AL143" s="221"/>
      <c r="AM143" s="221"/>
      <c r="AN143" s="221"/>
      <c r="AO143" s="221"/>
      <c r="AP143" s="708"/>
      <c r="AQ143" s="221"/>
      <c r="AR143" s="221"/>
      <c r="AS143" s="709"/>
    </row>
    <row r="144" spans="1:45" s="2" customFormat="1" x14ac:dyDescent="0.55000000000000004">
      <c r="A144" s="636"/>
      <c r="AD144" s="708"/>
      <c r="AE144" s="221"/>
      <c r="AF144" s="221"/>
      <c r="AG144" s="709"/>
      <c r="AH144" s="708"/>
      <c r="AI144" s="221"/>
      <c r="AJ144" s="221"/>
      <c r="AK144" s="221"/>
      <c r="AL144" s="221"/>
      <c r="AM144" s="221"/>
      <c r="AN144" s="221"/>
      <c r="AO144" s="221"/>
      <c r="AP144" s="708"/>
      <c r="AQ144" s="221"/>
      <c r="AR144" s="221"/>
      <c r="AS144" s="709"/>
    </row>
    <row r="145" spans="1:45" s="2" customFormat="1" x14ac:dyDescent="0.55000000000000004">
      <c r="A145" s="636"/>
      <c r="AD145" s="708"/>
      <c r="AE145" s="221"/>
      <c r="AF145" s="221"/>
      <c r="AG145" s="709"/>
      <c r="AH145" s="708"/>
      <c r="AI145" s="221"/>
      <c r="AJ145" s="221"/>
      <c r="AK145" s="221"/>
      <c r="AL145" s="221"/>
      <c r="AM145" s="221"/>
      <c r="AN145" s="221"/>
      <c r="AO145" s="221"/>
      <c r="AP145" s="708"/>
      <c r="AQ145" s="221"/>
      <c r="AR145" s="221"/>
      <c r="AS145" s="709"/>
    </row>
    <row r="146" spans="1:45" s="2" customFormat="1" x14ac:dyDescent="0.55000000000000004">
      <c r="A146" s="636"/>
      <c r="AD146" s="708"/>
      <c r="AE146" s="221"/>
      <c r="AF146" s="221"/>
      <c r="AG146" s="709"/>
      <c r="AH146" s="708"/>
      <c r="AI146" s="221"/>
      <c r="AJ146" s="221"/>
      <c r="AK146" s="221"/>
      <c r="AL146" s="221"/>
      <c r="AM146" s="221"/>
      <c r="AN146" s="221"/>
      <c r="AO146" s="221"/>
      <c r="AP146" s="708"/>
      <c r="AQ146" s="221"/>
      <c r="AR146" s="221"/>
      <c r="AS146" s="709"/>
    </row>
    <row r="147" spans="1:45" s="2" customFormat="1" x14ac:dyDescent="0.55000000000000004">
      <c r="A147" s="636"/>
      <c r="AD147" s="708"/>
      <c r="AE147" s="221"/>
      <c r="AF147" s="221"/>
      <c r="AG147" s="709"/>
      <c r="AH147" s="708"/>
      <c r="AI147" s="221"/>
      <c r="AJ147" s="221"/>
      <c r="AK147" s="221"/>
      <c r="AL147" s="221"/>
      <c r="AM147" s="221"/>
      <c r="AN147" s="221"/>
      <c r="AO147" s="221"/>
      <c r="AP147" s="708"/>
      <c r="AQ147" s="221"/>
      <c r="AR147" s="221"/>
      <c r="AS147" s="709"/>
    </row>
    <row r="148" spans="1:45" s="2" customFormat="1" x14ac:dyDescent="0.55000000000000004">
      <c r="A148" s="636"/>
      <c r="AD148" s="708"/>
      <c r="AE148" s="221"/>
      <c r="AF148" s="221"/>
      <c r="AG148" s="709"/>
      <c r="AH148" s="708"/>
      <c r="AI148" s="221"/>
      <c r="AJ148" s="221"/>
      <c r="AK148" s="221"/>
      <c r="AL148" s="221"/>
      <c r="AM148" s="221"/>
      <c r="AN148" s="221"/>
      <c r="AO148" s="221"/>
      <c r="AP148" s="708"/>
      <c r="AQ148" s="221"/>
      <c r="AR148" s="221"/>
      <c r="AS148" s="709"/>
    </row>
    <row r="149" spans="1:45" s="2" customFormat="1" x14ac:dyDescent="0.55000000000000004">
      <c r="A149" s="636"/>
      <c r="AD149" s="708"/>
      <c r="AE149" s="221"/>
      <c r="AF149" s="221"/>
      <c r="AG149" s="709"/>
      <c r="AH149" s="708"/>
      <c r="AI149" s="221"/>
      <c r="AJ149" s="221"/>
      <c r="AK149" s="221"/>
      <c r="AL149" s="221"/>
      <c r="AM149" s="221"/>
      <c r="AN149" s="221"/>
      <c r="AO149" s="221"/>
      <c r="AP149" s="708"/>
      <c r="AQ149" s="221"/>
      <c r="AR149" s="221"/>
      <c r="AS149" s="709"/>
    </row>
    <row r="150" spans="1:45" s="2" customFormat="1" x14ac:dyDescent="0.55000000000000004">
      <c r="A150" s="636"/>
      <c r="AD150" s="708"/>
      <c r="AE150" s="221"/>
      <c r="AF150" s="221"/>
      <c r="AG150" s="709"/>
      <c r="AH150" s="708"/>
      <c r="AI150" s="221"/>
      <c r="AJ150" s="221"/>
      <c r="AK150" s="221"/>
      <c r="AL150" s="221"/>
      <c r="AM150" s="221"/>
      <c r="AN150" s="221"/>
      <c r="AO150" s="221"/>
      <c r="AP150" s="708"/>
      <c r="AQ150" s="221"/>
      <c r="AR150" s="221"/>
      <c r="AS150" s="709"/>
    </row>
    <row r="151" spans="1:45" s="2" customFormat="1" x14ac:dyDescent="0.55000000000000004">
      <c r="A151" s="636"/>
      <c r="AD151" s="708"/>
      <c r="AE151" s="221"/>
      <c r="AF151" s="221"/>
      <c r="AG151" s="709"/>
      <c r="AH151" s="708"/>
      <c r="AI151" s="221"/>
      <c r="AJ151" s="221"/>
      <c r="AK151" s="221"/>
      <c r="AL151" s="221"/>
      <c r="AM151" s="221"/>
      <c r="AN151" s="221"/>
      <c r="AO151" s="221"/>
      <c r="AP151" s="708"/>
      <c r="AQ151" s="221"/>
      <c r="AR151" s="221"/>
      <c r="AS151" s="709"/>
    </row>
    <row r="152" spans="1:45" s="2" customFormat="1" x14ac:dyDescent="0.55000000000000004">
      <c r="A152" s="636"/>
      <c r="AD152" s="708"/>
      <c r="AE152" s="221"/>
      <c r="AF152" s="221"/>
      <c r="AG152" s="709"/>
      <c r="AH152" s="708"/>
      <c r="AI152" s="221"/>
      <c r="AJ152" s="221"/>
      <c r="AK152" s="221"/>
      <c r="AL152" s="221"/>
      <c r="AM152" s="221"/>
      <c r="AN152" s="221"/>
      <c r="AO152" s="221"/>
      <c r="AP152" s="708"/>
      <c r="AQ152" s="221"/>
      <c r="AR152" s="221"/>
      <c r="AS152" s="709"/>
    </row>
    <row r="153" spans="1:45" s="2" customFormat="1" x14ac:dyDescent="0.55000000000000004">
      <c r="A153" s="636"/>
      <c r="AD153" s="708"/>
      <c r="AE153" s="221"/>
      <c r="AF153" s="221"/>
      <c r="AG153" s="709"/>
      <c r="AH153" s="708"/>
      <c r="AI153" s="221"/>
      <c r="AJ153" s="221"/>
      <c r="AK153" s="221"/>
      <c r="AL153" s="221"/>
      <c r="AM153" s="221"/>
      <c r="AN153" s="221"/>
      <c r="AO153" s="221"/>
      <c r="AP153" s="708"/>
      <c r="AQ153" s="221"/>
      <c r="AR153" s="221"/>
      <c r="AS153" s="709"/>
    </row>
    <row r="154" spans="1:45" s="2" customFormat="1" x14ac:dyDescent="0.55000000000000004">
      <c r="A154" s="636"/>
      <c r="AD154" s="708"/>
      <c r="AE154" s="221"/>
      <c r="AF154" s="221"/>
      <c r="AG154" s="709"/>
      <c r="AH154" s="708"/>
      <c r="AI154" s="221"/>
      <c r="AJ154" s="221"/>
      <c r="AK154" s="221"/>
      <c r="AL154" s="221"/>
      <c r="AM154" s="221"/>
      <c r="AN154" s="221"/>
      <c r="AO154" s="221"/>
      <c r="AP154" s="708"/>
      <c r="AQ154" s="221"/>
      <c r="AR154" s="221"/>
      <c r="AS154" s="709"/>
    </row>
    <row r="155" spans="1:45" s="2" customFormat="1" x14ac:dyDescent="0.55000000000000004">
      <c r="A155" s="636"/>
      <c r="AD155" s="708"/>
      <c r="AE155" s="221"/>
      <c r="AF155" s="221"/>
      <c r="AG155" s="709"/>
      <c r="AH155" s="708"/>
      <c r="AI155" s="221"/>
      <c r="AJ155" s="221"/>
      <c r="AK155" s="221"/>
      <c r="AL155" s="221"/>
      <c r="AM155" s="221"/>
      <c r="AN155" s="221"/>
      <c r="AO155" s="221"/>
      <c r="AP155" s="708"/>
      <c r="AQ155" s="221"/>
      <c r="AR155" s="221"/>
      <c r="AS155" s="709"/>
    </row>
    <row r="156" spans="1:45" s="2" customFormat="1" x14ac:dyDescent="0.55000000000000004">
      <c r="A156" s="636"/>
      <c r="AD156" s="708"/>
      <c r="AE156" s="221"/>
      <c r="AF156" s="221"/>
      <c r="AG156" s="709"/>
      <c r="AH156" s="708"/>
      <c r="AI156" s="221"/>
      <c r="AJ156" s="221"/>
      <c r="AK156" s="221"/>
      <c r="AL156" s="221"/>
      <c r="AM156" s="221"/>
      <c r="AN156" s="221"/>
      <c r="AO156" s="221"/>
      <c r="AP156" s="708"/>
      <c r="AQ156" s="221"/>
      <c r="AR156" s="221"/>
      <c r="AS156" s="709"/>
    </row>
    <row r="157" spans="1:45" s="2" customFormat="1" x14ac:dyDescent="0.55000000000000004">
      <c r="A157" s="636"/>
      <c r="AD157" s="708"/>
      <c r="AE157" s="221"/>
      <c r="AF157" s="221"/>
      <c r="AG157" s="709"/>
      <c r="AH157" s="708"/>
      <c r="AI157" s="221"/>
      <c r="AJ157" s="221"/>
      <c r="AK157" s="221"/>
      <c r="AL157" s="221"/>
      <c r="AM157" s="221"/>
      <c r="AN157" s="221"/>
      <c r="AO157" s="221"/>
      <c r="AP157" s="708"/>
      <c r="AQ157" s="221"/>
      <c r="AR157" s="221"/>
      <c r="AS157" s="709"/>
    </row>
    <row r="158" spans="1:45" s="2" customFormat="1" x14ac:dyDescent="0.55000000000000004">
      <c r="A158" s="636"/>
      <c r="AD158" s="708"/>
      <c r="AE158" s="221"/>
      <c r="AF158" s="221"/>
      <c r="AG158" s="709"/>
      <c r="AH158" s="708"/>
      <c r="AI158" s="221"/>
      <c r="AJ158" s="221"/>
      <c r="AK158" s="221"/>
      <c r="AL158" s="221"/>
      <c r="AM158" s="221"/>
      <c r="AN158" s="221"/>
      <c r="AO158" s="221"/>
      <c r="AP158" s="708"/>
      <c r="AQ158" s="221"/>
      <c r="AR158" s="221"/>
      <c r="AS158" s="709"/>
    </row>
    <row r="159" spans="1:45" s="2" customFormat="1" x14ac:dyDescent="0.55000000000000004">
      <c r="A159" s="636"/>
      <c r="AD159" s="708"/>
      <c r="AE159" s="221"/>
      <c r="AF159" s="221"/>
      <c r="AG159" s="709"/>
      <c r="AH159" s="708"/>
      <c r="AI159" s="221"/>
      <c r="AJ159" s="221"/>
      <c r="AK159" s="221"/>
      <c r="AL159" s="221"/>
      <c r="AM159" s="221"/>
      <c r="AN159" s="221"/>
      <c r="AO159" s="221"/>
      <c r="AP159" s="708"/>
      <c r="AQ159" s="221"/>
      <c r="AR159" s="221"/>
      <c r="AS159" s="709"/>
    </row>
    <row r="160" spans="1:45" s="2" customFormat="1" x14ac:dyDescent="0.55000000000000004">
      <c r="A160" s="636"/>
      <c r="AD160" s="708"/>
      <c r="AE160" s="221"/>
      <c r="AF160" s="221"/>
      <c r="AG160" s="709"/>
      <c r="AH160" s="708"/>
      <c r="AI160" s="221"/>
      <c r="AJ160" s="221"/>
      <c r="AK160" s="221"/>
      <c r="AL160" s="221"/>
      <c r="AM160" s="221"/>
      <c r="AN160" s="221"/>
      <c r="AO160" s="221"/>
      <c r="AP160" s="708"/>
      <c r="AQ160" s="221"/>
      <c r="AR160" s="221"/>
      <c r="AS160" s="709"/>
    </row>
    <row r="161" spans="1:45" s="2" customFormat="1" x14ac:dyDescent="0.55000000000000004">
      <c r="A161" s="636"/>
      <c r="AD161" s="708"/>
      <c r="AE161" s="221"/>
      <c r="AF161" s="221"/>
      <c r="AG161" s="709"/>
      <c r="AH161" s="708"/>
      <c r="AI161" s="221"/>
      <c r="AJ161" s="221"/>
      <c r="AK161" s="221"/>
      <c r="AL161" s="221"/>
      <c r="AM161" s="221"/>
      <c r="AN161" s="221"/>
      <c r="AO161" s="221"/>
      <c r="AP161" s="708"/>
      <c r="AQ161" s="221"/>
      <c r="AR161" s="221"/>
      <c r="AS161" s="709"/>
    </row>
  </sheetData>
  <mergeCells count="7">
    <mergeCell ref="B1:E1"/>
    <mergeCell ref="AP1:AS1"/>
    <mergeCell ref="AH1:AO1"/>
    <mergeCell ref="J1:O1"/>
    <mergeCell ref="P1:U1"/>
    <mergeCell ref="AD1:AG1"/>
    <mergeCell ref="V1:Y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C87"/>
  <sheetViews>
    <sheetView workbookViewId="0">
      <selection activeCell="U23" sqref="U23"/>
    </sheetView>
  </sheetViews>
  <sheetFormatPr defaultRowHeight="14.4" x14ac:dyDescent="0.55000000000000004"/>
  <cols>
    <col min="2" max="2" width="14.1015625" style="402" customWidth="1"/>
    <col min="3" max="3" width="14.68359375" style="696" customWidth="1"/>
    <col min="4" max="9" width="8.89453125" hidden="1" customWidth="1"/>
    <col min="10" max="10" width="8.89453125" style="708"/>
    <col min="11" max="11" width="16.89453125" style="696" customWidth="1"/>
    <col min="12" max="12" width="19.7890625" style="8" customWidth="1"/>
    <col min="13" max="13" width="8.89453125" style="708"/>
    <col min="14" max="14" width="19.41796875" style="696" customWidth="1"/>
    <col min="15" max="15" width="20.41796875" style="731" customWidth="1"/>
    <col min="16" max="55" width="8.89453125" style="112"/>
    <col min="264" max="264" width="20.3125" customWidth="1"/>
    <col min="520" max="520" width="20.3125" customWidth="1"/>
    <col min="776" max="776" width="20.3125" customWidth="1"/>
    <col min="1032" max="1032" width="20.3125" customWidth="1"/>
    <col min="1288" max="1288" width="20.3125" customWidth="1"/>
    <col min="1544" max="1544" width="20.3125" customWidth="1"/>
    <col min="1800" max="1800" width="20.3125" customWidth="1"/>
    <col min="2056" max="2056" width="20.3125" customWidth="1"/>
    <col min="2312" max="2312" width="20.3125" customWidth="1"/>
    <col min="2568" max="2568" width="20.3125" customWidth="1"/>
    <col min="2824" max="2824" width="20.3125" customWidth="1"/>
    <col min="3080" max="3080" width="20.3125" customWidth="1"/>
    <col min="3336" max="3336" width="20.3125" customWidth="1"/>
    <col min="3592" max="3592" width="20.3125" customWidth="1"/>
    <col min="3848" max="3848" width="20.3125" customWidth="1"/>
    <col min="4104" max="4104" width="20.3125" customWidth="1"/>
    <col min="4360" max="4360" width="20.3125" customWidth="1"/>
    <col min="4616" max="4616" width="20.3125" customWidth="1"/>
    <col min="4872" max="4872" width="20.3125" customWidth="1"/>
    <col min="5128" max="5128" width="20.3125" customWidth="1"/>
    <col min="5384" max="5384" width="20.3125" customWidth="1"/>
    <col min="5640" max="5640" width="20.3125" customWidth="1"/>
    <col min="5896" max="5896" width="20.3125" customWidth="1"/>
    <col min="6152" max="6152" width="20.3125" customWidth="1"/>
    <col min="6408" max="6408" width="20.3125" customWidth="1"/>
    <col min="6664" max="6664" width="20.3125" customWidth="1"/>
    <col min="6920" max="6920" width="20.3125" customWidth="1"/>
    <col min="7176" max="7176" width="20.3125" customWidth="1"/>
    <col min="7432" max="7432" width="20.3125" customWidth="1"/>
    <col min="7688" max="7688" width="20.3125" customWidth="1"/>
    <col min="7944" max="7944" width="20.3125" customWidth="1"/>
    <col min="8200" max="8200" width="20.3125" customWidth="1"/>
    <col min="8456" max="8456" width="20.3125" customWidth="1"/>
    <col min="8712" max="8712" width="20.3125" customWidth="1"/>
    <col min="8968" max="8968" width="20.3125" customWidth="1"/>
    <col min="9224" max="9224" width="20.3125" customWidth="1"/>
    <col min="9480" max="9480" width="20.3125" customWidth="1"/>
    <col min="9736" max="9736" width="20.3125" customWidth="1"/>
    <col min="9992" max="9992" width="20.3125" customWidth="1"/>
    <col min="10248" max="10248" width="20.3125" customWidth="1"/>
    <col min="10504" max="10504" width="20.3125" customWidth="1"/>
    <col min="10760" max="10760" width="20.3125" customWidth="1"/>
    <col min="11016" max="11016" width="20.3125" customWidth="1"/>
    <col min="11272" max="11272" width="20.3125" customWidth="1"/>
    <col min="11528" max="11528" width="20.3125" customWidth="1"/>
    <col min="11784" max="11784" width="20.3125" customWidth="1"/>
    <col min="12040" max="12040" width="20.3125" customWidth="1"/>
    <col min="12296" max="12296" width="20.3125" customWidth="1"/>
    <col min="12552" max="12552" width="20.3125" customWidth="1"/>
    <col min="12808" max="12808" width="20.3125" customWidth="1"/>
    <col min="13064" max="13064" width="20.3125" customWidth="1"/>
    <col min="13320" max="13320" width="20.3125" customWidth="1"/>
    <col min="13576" max="13576" width="20.3125" customWidth="1"/>
    <col min="13832" max="13832" width="20.3125" customWidth="1"/>
    <col min="14088" max="14088" width="20.3125" customWidth="1"/>
    <col min="14344" max="14344" width="20.3125" customWidth="1"/>
    <col min="14600" max="14600" width="20.3125" customWidth="1"/>
    <col min="14856" max="14856" width="20.3125" customWidth="1"/>
    <col min="15112" max="15112" width="20.3125" customWidth="1"/>
    <col min="15368" max="15368" width="20.3125" customWidth="1"/>
    <col min="15624" max="15624" width="20.3125" customWidth="1"/>
    <col min="15880" max="15880" width="20.3125" customWidth="1"/>
    <col min="16136" max="16136" width="20.3125" customWidth="1"/>
  </cols>
  <sheetData>
    <row r="1" spans="1:55" s="118" customFormat="1" ht="12.6" customHeight="1" thickBot="1" x14ac:dyDescent="0.6">
      <c r="A1" s="822" t="s">
        <v>1621</v>
      </c>
      <c r="B1" s="792" t="s">
        <v>1714</v>
      </c>
      <c r="C1" s="794"/>
      <c r="D1" s="585"/>
      <c r="E1" s="585"/>
      <c r="F1" s="585"/>
      <c r="G1" s="739" t="s">
        <v>1618</v>
      </c>
      <c r="H1" s="585"/>
      <c r="I1" s="585"/>
      <c r="J1" s="816" t="s">
        <v>1715</v>
      </c>
      <c r="K1" s="817"/>
      <c r="L1" s="742" t="s">
        <v>1712</v>
      </c>
      <c r="M1" s="818" t="s">
        <v>1716</v>
      </c>
      <c r="N1" s="819"/>
      <c r="O1" s="741" t="s">
        <v>1713</v>
      </c>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row>
    <row r="2" spans="1:55" s="734" customFormat="1" ht="14.7" thickBot="1" x14ac:dyDescent="0.6">
      <c r="A2" s="823"/>
      <c r="B2" s="733" t="s">
        <v>76</v>
      </c>
      <c r="C2" s="750" t="s">
        <v>1696</v>
      </c>
      <c r="D2" s="734" t="s">
        <v>78</v>
      </c>
      <c r="E2" s="734" t="s">
        <v>79</v>
      </c>
      <c r="F2" s="734" t="s">
        <v>80</v>
      </c>
      <c r="G2" s="734" t="s">
        <v>81</v>
      </c>
      <c r="H2" s="734" t="s">
        <v>82</v>
      </c>
      <c r="I2" s="734" t="s">
        <v>83</v>
      </c>
      <c r="J2" s="735" t="s">
        <v>76</v>
      </c>
      <c r="K2" s="736" t="s">
        <v>1698</v>
      </c>
      <c r="L2" s="737" t="s">
        <v>1717</v>
      </c>
      <c r="M2" s="735" t="s">
        <v>1697</v>
      </c>
      <c r="N2" s="736" t="s">
        <v>1698</v>
      </c>
      <c r="O2" s="738" t="s">
        <v>1717</v>
      </c>
      <c r="P2" s="653"/>
      <c r="Q2" s="653"/>
      <c r="R2" s="653"/>
      <c r="S2" s="653"/>
      <c r="T2" s="653"/>
      <c r="U2" s="653"/>
      <c r="V2" s="653"/>
      <c r="W2" s="653"/>
      <c r="X2" s="653"/>
      <c r="Y2" s="653"/>
      <c r="Z2" s="653"/>
      <c r="AA2" s="653"/>
      <c r="AB2" s="653"/>
      <c r="AC2" s="653"/>
      <c r="AD2" s="653"/>
      <c r="AE2" s="653"/>
      <c r="AF2" s="653"/>
      <c r="AG2" s="653"/>
      <c r="AH2" s="653"/>
      <c r="AI2" s="653"/>
      <c r="AJ2" s="653"/>
      <c r="AK2" s="653"/>
      <c r="AL2" s="653"/>
      <c r="AM2" s="653"/>
      <c r="AN2" s="653"/>
      <c r="AO2" s="653"/>
      <c r="AP2" s="653"/>
      <c r="AQ2" s="653"/>
      <c r="AR2" s="653"/>
      <c r="AS2" s="653"/>
      <c r="AT2" s="653"/>
      <c r="AU2" s="653"/>
      <c r="AV2" s="653"/>
      <c r="AW2" s="653"/>
      <c r="AX2" s="653"/>
      <c r="AY2" s="653"/>
      <c r="AZ2" s="653"/>
      <c r="BA2" s="653"/>
      <c r="BB2" s="653"/>
      <c r="BC2" s="653"/>
    </row>
    <row r="3" spans="1:55" x14ac:dyDescent="0.55000000000000004">
      <c r="A3">
        <v>2016</v>
      </c>
      <c r="B3" s="754">
        <v>5030</v>
      </c>
      <c r="C3" s="751">
        <f t="shared" ref="C3:C34" si="0">B3*(1+POPwo)^(A3-$A$3)</f>
        <v>5030</v>
      </c>
      <c r="D3" s="112">
        <v>1774</v>
      </c>
      <c r="E3" s="112">
        <v>1695</v>
      </c>
      <c r="F3" s="112">
        <v>0</v>
      </c>
      <c r="G3" s="112">
        <v>0</v>
      </c>
      <c r="H3" s="112">
        <v>0</v>
      </c>
      <c r="I3" s="112">
        <v>0</v>
      </c>
      <c r="J3" s="708">
        <v>1593</v>
      </c>
      <c r="K3" s="696">
        <f t="shared" ref="K3:K34" si="1">J3*(1+POPwith)^(A3-$A$3)</f>
        <v>1593</v>
      </c>
      <c r="L3" s="684">
        <f t="shared" ref="L3:L34" si="2">C3-K3</f>
        <v>3437</v>
      </c>
      <c r="M3" s="757">
        <v>1719</v>
      </c>
      <c r="N3" s="697">
        <f t="shared" ref="N3:N34" si="3">M3*(1+POPwith)^(A3-$A$3)</f>
        <v>1719</v>
      </c>
      <c r="O3" s="730">
        <f t="shared" ref="O3:O34" si="4">C3-N3</f>
        <v>3311</v>
      </c>
    </row>
    <row r="4" spans="1:55" x14ac:dyDescent="0.55000000000000004">
      <c r="A4">
        <v>2017</v>
      </c>
      <c r="B4" s="754">
        <v>5120</v>
      </c>
      <c r="C4" s="751">
        <f t="shared" si="0"/>
        <v>5107.2000000000007</v>
      </c>
      <c r="D4" s="112">
        <v>1842</v>
      </c>
      <c r="E4" s="112">
        <v>1756</v>
      </c>
      <c r="F4" s="112">
        <v>0</v>
      </c>
      <c r="G4" s="112">
        <v>0</v>
      </c>
      <c r="H4" s="112">
        <v>0</v>
      </c>
      <c r="I4" s="112">
        <v>0</v>
      </c>
      <c r="J4" s="708">
        <v>1712</v>
      </c>
      <c r="K4" s="696">
        <f t="shared" si="1"/>
        <v>1720.5599999999997</v>
      </c>
      <c r="L4" s="684">
        <f t="shared" si="2"/>
        <v>3386.6400000000012</v>
      </c>
      <c r="M4" s="757">
        <v>1824</v>
      </c>
      <c r="N4" s="697">
        <f t="shared" si="3"/>
        <v>1833.12</v>
      </c>
      <c r="O4" s="730">
        <f t="shared" si="4"/>
        <v>3274.0800000000008</v>
      </c>
    </row>
    <row r="5" spans="1:55" x14ac:dyDescent="0.55000000000000004">
      <c r="A5">
        <v>2018</v>
      </c>
      <c r="B5" s="754">
        <v>5209</v>
      </c>
      <c r="C5" s="751">
        <f t="shared" si="0"/>
        <v>5182.9875562500001</v>
      </c>
      <c r="D5" s="112">
        <v>1909</v>
      </c>
      <c r="E5" s="112">
        <v>1818</v>
      </c>
      <c r="F5" s="112">
        <v>0</v>
      </c>
      <c r="G5" s="112">
        <v>0</v>
      </c>
      <c r="H5" s="112">
        <v>0</v>
      </c>
      <c r="I5" s="112">
        <v>0</v>
      </c>
      <c r="J5" s="708">
        <v>1831</v>
      </c>
      <c r="K5" s="696">
        <f t="shared" si="1"/>
        <v>1849.3557749999995</v>
      </c>
      <c r="L5" s="684">
        <f t="shared" si="2"/>
        <v>3333.6317812500006</v>
      </c>
      <c r="M5" s="757">
        <v>1928</v>
      </c>
      <c r="N5" s="697">
        <f t="shared" si="3"/>
        <v>1947.3281999999995</v>
      </c>
      <c r="O5" s="730">
        <f t="shared" si="4"/>
        <v>3235.6593562500007</v>
      </c>
    </row>
    <row r="6" spans="1:55" x14ac:dyDescent="0.55000000000000004">
      <c r="A6">
        <v>2019</v>
      </c>
      <c r="B6" s="754">
        <v>5299</v>
      </c>
      <c r="C6" s="751">
        <f t="shared" si="0"/>
        <v>5259.3567734531262</v>
      </c>
      <c r="D6" s="112">
        <v>1977</v>
      </c>
      <c r="E6" s="112">
        <v>1879</v>
      </c>
      <c r="F6" s="112">
        <v>0</v>
      </c>
      <c r="G6" s="112">
        <v>0</v>
      </c>
      <c r="H6" s="112">
        <v>0</v>
      </c>
      <c r="I6" s="112">
        <v>0</v>
      </c>
      <c r="J6" s="708">
        <v>1950</v>
      </c>
      <c r="K6" s="696">
        <f t="shared" si="1"/>
        <v>1979.3964937499993</v>
      </c>
      <c r="L6" s="684">
        <f t="shared" si="2"/>
        <v>3279.9602797031266</v>
      </c>
      <c r="M6" s="757">
        <v>2033</v>
      </c>
      <c r="N6" s="697">
        <f t="shared" si="3"/>
        <v>2063.6477291249994</v>
      </c>
      <c r="O6" s="730">
        <f t="shared" si="4"/>
        <v>3195.7090443281268</v>
      </c>
    </row>
    <row r="7" spans="1:55" x14ac:dyDescent="0.55000000000000004">
      <c r="A7">
        <v>2020</v>
      </c>
      <c r="B7" s="754">
        <v>5388</v>
      </c>
      <c r="C7" s="751">
        <f t="shared" si="0"/>
        <v>5334.3217134604702</v>
      </c>
      <c r="D7" s="112">
        <v>2045</v>
      </c>
      <c r="E7" s="112">
        <v>1940</v>
      </c>
      <c r="F7" s="112">
        <v>0</v>
      </c>
      <c r="G7" s="112">
        <v>0</v>
      </c>
      <c r="H7" s="112">
        <v>0</v>
      </c>
      <c r="I7" s="112">
        <v>0</v>
      </c>
      <c r="J7" s="708">
        <v>2069</v>
      </c>
      <c r="K7" s="696">
        <f t="shared" si="1"/>
        <v>2110.6913857931236</v>
      </c>
      <c r="L7" s="684">
        <f t="shared" si="2"/>
        <v>3223.6303276673466</v>
      </c>
      <c r="M7" s="757">
        <v>2138</v>
      </c>
      <c r="N7" s="697">
        <f t="shared" si="3"/>
        <v>2181.0817703362486</v>
      </c>
      <c r="O7" s="730">
        <f t="shared" si="4"/>
        <v>3153.2399431242216</v>
      </c>
    </row>
    <row r="8" spans="1:55" x14ac:dyDescent="0.55000000000000004">
      <c r="A8">
        <v>2021</v>
      </c>
      <c r="B8" s="754">
        <v>5478</v>
      </c>
      <c r="C8" s="751">
        <f t="shared" si="0"/>
        <v>5409.8665201318881</v>
      </c>
      <c r="D8" s="112">
        <v>2112</v>
      </c>
      <c r="E8" s="112">
        <v>2002</v>
      </c>
      <c r="F8" s="112">
        <v>0</v>
      </c>
      <c r="G8" s="112">
        <v>0</v>
      </c>
      <c r="H8" s="112">
        <v>0</v>
      </c>
      <c r="I8" s="112">
        <v>0</v>
      </c>
      <c r="J8" s="708">
        <v>2188</v>
      </c>
      <c r="K8" s="696">
        <f t="shared" si="1"/>
        <v>2243.2497418443359</v>
      </c>
      <c r="L8" s="684">
        <f t="shared" si="2"/>
        <v>3166.6167782875523</v>
      </c>
      <c r="M8" s="757">
        <v>2242</v>
      </c>
      <c r="N8" s="697">
        <f t="shared" si="3"/>
        <v>2298.6133095132545</v>
      </c>
      <c r="O8" s="730">
        <f t="shared" si="4"/>
        <v>3111.2532106186336</v>
      </c>
    </row>
    <row r="9" spans="1:55" x14ac:dyDescent="0.55000000000000004">
      <c r="A9">
        <v>2022</v>
      </c>
      <c r="B9" s="754">
        <v>5567</v>
      </c>
      <c r="C9" s="751">
        <f t="shared" si="0"/>
        <v>5484.0151698211548</v>
      </c>
      <c r="D9" s="112">
        <v>2180</v>
      </c>
      <c r="E9" s="112">
        <v>2063</v>
      </c>
      <c r="F9" s="112">
        <v>0</v>
      </c>
      <c r="G9" s="112">
        <v>0</v>
      </c>
      <c r="H9" s="112">
        <v>0</v>
      </c>
      <c r="I9" s="112">
        <v>0</v>
      </c>
      <c r="J9" s="708">
        <v>2307</v>
      </c>
      <c r="K9" s="696">
        <f t="shared" si="1"/>
        <v>2377.0809141714149</v>
      </c>
      <c r="L9" s="684">
        <f t="shared" si="2"/>
        <v>3106.93425564974</v>
      </c>
      <c r="M9" s="757">
        <v>2347</v>
      </c>
      <c r="N9" s="697">
        <f t="shared" si="3"/>
        <v>2418.2960145471657</v>
      </c>
      <c r="O9" s="730">
        <f t="shared" si="4"/>
        <v>3065.7191552739891</v>
      </c>
    </row>
    <row r="10" spans="1:55" x14ac:dyDescent="0.55000000000000004">
      <c r="A10">
        <v>2023</v>
      </c>
      <c r="B10" s="754">
        <v>5657</v>
      </c>
      <c r="C10" s="751">
        <f t="shared" si="0"/>
        <v>5558.7418953007154</v>
      </c>
      <c r="D10" s="112">
        <v>2248</v>
      </c>
      <c r="E10" s="112">
        <v>2125</v>
      </c>
      <c r="F10" s="112">
        <v>0</v>
      </c>
      <c r="G10" s="112">
        <v>0</v>
      </c>
      <c r="H10" s="112">
        <v>0</v>
      </c>
      <c r="I10" s="112">
        <v>0</v>
      </c>
      <c r="J10" s="708">
        <v>2426</v>
      </c>
      <c r="K10" s="696">
        <f t="shared" si="1"/>
        <v>2512.1943169782189</v>
      </c>
      <c r="L10" s="684">
        <f t="shared" si="2"/>
        <v>3046.5475783224965</v>
      </c>
      <c r="M10" s="757">
        <v>2452</v>
      </c>
      <c r="N10" s="697">
        <f t="shared" si="3"/>
        <v>2539.1180812986781</v>
      </c>
      <c r="O10" s="730">
        <f t="shared" si="4"/>
        <v>3019.6238140020373</v>
      </c>
    </row>
    <row r="11" spans="1:55" x14ac:dyDescent="0.55000000000000004">
      <c r="A11">
        <v>2024</v>
      </c>
      <c r="B11" s="754">
        <v>5746</v>
      </c>
      <c r="C11" s="751">
        <f t="shared" si="0"/>
        <v>5632.0805379303365</v>
      </c>
      <c r="D11" s="112">
        <v>2315</v>
      </c>
      <c r="E11" s="112">
        <v>2186</v>
      </c>
      <c r="F11" s="112">
        <v>0</v>
      </c>
      <c r="G11" s="112">
        <v>0</v>
      </c>
      <c r="H11" s="112">
        <v>0</v>
      </c>
      <c r="I11" s="112">
        <v>0</v>
      </c>
      <c r="J11" s="708">
        <v>2545</v>
      </c>
      <c r="K11" s="696">
        <f t="shared" si="1"/>
        <v>2648.599426790237</v>
      </c>
      <c r="L11" s="684">
        <f t="shared" si="2"/>
        <v>2983.4811111400995</v>
      </c>
      <c r="M11" s="757">
        <v>2556</v>
      </c>
      <c r="N11" s="697">
        <f t="shared" si="3"/>
        <v>2660.0472042734168</v>
      </c>
      <c r="O11" s="730">
        <f t="shared" si="4"/>
        <v>2972.0333336569197</v>
      </c>
    </row>
    <row r="12" spans="1:55" x14ac:dyDescent="0.55000000000000004">
      <c r="A12">
        <v>2025</v>
      </c>
      <c r="B12" s="754">
        <v>5836</v>
      </c>
      <c r="C12" s="751">
        <f t="shared" si="0"/>
        <v>5705.9954689023743</v>
      </c>
      <c r="D12" s="112">
        <v>2383</v>
      </c>
      <c r="E12" s="112">
        <v>2247</v>
      </c>
      <c r="F12" s="112">
        <v>0</v>
      </c>
      <c r="G12" s="112">
        <v>0</v>
      </c>
      <c r="H12" s="112">
        <v>0</v>
      </c>
      <c r="I12" s="112">
        <v>0</v>
      </c>
      <c r="J12" s="708">
        <v>2664</v>
      </c>
      <c r="K12" s="696">
        <f t="shared" si="1"/>
        <v>2786.3057828424508</v>
      </c>
      <c r="L12" s="684">
        <f t="shared" si="2"/>
        <v>2919.6896860599236</v>
      </c>
      <c r="M12" s="757">
        <v>2661</v>
      </c>
      <c r="N12" s="697">
        <f t="shared" si="3"/>
        <v>2783.1680511050154</v>
      </c>
      <c r="O12" s="730">
        <f t="shared" si="4"/>
        <v>2922.827417797359</v>
      </c>
    </row>
    <row r="13" spans="1:55" x14ac:dyDescent="0.55000000000000004">
      <c r="A13">
        <v>2026</v>
      </c>
      <c r="B13" s="754">
        <v>5925</v>
      </c>
      <c r="C13" s="751">
        <f t="shared" si="0"/>
        <v>5778.5303453330107</v>
      </c>
      <c r="D13" s="112">
        <v>2450</v>
      </c>
      <c r="E13" s="112">
        <v>2309</v>
      </c>
      <c r="F13" s="112">
        <v>0</v>
      </c>
      <c r="G13" s="112">
        <v>0</v>
      </c>
      <c r="H13" s="112">
        <v>0</v>
      </c>
      <c r="I13" s="112">
        <v>0</v>
      </c>
      <c r="J13" s="708">
        <v>2783</v>
      </c>
      <c r="K13" s="696">
        <f t="shared" si="1"/>
        <v>2925.3229874695162</v>
      </c>
      <c r="L13" s="684">
        <f t="shared" si="2"/>
        <v>2853.2073578634945</v>
      </c>
      <c r="M13" s="757">
        <v>2765</v>
      </c>
      <c r="N13" s="697">
        <f t="shared" si="3"/>
        <v>2906.4024650927822</v>
      </c>
      <c r="O13" s="730">
        <f t="shared" si="4"/>
        <v>2872.1278802402285</v>
      </c>
    </row>
    <row r="14" spans="1:55" x14ac:dyDescent="0.55000000000000004">
      <c r="A14">
        <v>2027</v>
      </c>
      <c r="B14" s="754">
        <v>6015</v>
      </c>
      <c r="C14" s="751">
        <f t="shared" si="0"/>
        <v>5851.6397260945341</v>
      </c>
      <c r="D14" s="112">
        <v>2518</v>
      </c>
      <c r="E14" s="112">
        <v>2370</v>
      </c>
      <c r="F14" s="112">
        <v>0</v>
      </c>
      <c r="G14" s="112">
        <v>0</v>
      </c>
      <c r="H14" s="112">
        <v>0</v>
      </c>
      <c r="I14" s="112">
        <v>0</v>
      </c>
      <c r="J14" s="708">
        <v>2902</v>
      </c>
      <c r="K14" s="696">
        <f t="shared" si="1"/>
        <v>3065.6607064982818</v>
      </c>
      <c r="L14" s="684">
        <f t="shared" si="2"/>
        <v>2785.9790195962523</v>
      </c>
      <c r="M14" s="757">
        <v>2870</v>
      </c>
      <c r="N14" s="697">
        <f t="shared" si="3"/>
        <v>3031.8560398518498</v>
      </c>
      <c r="O14" s="730">
        <f t="shared" si="4"/>
        <v>2819.7836862426843</v>
      </c>
    </row>
    <row r="15" spans="1:55" x14ac:dyDescent="0.55000000000000004">
      <c r="A15">
        <v>2028</v>
      </c>
      <c r="B15" s="754">
        <v>6104</v>
      </c>
      <c r="C15" s="751">
        <f t="shared" si="0"/>
        <v>5923.3770350558343</v>
      </c>
      <c r="D15" s="112">
        <v>2586</v>
      </c>
      <c r="E15" s="112">
        <v>2431</v>
      </c>
      <c r="F15" s="112">
        <v>0</v>
      </c>
      <c r="G15" s="112">
        <v>0</v>
      </c>
      <c r="H15" s="112">
        <v>0</v>
      </c>
      <c r="I15" s="112">
        <v>0</v>
      </c>
      <c r="J15" s="708">
        <v>3021</v>
      </c>
      <c r="K15" s="696">
        <f t="shared" si="1"/>
        <v>3207.3286696426471</v>
      </c>
      <c r="L15" s="684">
        <f t="shared" si="2"/>
        <v>2716.0483654131872</v>
      </c>
      <c r="M15" s="757">
        <v>2975</v>
      </c>
      <c r="N15" s="697">
        <f t="shared" si="3"/>
        <v>3158.4914902968803</v>
      </c>
      <c r="O15" s="730">
        <f t="shared" si="4"/>
        <v>2764.885544758954</v>
      </c>
    </row>
    <row r="16" spans="1:55" x14ac:dyDescent="0.55000000000000004">
      <c r="A16">
        <v>2029</v>
      </c>
      <c r="B16" s="754">
        <v>6194</v>
      </c>
      <c r="C16" s="751">
        <f t="shared" si="0"/>
        <v>5995.6870677830921</v>
      </c>
      <c r="D16" s="112">
        <v>2653</v>
      </c>
      <c r="E16" s="112">
        <v>2493</v>
      </c>
      <c r="F16" s="112">
        <v>0</v>
      </c>
      <c r="G16" s="112">
        <v>0</v>
      </c>
      <c r="H16" s="112">
        <v>0</v>
      </c>
      <c r="I16" s="112">
        <v>0</v>
      </c>
      <c r="J16" s="708">
        <v>3140</v>
      </c>
      <c r="K16" s="696">
        <f t="shared" si="1"/>
        <v>3350.3366709007951</v>
      </c>
      <c r="L16" s="684">
        <f t="shared" si="2"/>
        <v>2645.350396882297</v>
      </c>
      <c r="M16" s="757">
        <v>3079</v>
      </c>
      <c r="N16" s="697">
        <f t="shared" si="3"/>
        <v>3285.2505126444416</v>
      </c>
      <c r="O16" s="730">
        <f t="shared" si="4"/>
        <v>2710.4365551386504</v>
      </c>
    </row>
    <row r="17" spans="1:15" x14ac:dyDescent="0.55000000000000004">
      <c r="A17">
        <v>2030</v>
      </c>
      <c r="B17" s="754">
        <v>6283</v>
      </c>
      <c r="C17" s="751">
        <f t="shared" si="0"/>
        <v>6066.632966138839</v>
      </c>
      <c r="D17" s="112">
        <v>2721</v>
      </c>
      <c r="E17" s="112">
        <v>2554</v>
      </c>
      <c r="F17" s="112">
        <v>0</v>
      </c>
      <c r="G17" s="112">
        <v>0</v>
      </c>
      <c r="H17" s="112">
        <v>0</v>
      </c>
      <c r="I17" s="112">
        <v>0</v>
      </c>
      <c r="J17" s="708">
        <v>3259</v>
      </c>
      <c r="K17" s="696">
        <f t="shared" si="1"/>
        <v>3494.6945689547824</v>
      </c>
      <c r="L17" s="684">
        <f t="shared" si="2"/>
        <v>2571.9383971840566</v>
      </c>
      <c r="M17" s="757">
        <v>3184</v>
      </c>
      <c r="N17" s="697">
        <f t="shared" si="3"/>
        <v>3414.2704840601496</v>
      </c>
      <c r="O17" s="730">
        <f t="shared" si="4"/>
        <v>2652.3624820786895</v>
      </c>
    </row>
    <row r="18" spans="1:15" x14ac:dyDescent="0.55000000000000004">
      <c r="A18">
        <v>2031</v>
      </c>
      <c r="B18" s="754">
        <v>6339</v>
      </c>
      <c r="C18" s="751">
        <f t="shared" si="0"/>
        <v>6105.4027385680747</v>
      </c>
      <c r="D18" s="112">
        <v>2756</v>
      </c>
      <c r="E18" s="112">
        <v>2587</v>
      </c>
      <c r="F18" s="112">
        <v>0</v>
      </c>
      <c r="G18" s="112">
        <v>0</v>
      </c>
      <c r="H18" s="112">
        <v>0</v>
      </c>
      <c r="I18" s="112">
        <v>0</v>
      </c>
      <c r="J18" s="708">
        <v>3292</v>
      </c>
      <c r="K18" s="696">
        <f t="shared" si="1"/>
        <v>3547.7315721399623</v>
      </c>
      <c r="L18" s="684">
        <f t="shared" si="2"/>
        <v>2557.6711664281124</v>
      </c>
      <c r="M18" s="757">
        <v>3223</v>
      </c>
      <c r="N18" s="697">
        <f t="shared" si="3"/>
        <v>3473.3714632463848</v>
      </c>
      <c r="O18" s="730">
        <f t="shared" si="4"/>
        <v>2632.0312753216899</v>
      </c>
    </row>
    <row r="19" spans="1:15" x14ac:dyDescent="0.55000000000000004">
      <c r="A19">
        <v>2032</v>
      </c>
      <c r="B19" s="754">
        <v>6395</v>
      </c>
      <c r="C19" s="751">
        <f t="shared" si="0"/>
        <v>6143.9407456791268</v>
      </c>
      <c r="D19" s="112">
        <v>2790</v>
      </c>
      <c r="E19" s="112">
        <v>2619</v>
      </c>
      <c r="F19" s="112">
        <v>0</v>
      </c>
      <c r="G19" s="112">
        <v>0</v>
      </c>
      <c r="H19" s="112">
        <v>0</v>
      </c>
      <c r="I19" s="112">
        <v>0</v>
      </c>
      <c r="J19" s="708">
        <v>3326</v>
      </c>
      <c r="K19" s="696">
        <f t="shared" si="1"/>
        <v>3602.2946491440462</v>
      </c>
      <c r="L19" s="684">
        <f t="shared" si="2"/>
        <v>2541.6460965350807</v>
      </c>
      <c r="M19" s="757">
        <v>3262</v>
      </c>
      <c r="N19" s="697">
        <f t="shared" si="3"/>
        <v>3532.9780954623811</v>
      </c>
      <c r="O19" s="730">
        <f t="shared" si="4"/>
        <v>2610.9626502167457</v>
      </c>
    </row>
    <row r="20" spans="1:15" x14ac:dyDescent="0.55000000000000004">
      <c r="A20">
        <v>2033</v>
      </c>
      <c r="B20" s="754">
        <v>6451</v>
      </c>
      <c r="C20" s="751">
        <f t="shared" si="0"/>
        <v>6182.247903987507</v>
      </c>
      <c r="D20" s="112">
        <v>2825</v>
      </c>
      <c r="E20" s="112">
        <v>2652</v>
      </c>
      <c r="F20" s="112">
        <v>0</v>
      </c>
      <c r="G20" s="112">
        <v>0</v>
      </c>
      <c r="H20" s="112">
        <v>0</v>
      </c>
      <c r="I20" s="112">
        <v>0</v>
      </c>
      <c r="J20" s="708">
        <v>3359</v>
      </c>
      <c r="K20" s="696">
        <f t="shared" si="1"/>
        <v>3656.2261771218359</v>
      </c>
      <c r="L20" s="684">
        <f t="shared" si="2"/>
        <v>2526.0217268656711</v>
      </c>
      <c r="M20" s="757">
        <v>3300</v>
      </c>
      <c r="N20" s="697">
        <f t="shared" si="3"/>
        <v>3592.0054732069243</v>
      </c>
      <c r="O20" s="730">
        <f t="shared" si="4"/>
        <v>2590.2424307805827</v>
      </c>
    </row>
    <row r="21" spans="1:15" x14ac:dyDescent="0.55000000000000004">
      <c r="A21">
        <v>2034</v>
      </c>
      <c r="B21" s="754">
        <v>6507</v>
      </c>
      <c r="C21" s="751">
        <f t="shared" si="0"/>
        <v>6220.3251268746853</v>
      </c>
      <c r="D21" s="112">
        <v>2860</v>
      </c>
      <c r="E21" s="112">
        <v>2684</v>
      </c>
      <c r="F21" s="112">
        <v>0</v>
      </c>
      <c r="G21" s="112">
        <v>0</v>
      </c>
      <c r="H21" s="112">
        <v>0</v>
      </c>
      <c r="I21" s="112">
        <v>0</v>
      </c>
      <c r="J21" s="708">
        <v>3392</v>
      </c>
      <c r="K21" s="696">
        <f t="shared" si="1"/>
        <v>3710.6069630131733</v>
      </c>
      <c r="L21" s="684">
        <f t="shared" si="2"/>
        <v>2509.718163861512</v>
      </c>
      <c r="M21" s="757">
        <v>3339</v>
      </c>
      <c r="N21" s="697">
        <f t="shared" si="3"/>
        <v>3652.6287292160923</v>
      </c>
      <c r="O21" s="730">
        <f t="shared" si="4"/>
        <v>2567.696397658593</v>
      </c>
    </row>
    <row r="22" spans="1:15" x14ac:dyDescent="0.55000000000000004">
      <c r="A22">
        <v>2035</v>
      </c>
      <c r="B22" s="754">
        <v>6563</v>
      </c>
      <c r="C22" s="751">
        <f t="shared" si="0"/>
        <v>6258.1733245980276</v>
      </c>
      <c r="D22" s="112">
        <v>2894</v>
      </c>
      <c r="E22" s="112">
        <v>2717</v>
      </c>
      <c r="F22" s="112">
        <v>0</v>
      </c>
      <c r="G22" s="112">
        <v>0</v>
      </c>
      <c r="H22" s="112">
        <v>0</v>
      </c>
      <c r="I22" s="112">
        <v>0</v>
      </c>
      <c r="J22" s="708">
        <v>3426</v>
      </c>
      <c r="K22" s="696">
        <f t="shared" si="1"/>
        <v>3766.5395496932624</v>
      </c>
      <c r="L22" s="684">
        <f t="shared" si="2"/>
        <v>2491.6337749047652</v>
      </c>
      <c r="M22" s="757">
        <v>3378</v>
      </c>
      <c r="N22" s="697">
        <f t="shared" si="3"/>
        <v>3713.7684176485232</v>
      </c>
      <c r="O22" s="730">
        <f t="shared" si="4"/>
        <v>2544.4049069495045</v>
      </c>
    </row>
    <row r="23" spans="1:15" x14ac:dyDescent="0.55000000000000004">
      <c r="A23">
        <v>2036</v>
      </c>
      <c r="B23" s="754">
        <v>6619</v>
      </c>
      <c r="C23" s="751">
        <f t="shared" si="0"/>
        <v>6295.7934043007099</v>
      </c>
      <c r="D23" s="112">
        <v>2929</v>
      </c>
      <c r="E23" s="112">
        <v>2750</v>
      </c>
      <c r="F23" s="112">
        <v>0</v>
      </c>
      <c r="G23" s="112">
        <v>0</v>
      </c>
      <c r="H23" s="112">
        <v>0</v>
      </c>
      <c r="I23" s="112">
        <v>0</v>
      </c>
      <c r="J23" s="708">
        <v>3459</v>
      </c>
      <c r="K23" s="696">
        <f t="shared" si="1"/>
        <v>3821.8338014888905</v>
      </c>
      <c r="L23" s="684">
        <f t="shared" si="2"/>
        <v>2473.9596028118194</v>
      </c>
      <c r="M23" s="757">
        <v>3417</v>
      </c>
      <c r="N23" s="697">
        <f t="shared" si="3"/>
        <v>3775.4281872470478</v>
      </c>
      <c r="O23" s="730">
        <f t="shared" si="4"/>
        <v>2520.365217053662</v>
      </c>
    </row>
    <row r="24" spans="1:15" x14ac:dyDescent="0.55000000000000004">
      <c r="A24">
        <v>2037</v>
      </c>
      <c r="B24" s="754">
        <v>6675</v>
      </c>
      <c r="C24" s="751">
        <f t="shared" si="0"/>
        <v>6333.1862700216006</v>
      </c>
      <c r="D24" s="112">
        <v>2964</v>
      </c>
      <c r="E24" s="112">
        <v>2782</v>
      </c>
      <c r="F24" s="112">
        <v>0</v>
      </c>
      <c r="G24" s="112">
        <v>0</v>
      </c>
      <c r="H24" s="112">
        <v>0</v>
      </c>
      <c r="I24" s="112">
        <v>0</v>
      </c>
      <c r="J24" s="708">
        <v>3492</v>
      </c>
      <c r="K24" s="696">
        <f t="shared" si="1"/>
        <v>3877.5868323137315</v>
      </c>
      <c r="L24" s="684">
        <f t="shared" si="2"/>
        <v>2455.5994377078691</v>
      </c>
      <c r="M24" s="757">
        <v>3455</v>
      </c>
      <c r="N24" s="697">
        <f t="shared" si="3"/>
        <v>3836.5012902760432</v>
      </c>
      <c r="O24" s="730">
        <f t="shared" si="4"/>
        <v>2496.6849797455575</v>
      </c>
    </row>
    <row r="25" spans="1:15" x14ac:dyDescent="0.55000000000000004">
      <c r="A25">
        <v>2038</v>
      </c>
      <c r="B25" s="754">
        <v>6731</v>
      </c>
      <c r="C25" s="751">
        <f t="shared" si="0"/>
        <v>6370.3528227051102</v>
      </c>
      <c r="D25" s="112">
        <v>2998</v>
      </c>
      <c r="E25" s="112">
        <v>2815</v>
      </c>
      <c r="F25" s="112">
        <v>0</v>
      </c>
      <c r="G25" s="112">
        <v>0</v>
      </c>
      <c r="H25" s="112">
        <v>0</v>
      </c>
      <c r="I25" s="112">
        <v>0</v>
      </c>
      <c r="J25" s="708">
        <v>3525</v>
      </c>
      <c r="K25" s="696">
        <f t="shared" si="1"/>
        <v>3933.8018476017846</v>
      </c>
      <c r="L25" s="684">
        <f t="shared" si="2"/>
        <v>2436.5509751033255</v>
      </c>
      <c r="M25" s="757">
        <v>3494</v>
      </c>
      <c r="N25" s="697">
        <f t="shared" si="3"/>
        <v>3899.2067107859957</v>
      </c>
      <c r="O25" s="730">
        <f t="shared" si="4"/>
        <v>2471.1461119191144</v>
      </c>
    </row>
    <row r="26" spans="1:15" x14ac:dyDescent="0.55000000000000004">
      <c r="A26">
        <v>2039</v>
      </c>
      <c r="B26" s="754">
        <v>6787</v>
      </c>
      <c r="C26" s="751">
        <f t="shared" si="0"/>
        <v>6407.2939602110137</v>
      </c>
      <c r="D26" s="112">
        <v>3033</v>
      </c>
      <c r="E26" s="112">
        <v>2847</v>
      </c>
      <c r="F26" s="112">
        <v>0</v>
      </c>
      <c r="G26" s="112">
        <v>0</v>
      </c>
      <c r="H26" s="112">
        <v>0</v>
      </c>
      <c r="I26" s="112">
        <v>0</v>
      </c>
      <c r="J26" s="708">
        <v>3559</v>
      </c>
      <c r="K26" s="696">
        <f t="shared" si="1"/>
        <v>3991.6036253880347</v>
      </c>
      <c r="L26" s="684">
        <f t="shared" si="2"/>
        <v>2415.6903348229789</v>
      </c>
      <c r="M26" s="757">
        <v>3533</v>
      </c>
      <c r="N26" s="697">
        <f t="shared" si="3"/>
        <v>3962.4432729687906</v>
      </c>
      <c r="O26" s="730">
        <f t="shared" si="4"/>
        <v>2444.8506872422231</v>
      </c>
    </row>
    <row r="27" spans="1:15" x14ac:dyDescent="0.55000000000000004">
      <c r="A27">
        <v>2040</v>
      </c>
      <c r="B27" s="754">
        <v>6844</v>
      </c>
      <c r="C27" s="751">
        <f t="shared" si="0"/>
        <v>6444.9522711102054</v>
      </c>
      <c r="D27" s="112">
        <v>3068</v>
      </c>
      <c r="E27" s="112">
        <v>2880</v>
      </c>
      <c r="F27" s="112">
        <v>0</v>
      </c>
      <c r="G27" s="112">
        <v>0</v>
      </c>
      <c r="H27" s="112">
        <v>0</v>
      </c>
      <c r="I27" s="112">
        <v>0</v>
      </c>
      <c r="J27" s="708">
        <v>3592</v>
      </c>
      <c r="K27" s="696">
        <f t="shared" si="1"/>
        <v>4048.7579161297526</v>
      </c>
      <c r="L27" s="684">
        <f t="shared" si="2"/>
        <v>2396.1943549804528</v>
      </c>
      <c r="M27" s="757">
        <v>3572</v>
      </c>
      <c r="N27" s="697">
        <f t="shared" si="3"/>
        <v>4026.2147206056452</v>
      </c>
      <c r="O27" s="730">
        <f t="shared" si="4"/>
        <v>2418.7375505045602</v>
      </c>
    </row>
    <row r="28" spans="1:15" x14ac:dyDescent="0.55000000000000004">
      <c r="A28">
        <v>2041</v>
      </c>
      <c r="B28" s="754">
        <v>6900</v>
      </c>
      <c r="C28" s="751">
        <f t="shared" si="0"/>
        <v>6481.4429053161557</v>
      </c>
      <c r="D28" s="112">
        <v>3102</v>
      </c>
      <c r="E28" s="112">
        <v>2913</v>
      </c>
      <c r="F28" s="112">
        <v>0</v>
      </c>
      <c r="G28" s="112">
        <v>0</v>
      </c>
      <c r="H28" s="112">
        <v>0</v>
      </c>
      <c r="I28" s="112">
        <v>0</v>
      </c>
      <c r="J28" s="708">
        <v>3625</v>
      </c>
      <c r="K28" s="696">
        <f t="shared" si="1"/>
        <v>4106.3839596882526</v>
      </c>
      <c r="L28" s="684">
        <f t="shared" si="2"/>
        <v>2375.0589456279031</v>
      </c>
      <c r="M28" s="757">
        <v>3610</v>
      </c>
      <c r="N28" s="697">
        <f t="shared" si="3"/>
        <v>4089.3920260619561</v>
      </c>
      <c r="O28" s="730">
        <f t="shared" si="4"/>
        <v>2392.0508792541996</v>
      </c>
    </row>
    <row r="29" spans="1:15" x14ac:dyDescent="0.55000000000000004">
      <c r="A29">
        <v>2042</v>
      </c>
      <c r="B29" s="754">
        <v>6956</v>
      </c>
      <c r="C29" s="751">
        <f t="shared" si="0"/>
        <v>6517.7108053993816</v>
      </c>
      <c r="D29" s="112">
        <v>3137</v>
      </c>
      <c r="E29" s="112">
        <v>2945</v>
      </c>
      <c r="F29" s="112">
        <v>0</v>
      </c>
      <c r="G29" s="112">
        <v>0</v>
      </c>
      <c r="H29" s="112">
        <v>0</v>
      </c>
      <c r="I29" s="112">
        <v>0</v>
      </c>
      <c r="J29" s="708">
        <v>3659</v>
      </c>
      <c r="K29" s="696">
        <f t="shared" si="1"/>
        <v>4165.6235042873959</v>
      </c>
      <c r="L29" s="684">
        <f t="shared" si="2"/>
        <v>2352.0873011119857</v>
      </c>
      <c r="M29" s="757">
        <v>3649</v>
      </c>
      <c r="N29" s="697">
        <f t="shared" si="3"/>
        <v>4154.2389087577776</v>
      </c>
      <c r="O29" s="730">
        <f t="shared" si="4"/>
        <v>2363.471896641604</v>
      </c>
    </row>
    <row r="30" spans="1:15" x14ac:dyDescent="0.55000000000000004">
      <c r="A30">
        <v>2043</v>
      </c>
      <c r="B30" s="754">
        <v>7012</v>
      </c>
      <c r="C30" s="751">
        <f t="shared" si="0"/>
        <v>6553.7568569640334</v>
      </c>
      <c r="D30" s="112">
        <v>3171</v>
      </c>
      <c r="E30" s="112">
        <v>2978</v>
      </c>
      <c r="F30" s="112">
        <v>0</v>
      </c>
      <c r="G30" s="112">
        <v>0</v>
      </c>
      <c r="H30" s="112">
        <v>0</v>
      </c>
      <c r="I30" s="112">
        <v>0</v>
      </c>
      <c r="J30" s="708">
        <v>3692</v>
      </c>
      <c r="K30" s="696">
        <f t="shared" si="1"/>
        <v>4224.2086328828118</v>
      </c>
      <c r="L30" s="684">
        <f t="shared" si="2"/>
        <v>2329.5482240812216</v>
      </c>
      <c r="M30" s="757">
        <v>3688</v>
      </c>
      <c r="N30" s="697">
        <f t="shared" si="3"/>
        <v>4219.6320254799057</v>
      </c>
      <c r="O30" s="730">
        <f t="shared" si="4"/>
        <v>2334.1248314841278</v>
      </c>
    </row>
    <row r="31" spans="1:15" x14ac:dyDescent="0.55000000000000004">
      <c r="A31">
        <v>2044</v>
      </c>
      <c r="B31" s="754">
        <v>7068</v>
      </c>
      <c r="C31" s="751">
        <f t="shared" si="0"/>
        <v>6589.5819425783284</v>
      </c>
      <c r="D31" s="112">
        <v>3206</v>
      </c>
      <c r="E31" s="112">
        <v>3010</v>
      </c>
      <c r="F31" s="112">
        <v>0</v>
      </c>
      <c r="G31" s="112">
        <v>0</v>
      </c>
      <c r="H31" s="112">
        <v>0</v>
      </c>
      <c r="I31" s="112">
        <v>0</v>
      </c>
      <c r="J31" s="708">
        <v>3725</v>
      </c>
      <c r="K31" s="696">
        <f t="shared" si="1"/>
        <v>4283.275472176575</v>
      </c>
      <c r="L31" s="684">
        <f t="shared" si="2"/>
        <v>2306.3064704017534</v>
      </c>
      <c r="M31" s="757">
        <v>3727</v>
      </c>
      <c r="N31" s="697">
        <f t="shared" si="3"/>
        <v>4285.5752173965357</v>
      </c>
      <c r="O31" s="730">
        <f t="shared" si="4"/>
        <v>2304.0067251817927</v>
      </c>
    </row>
    <row r="32" spans="1:15" x14ac:dyDescent="0.55000000000000004">
      <c r="A32">
        <v>2045</v>
      </c>
      <c r="B32" s="754">
        <v>7124</v>
      </c>
      <c r="C32" s="751">
        <f t="shared" si="0"/>
        <v>6625.1869417841945</v>
      </c>
      <c r="D32" s="112">
        <v>3241</v>
      </c>
      <c r="E32" s="112">
        <v>3043</v>
      </c>
      <c r="F32" s="112">
        <v>0</v>
      </c>
      <c r="G32" s="112">
        <v>0</v>
      </c>
      <c r="H32" s="112">
        <v>0</v>
      </c>
      <c r="I32" s="112">
        <v>0</v>
      </c>
      <c r="J32" s="708">
        <v>3759</v>
      </c>
      <c r="K32" s="696">
        <f t="shared" si="1"/>
        <v>4343.9829966204834</v>
      </c>
      <c r="L32" s="684">
        <f t="shared" si="2"/>
        <v>2281.2039451637111</v>
      </c>
      <c r="M32" s="757">
        <v>3765</v>
      </c>
      <c r="N32" s="697">
        <f t="shared" si="3"/>
        <v>4350.9167284586647</v>
      </c>
      <c r="O32" s="730">
        <f t="shared" si="4"/>
        <v>2274.2702133255298</v>
      </c>
    </row>
    <row r="33" spans="1:15" x14ac:dyDescent="0.55000000000000004">
      <c r="A33">
        <v>2046</v>
      </c>
      <c r="B33" s="754">
        <v>7180</v>
      </c>
      <c r="C33" s="751">
        <f t="shared" si="0"/>
        <v>6660.5727311068913</v>
      </c>
      <c r="D33" s="112">
        <v>3275</v>
      </c>
      <c r="E33" s="112">
        <v>3076</v>
      </c>
      <c r="F33" s="112">
        <v>0</v>
      </c>
      <c r="G33" s="112">
        <v>0</v>
      </c>
      <c r="H33" s="112">
        <v>0</v>
      </c>
      <c r="I33" s="112">
        <v>0</v>
      </c>
      <c r="J33" s="708">
        <v>3792</v>
      </c>
      <c r="K33" s="696">
        <f t="shared" si="1"/>
        <v>4404.0291143391314</v>
      </c>
      <c r="L33" s="684">
        <f t="shared" si="2"/>
        <v>2256.5436167677599</v>
      </c>
      <c r="M33" s="757">
        <v>3804</v>
      </c>
      <c r="N33" s="697">
        <f t="shared" si="3"/>
        <v>4417.9659153338753</v>
      </c>
      <c r="O33" s="730">
        <f t="shared" si="4"/>
        <v>2242.606815773016</v>
      </c>
    </row>
    <row r="34" spans="1:15" x14ac:dyDescent="0.55000000000000004">
      <c r="A34">
        <v>2047</v>
      </c>
      <c r="B34" s="754">
        <v>7236</v>
      </c>
      <c r="C34" s="751">
        <f t="shared" si="0"/>
        <v>6695.7401840645889</v>
      </c>
      <c r="D34" s="112">
        <v>3310</v>
      </c>
      <c r="E34" s="112">
        <v>3108</v>
      </c>
      <c r="F34" s="112">
        <v>0</v>
      </c>
      <c r="G34" s="112">
        <v>0</v>
      </c>
      <c r="H34" s="112">
        <v>0</v>
      </c>
      <c r="I34" s="112">
        <v>0</v>
      </c>
      <c r="J34" s="708">
        <v>3825</v>
      </c>
      <c r="K34" s="696">
        <f t="shared" si="1"/>
        <v>4464.56709366005</v>
      </c>
      <c r="L34" s="684">
        <f t="shared" si="2"/>
        <v>2231.1730904045389</v>
      </c>
      <c r="M34" s="757">
        <v>3843</v>
      </c>
      <c r="N34" s="697">
        <f t="shared" si="3"/>
        <v>4485.5768211596269</v>
      </c>
      <c r="O34" s="730">
        <f t="shared" si="4"/>
        <v>2210.163362904962</v>
      </c>
    </row>
    <row r="35" spans="1:15" x14ac:dyDescent="0.55000000000000004">
      <c r="A35">
        <v>2048</v>
      </c>
      <c r="B35" s="754">
        <v>7292</v>
      </c>
      <c r="C35" s="751">
        <f t="shared" ref="C35:C66" si="5">B35*(1+POPwo)^(A35-$A$3)</f>
        <v>6730.6901711779283</v>
      </c>
      <c r="D35" s="112">
        <v>3345</v>
      </c>
      <c r="E35" s="112">
        <v>3141</v>
      </c>
      <c r="F35" s="112">
        <v>0</v>
      </c>
      <c r="G35" s="112">
        <v>0</v>
      </c>
      <c r="H35" s="112">
        <v>0</v>
      </c>
      <c r="I35" s="112">
        <v>0</v>
      </c>
      <c r="J35" s="708">
        <v>3858</v>
      </c>
      <c r="K35" s="696">
        <f t="shared" ref="K35:K66" si="6">J35*(1+POPwith)^(A35-$A$3)</f>
        <v>4525.60035204632</v>
      </c>
      <c r="L35" s="684">
        <f t="shared" ref="L35:L66" si="7">C35-K35</f>
        <v>2205.0898191316082</v>
      </c>
      <c r="M35" s="757">
        <v>3882</v>
      </c>
      <c r="N35" s="697">
        <f t="shared" ref="N35:N66" si="8">M35*(1+POPwith)^(A35-$A$3)</f>
        <v>4553.7533868957526</v>
      </c>
      <c r="O35" s="730">
        <f t="shared" ref="O35:O66" si="9">C35-N35</f>
        <v>2176.9367842821757</v>
      </c>
    </row>
    <row r="36" spans="1:15" x14ac:dyDescent="0.55000000000000004">
      <c r="A36">
        <v>2049</v>
      </c>
      <c r="B36" s="754">
        <v>7348</v>
      </c>
      <c r="C36" s="751">
        <f t="shared" si="5"/>
        <v>6765.4235599795502</v>
      </c>
      <c r="D36" s="112">
        <v>3379</v>
      </c>
      <c r="E36" s="112">
        <v>3173</v>
      </c>
      <c r="F36" s="112">
        <v>0</v>
      </c>
      <c r="G36" s="112">
        <v>0</v>
      </c>
      <c r="H36" s="112">
        <v>0</v>
      </c>
      <c r="I36" s="112">
        <v>0</v>
      </c>
      <c r="J36" s="708">
        <v>3892</v>
      </c>
      <c r="K36" s="696">
        <f t="shared" si="6"/>
        <v>4588.3112371734305</v>
      </c>
      <c r="L36" s="684">
        <f t="shared" si="7"/>
        <v>2177.1123228061197</v>
      </c>
      <c r="M36" s="757">
        <v>3920</v>
      </c>
      <c r="N36" s="697">
        <f t="shared" si="8"/>
        <v>4621.32067053439</v>
      </c>
      <c r="O36" s="730">
        <f t="shared" si="9"/>
        <v>2144.1028894451601</v>
      </c>
    </row>
    <row r="37" spans="1:15" x14ac:dyDescent="0.55000000000000004">
      <c r="A37">
        <v>2050</v>
      </c>
      <c r="B37" s="754">
        <v>7404</v>
      </c>
      <c r="C37" s="751">
        <f t="shared" si="5"/>
        <v>6799.9412150235939</v>
      </c>
      <c r="D37" s="112">
        <v>3414</v>
      </c>
      <c r="E37" s="112">
        <v>3206</v>
      </c>
      <c r="F37" s="112">
        <v>0</v>
      </c>
      <c r="G37" s="112">
        <v>0</v>
      </c>
      <c r="H37" s="112">
        <v>0</v>
      </c>
      <c r="I37" s="112">
        <v>0</v>
      </c>
      <c r="J37" s="708">
        <v>3925</v>
      </c>
      <c r="K37" s="696">
        <f t="shared" si="6"/>
        <v>4650.3512882670202</v>
      </c>
      <c r="L37" s="684">
        <f t="shared" si="7"/>
        <v>2149.5899267565737</v>
      </c>
      <c r="M37" s="757">
        <v>3959</v>
      </c>
      <c r="N37" s="697">
        <f t="shared" si="8"/>
        <v>4690.6345860507345</v>
      </c>
      <c r="O37" s="730">
        <f t="shared" si="9"/>
        <v>2109.3066289728595</v>
      </c>
    </row>
    <row r="38" spans="1:15" x14ac:dyDescent="0.55000000000000004">
      <c r="A38">
        <v>2051</v>
      </c>
      <c r="B38" s="754">
        <v>7469</v>
      </c>
      <c r="C38" s="751">
        <f t="shared" si="5"/>
        <v>6842.4890643805647</v>
      </c>
      <c r="D38" s="112">
        <v>3483</v>
      </c>
      <c r="E38" s="112">
        <v>3289</v>
      </c>
      <c r="F38" s="112">
        <v>0</v>
      </c>
      <c r="G38" s="112">
        <v>0</v>
      </c>
      <c r="H38" s="112">
        <v>0</v>
      </c>
      <c r="I38" s="112">
        <v>0</v>
      </c>
      <c r="J38" s="708">
        <v>4012</v>
      </c>
      <c r="K38" s="696">
        <f t="shared" si="6"/>
        <v>4777.19628417068</v>
      </c>
      <c r="L38" s="684">
        <f t="shared" si="7"/>
        <v>2065.2927802098848</v>
      </c>
      <c r="M38" s="757">
        <v>4047</v>
      </c>
      <c r="N38" s="697">
        <f t="shared" si="8"/>
        <v>4818.8717253336845</v>
      </c>
      <c r="O38" s="730">
        <f t="shared" si="9"/>
        <v>2023.6173390468803</v>
      </c>
    </row>
    <row r="39" spans="1:15" x14ac:dyDescent="0.55000000000000004">
      <c r="A39">
        <v>2052</v>
      </c>
      <c r="B39" s="754">
        <v>7535</v>
      </c>
      <c r="C39" s="751">
        <f t="shared" si="5"/>
        <v>6885.6955030602876</v>
      </c>
      <c r="D39" s="112">
        <v>3552</v>
      </c>
      <c r="E39" s="112">
        <v>3372</v>
      </c>
      <c r="F39" s="112">
        <v>0</v>
      </c>
      <c r="G39" s="112">
        <v>0</v>
      </c>
      <c r="H39" s="112">
        <v>0</v>
      </c>
      <c r="I39" s="112">
        <v>0</v>
      </c>
      <c r="J39" s="708">
        <v>4099</v>
      </c>
      <c r="K39" s="696">
        <f t="shared" si="6"/>
        <v>4905.1934712511684</v>
      </c>
      <c r="L39" s="684">
        <f t="shared" si="7"/>
        <v>1980.5020318091192</v>
      </c>
      <c r="M39" s="757">
        <v>4136</v>
      </c>
      <c r="N39" s="697">
        <f t="shared" si="8"/>
        <v>4949.4706506696348</v>
      </c>
      <c r="O39" s="730">
        <f t="shared" si="9"/>
        <v>1936.2248523906528</v>
      </c>
    </row>
    <row r="40" spans="1:15" x14ac:dyDescent="0.55000000000000004">
      <c r="A40">
        <v>2053</v>
      </c>
      <c r="B40" s="754">
        <v>7600</v>
      </c>
      <c r="C40" s="751">
        <f t="shared" si="5"/>
        <v>6927.7316003583337</v>
      </c>
      <c r="D40" s="112">
        <v>3621</v>
      </c>
      <c r="E40" s="112">
        <v>3456</v>
      </c>
      <c r="F40" s="112">
        <v>0</v>
      </c>
      <c r="G40" s="112">
        <v>0</v>
      </c>
      <c r="H40" s="112">
        <v>0</v>
      </c>
      <c r="I40" s="112">
        <v>0</v>
      </c>
      <c r="J40" s="708">
        <v>4186</v>
      </c>
      <c r="K40" s="696">
        <f t="shared" si="6"/>
        <v>5034.3512002953585</v>
      </c>
      <c r="L40" s="684">
        <f t="shared" si="7"/>
        <v>1893.3804000629752</v>
      </c>
      <c r="M40" s="757">
        <v>4224</v>
      </c>
      <c r="N40" s="697">
        <f t="shared" si="8"/>
        <v>5080.0524295383648</v>
      </c>
      <c r="O40" s="730">
        <f t="shared" si="9"/>
        <v>1847.6791708199689</v>
      </c>
    </row>
    <row r="41" spans="1:15" x14ac:dyDescent="0.55000000000000004">
      <c r="A41">
        <v>2054</v>
      </c>
      <c r="B41" s="754">
        <v>7666</v>
      </c>
      <c r="C41" s="751">
        <f t="shared" si="5"/>
        <v>6970.423746345542</v>
      </c>
      <c r="D41" s="112">
        <v>3691</v>
      </c>
      <c r="E41" s="112">
        <v>3539</v>
      </c>
      <c r="F41" s="112">
        <v>0</v>
      </c>
      <c r="G41" s="112">
        <v>0</v>
      </c>
      <c r="H41" s="112">
        <v>0</v>
      </c>
      <c r="I41" s="112">
        <v>0</v>
      </c>
      <c r="J41" s="708">
        <v>4273</v>
      </c>
      <c r="K41" s="696">
        <f t="shared" si="6"/>
        <v>5164.6778767932101</v>
      </c>
      <c r="L41" s="684">
        <f t="shared" si="7"/>
        <v>1805.7458695523319</v>
      </c>
      <c r="M41" s="757">
        <v>4312</v>
      </c>
      <c r="N41" s="697">
        <f t="shared" si="8"/>
        <v>5211.8162894295156</v>
      </c>
      <c r="O41" s="730">
        <f t="shared" si="9"/>
        <v>1758.6074569160264</v>
      </c>
    </row>
    <row r="42" spans="1:15" x14ac:dyDescent="0.55000000000000004">
      <c r="A42">
        <v>2055</v>
      </c>
      <c r="B42" s="754">
        <v>7731</v>
      </c>
      <c r="C42" s="751">
        <f t="shared" si="5"/>
        <v>7011.9521416696971</v>
      </c>
      <c r="D42" s="112">
        <v>3760</v>
      </c>
      <c r="E42" s="112">
        <v>3622</v>
      </c>
      <c r="F42" s="112">
        <v>0</v>
      </c>
      <c r="G42" s="112">
        <v>0</v>
      </c>
      <c r="H42" s="112">
        <v>0</v>
      </c>
      <c r="I42" s="112">
        <v>0</v>
      </c>
      <c r="J42" s="708">
        <v>4360</v>
      </c>
      <c r="K42" s="696">
        <f t="shared" si="6"/>
        <v>5296.1819612760319</v>
      </c>
      <c r="L42" s="684">
        <f t="shared" si="7"/>
        <v>1715.7701803936652</v>
      </c>
      <c r="M42" s="757">
        <v>4400</v>
      </c>
      <c r="N42" s="697">
        <f t="shared" si="8"/>
        <v>5344.7707866088394</v>
      </c>
      <c r="O42" s="730">
        <f t="shared" si="9"/>
        <v>1667.1813550608576</v>
      </c>
    </row>
    <row r="43" spans="1:15" x14ac:dyDescent="0.55000000000000004">
      <c r="A43">
        <v>2056</v>
      </c>
      <c r="B43" s="754">
        <v>7796</v>
      </c>
      <c r="C43" s="751">
        <f t="shared" si="5"/>
        <v>7053.2293298688155</v>
      </c>
      <c r="D43" s="112">
        <v>3829</v>
      </c>
      <c r="E43" s="112">
        <v>3705</v>
      </c>
      <c r="F43" s="112">
        <v>0</v>
      </c>
      <c r="G43" s="112">
        <v>0</v>
      </c>
      <c r="H43" s="112">
        <v>0</v>
      </c>
      <c r="I43" s="112">
        <v>0</v>
      </c>
      <c r="J43" s="708">
        <v>4447</v>
      </c>
      <c r="K43" s="696">
        <f t="shared" si="6"/>
        <v>5428.8719696567623</v>
      </c>
      <c r="L43" s="684">
        <f t="shared" si="7"/>
        <v>1624.3573602120532</v>
      </c>
      <c r="M43" s="757">
        <v>4489</v>
      </c>
      <c r="N43" s="697">
        <f t="shared" si="8"/>
        <v>5480.1453275892072</v>
      </c>
      <c r="O43" s="730">
        <f t="shared" si="9"/>
        <v>1573.0840022796083</v>
      </c>
    </row>
    <row r="44" spans="1:15" x14ac:dyDescent="0.55000000000000004">
      <c r="A44">
        <v>2057</v>
      </c>
      <c r="B44" s="754">
        <v>7862</v>
      </c>
      <c r="C44" s="751">
        <f t="shared" si="5"/>
        <v>7095.1587697473142</v>
      </c>
      <c r="D44" s="112">
        <v>3898</v>
      </c>
      <c r="E44" s="112">
        <v>3789</v>
      </c>
      <c r="F44" s="112">
        <v>0</v>
      </c>
      <c r="G44" s="112">
        <v>0</v>
      </c>
      <c r="H44" s="112">
        <v>0</v>
      </c>
      <c r="I44" s="112">
        <v>0</v>
      </c>
      <c r="J44" s="708">
        <v>4534</v>
      </c>
      <c r="K44" s="696">
        <f t="shared" si="6"/>
        <v>5562.7564735722681</v>
      </c>
      <c r="L44" s="684">
        <f t="shared" si="7"/>
        <v>1532.4022961750461</v>
      </c>
      <c r="M44" s="757">
        <v>4577</v>
      </c>
      <c r="N44" s="697">
        <f t="shared" si="8"/>
        <v>5615.5130965020444</v>
      </c>
      <c r="O44" s="730">
        <f t="shared" si="9"/>
        <v>1479.6456732452698</v>
      </c>
    </row>
    <row r="45" spans="1:15" x14ac:dyDescent="0.55000000000000004">
      <c r="A45">
        <v>2058</v>
      </c>
      <c r="B45" s="754">
        <v>7927</v>
      </c>
      <c r="C45" s="751">
        <f t="shared" si="5"/>
        <v>7135.9342735776509</v>
      </c>
      <c r="D45" s="112">
        <v>3967</v>
      </c>
      <c r="E45" s="112">
        <v>3872</v>
      </c>
      <c r="F45" s="112">
        <v>0</v>
      </c>
      <c r="G45" s="112">
        <v>0</v>
      </c>
      <c r="H45" s="112">
        <v>0</v>
      </c>
      <c r="I45" s="112">
        <v>0</v>
      </c>
      <c r="J45" s="708">
        <v>4621</v>
      </c>
      <c r="K45" s="696">
        <f t="shared" si="6"/>
        <v>5697.844100727687</v>
      </c>
      <c r="L45" s="684">
        <f t="shared" si="7"/>
        <v>1438.0901728499639</v>
      </c>
      <c r="M45" s="757">
        <v>4665</v>
      </c>
      <c r="N45" s="697">
        <f t="shared" si="8"/>
        <v>5752.0975394708203</v>
      </c>
      <c r="O45" s="730">
        <f t="shared" si="9"/>
        <v>1383.8367341068306</v>
      </c>
    </row>
    <row r="46" spans="1:15" x14ac:dyDescent="0.55000000000000004">
      <c r="A46">
        <v>2059</v>
      </c>
      <c r="B46" s="754">
        <v>7992</v>
      </c>
      <c r="C46" s="751">
        <f t="shared" si="5"/>
        <v>7176.4615551465249</v>
      </c>
      <c r="D46" s="112">
        <v>4036</v>
      </c>
      <c r="E46" s="112">
        <v>3955</v>
      </c>
      <c r="F46" s="112">
        <v>0</v>
      </c>
      <c r="G46" s="112">
        <v>0</v>
      </c>
      <c r="H46" s="112">
        <v>0</v>
      </c>
      <c r="I46" s="112">
        <v>0</v>
      </c>
      <c r="J46" s="708">
        <v>4708</v>
      </c>
      <c r="K46" s="696">
        <f t="shared" si="6"/>
        <v>5834.1435352428216</v>
      </c>
      <c r="L46" s="684">
        <f t="shared" si="7"/>
        <v>1342.3180199037033</v>
      </c>
      <c r="M46" s="757">
        <v>4754</v>
      </c>
      <c r="N46" s="697">
        <f t="shared" si="8"/>
        <v>5891.1466369040727</v>
      </c>
      <c r="O46" s="730">
        <f t="shared" si="9"/>
        <v>1285.3149182424522</v>
      </c>
    </row>
    <row r="47" spans="1:15" x14ac:dyDescent="0.55000000000000004">
      <c r="A47">
        <v>2060</v>
      </c>
      <c r="B47" s="754">
        <v>8058</v>
      </c>
      <c r="C47" s="751">
        <f t="shared" si="5"/>
        <v>7217.6373114792641</v>
      </c>
      <c r="D47" s="112">
        <v>4105</v>
      </c>
      <c r="E47" s="112">
        <v>4038</v>
      </c>
      <c r="F47" s="112">
        <v>0</v>
      </c>
      <c r="G47" s="112">
        <v>0</v>
      </c>
      <c r="H47" s="112">
        <v>0</v>
      </c>
      <c r="I47" s="112">
        <v>0</v>
      </c>
      <c r="J47" s="708">
        <v>4795</v>
      </c>
      <c r="K47" s="696">
        <f t="shared" si="6"/>
        <v>5971.6635180005887</v>
      </c>
      <c r="L47" s="684">
        <f t="shared" si="7"/>
        <v>1245.9737934786754</v>
      </c>
      <c r="M47" s="757">
        <v>4842</v>
      </c>
      <c r="N47" s="697">
        <f t="shared" si="8"/>
        <v>6030.1970290216577</v>
      </c>
      <c r="O47" s="730">
        <f t="shared" si="9"/>
        <v>1187.4402824576064</v>
      </c>
    </row>
    <row r="48" spans="1:15" x14ac:dyDescent="0.55000000000000004">
      <c r="A48">
        <v>2061</v>
      </c>
      <c r="B48" s="754">
        <v>8123</v>
      </c>
      <c r="C48" s="751">
        <f t="shared" si="5"/>
        <v>7257.668864661603</v>
      </c>
      <c r="D48" s="112">
        <v>4175</v>
      </c>
      <c r="E48" s="112">
        <v>4122</v>
      </c>
      <c r="F48" s="112">
        <v>0</v>
      </c>
      <c r="G48" s="112">
        <v>0</v>
      </c>
      <c r="H48" s="112">
        <v>0</v>
      </c>
      <c r="I48" s="112">
        <v>0</v>
      </c>
      <c r="J48" s="708">
        <v>4882</v>
      </c>
      <c r="K48" s="696">
        <f t="shared" si="6"/>
        <v>6110.4128469975512</v>
      </c>
      <c r="L48" s="684">
        <f t="shared" si="7"/>
        <v>1147.2560176640518</v>
      </c>
      <c r="M48" s="757">
        <v>4930</v>
      </c>
      <c r="N48" s="697">
        <f t="shared" si="8"/>
        <v>6170.4906463944963</v>
      </c>
      <c r="O48" s="730">
        <f t="shared" si="9"/>
        <v>1087.1782182671068</v>
      </c>
    </row>
    <row r="49" spans="1:15" x14ac:dyDescent="0.55000000000000004">
      <c r="A49">
        <v>2062</v>
      </c>
      <c r="B49" s="754">
        <v>8189</v>
      </c>
      <c r="C49" s="751">
        <f t="shared" si="5"/>
        <v>7298.3463876501401</v>
      </c>
      <c r="D49" s="112">
        <v>4244</v>
      </c>
      <c r="E49" s="112">
        <v>4205</v>
      </c>
      <c r="F49" s="112">
        <v>0</v>
      </c>
      <c r="G49" s="112">
        <v>0</v>
      </c>
      <c r="H49" s="112">
        <v>0</v>
      </c>
      <c r="I49" s="112">
        <v>0</v>
      </c>
      <c r="J49" s="708">
        <v>4969</v>
      </c>
      <c r="K49" s="696">
        <f t="shared" si="6"/>
        <v>6250.4003776965355</v>
      </c>
      <c r="L49" s="684">
        <f t="shared" si="7"/>
        <v>1047.9460099536045</v>
      </c>
      <c r="M49" s="757">
        <v>5018</v>
      </c>
      <c r="N49" s="697">
        <f t="shared" si="8"/>
        <v>6312.0364450153384</v>
      </c>
      <c r="O49" s="730">
        <f t="shared" si="9"/>
        <v>986.3099426348017</v>
      </c>
    </row>
    <row r="50" spans="1:15" x14ac:dyDescent="0.55000000000000004">
      <c r="A50">
        <v>2063</v>
      </c>
      <c r="B50" s="754">
        <v>8254</v>
      </c>
      <c r="C50" s="751">
        <f t="shared" si="5"/>
        <v>7337.8861528825373</v>
      </c>
      <c r="D50" s="112">
        <v>4313</v>
      </c>
      <c r="E50" s="112">
        <v>4288</v>
      </c>
      <c r="F50" s="112">
        <v>0</v>
      </c>
      <c r="G50" s="112">
        <v>0</v>
      </c>
      <c r="H50" s="112">
        <v>0</v>
      </c>
      <c r="I50" s="112">
        <v>0</v>
      </c>
      <c r="J50" s="708">
        <v>5055</v>
      </c>
      <c r="K50" s="696">
        <f t="shared" si="6"/>
        <v>6390.3708550618348</v>
      </c>
      <c r="L50" s="684">
        <f t="shared" si="7"/>
        <v>947.51529782070247</v>
      </c>
      <c r="M50" s="757">
        <v>5107</v>
      </c>
      <c r="N50" s="697">
        <f t="shared" si="8"/>
        <v>6456.1076076757245</v>
      </c>
      <c r="O50" s="730">
        <f t="shared" si="9"/>
        <v>881.77854520681285</v>
      </c>
    </row>
    <row r="51" spans="1:15" x14ac:dyDescent="0.55000000000000004">
      <c r="A51">
        <v>2064</v>
      </c>
      <c r="B51" s="754">
        <v>8319</v>
      </c>
      <c r="C51" s="751">
        <f t="shared" si="5"/>
        <v>7377.1826046238493</v>
      </c>
      <c r="D51" s="112">
        <v>4382</v>
      </c>
      <c r="E51" s="112">
        <v>4371</v>
      </c>
      <c r="F51" s="112">
        <v>0</v>
      </c>
      <c r="G51" s="112">
        <v>0</v>
      </c>
      <c r="H51" s="112">
        <v>0</v>
      </c>
      <c r="I51" s="112">
        <v>0</v>
      </c>
      <c r="J51" s="708">
        <v>5142</v>
      </c>
      <c r="K51" s="696">
        <f t="shared" si="6"/>
        <v>6532.8552663524415</v>
      </c>
      <c r="L51" s="684">
        <f t="shared" si="7"/>
        <v>844.32733827140783</v>
      </c>
      <c r="M51" s="757">
        <v>5195</v>
      </c>
      <c r="N51" s="697">
        <f t="shared" si="8"/>
        <v>6600.1911918904962</v>
      </c>
      <c r="O51" s="730">
        <f t="shared" si="9"/>
        <v>776.99141273335317</v>
      </c>
    </row>
    <row r="52" spans="1:15" x14ac:dyDescent="0.55000000000000004">
      <c r="A52">
        <v>2065</v>
      </c>
      <c r="B52" s="754">
        <v>8385</v>
      </c>
      <c r="C52" s="751">
        <f t="shared" si="5"/>
        <v>7417.1212825365492</v>
      </c>
      <c r="D52" s="112">
        <v>4451</v>
      </c>
      <c r="E52" s="112">
        <v>4455</v>
      </c>
      <c r="F52" s="112">
        <v>0</v>
      </c>
      <c r="G52" s="112">
        <v>0</v>
      </c>
      <c r="H52" s="112">
        <v>0</v>
      </c>
      <c r="I52" s="112">
        <v>0</v>
      </c>
      <c r="J52" s="708">
        <v>5229</v>
      </c>
      <c r="K52" s="696">
        <f t="shared" si="6"/>
        <v>6676.6047624845778</v>
      </c>
      <c r="L52" s="684">
        <f t="shared" si="7"/>
        <v>740.51652005197138</v>
      </c>
      <c r="M52" s="757">
        <v>5283</v>
      </c>
      <c r="N52" s="697">
        <f t="shared" si="8"/>
        <v>6745.5542092572241</v>
      </c>
      <c r="O52" s="730">
        <f t="shared" si="9"/>
        <v>671.56707327932509</v>
      </c>
    </row>
    <row r="53" spans="1:15" x14ac:dyDescent="0.55000000000000004">
      <c r="A53">
        <v>2066</v>
      </c>
      <c r="B53" s="754">
        <v>8450</v>
      </c>
      <c r="C53" s="751">
        <f t="shared" si="5"/>
        <v>7455.9318008754035</v>
      </c>
      <c r="D53" s="112">
        <v>4520</v>
      </c>
      <c r="E53" s="112">
        <v>4538</v>
      </c>
      <c r="F53" s="112">
        <v>0</v>
      </c>
      <c r="G53" s="112">
        <v>0</v>
      </c>
      <c r="H53" s="112">
        <v>0</v>
      </c>
      <c r="I53" s="112">
        <v>0</v>
      </c>
      <c r="J53" s="708">
        <v>5316</v>
      </c>
      <c r="K53" s="696">
        <f t="shared" si="6"/>
        <v>6821.6284321963749</v>
      </c>
      <c r="L53" s="684">
        <f t="shared" si="7"/>
        <v>634.30336867902861</v>
      </c>
      <c r="M53" s="757">
        <v>5371</v>
      </c>
      <c r="N53" s="697">
        <f t="shared" si="8"/>
        <v>6892.2058520178198</v>
      </c>
      <c r="O53" s="730">
        <f t="shared" si="9"/>
        <v>563.72594885758372</v>
      </c>
    </row>
    <row r="54" spans="1:15" x14ac:dyDescent="0.55000000000000004">
      <c r="A54">
        <v>2067</v>
      </c>
      <c r="B54" s="754">
        <v>8515</v>
      </c>
      <c r="C54" s="751">
        <f t="shared" si="5"/>
        <v>7494.5019096145488</v>
      </c>
      <c r="D54" s="112">
        <v>4589</v>
      </c>
      <c r="E54" s="112">
        <v>4621</v>
      </c>
      <c r="F54" s="112">
        <v>0</v>
      </c>
      <c r="G54" s="112">
        <v>0</v>
      </c>
      <c r="H54" s="112">
        <v>0</v>
      </c>
      <c r="I54" s="112">
        <v>0</v>
      </c>
      <c r="J54" s="708">
        <v>5403</v>
      </c>
      <c r="K54" s="696">
        <f t="shared" si="6"/>
        <v>6967.9354234862294</v>
      </c>
      <c r="L54" s="684">
        <f t="shared" si="7"/>
        <v>526.56648612831941</v>
      </c>
      <c r="M54" s="757">
        <v>5460</v>
      </c>
      <c r="N54" s="697">
        <f t="shared" si="8"/>
        <v>7041.4450142948008</v>
      </c>
      <c r="O54" s="730">
        <f t="shared" si="9"/>
        <v>453.05689531974804</v>
      </c>
    </row>
    <row r="55" spans="1:15" x14ac:dyDescent="0.55000000000000004">
      <c r="A55">
        <v>2068</v>
      </c>
      <c r="B55" s="754">
        <v>8581</v>
      </c>
      <c r="C55" s="751">
        <f t="shared" si="5"/>
        <v>7533.7105207500217</v>
      </c>
      <c r="D55" s="112">
        <v>4659</v>
      </c>
      <c r="E55" s="112">
        <v>4704</v>
      </c>
      <c r="F55" s="112">
        <v>0</v>
      </c>
      <c r="G55" s="112">
        <v>0</v>
      </c>
      <c r="H55" s="112">
        <v>0</v>
      </c>
      <c r="I55" s="112">
        <v>0</v>
      </c>
      <c r="J55" s="708">
        <v>5490</v>
      </c>
      <c r="K55" s="696">
        <f t="shared" si="6"/>
        <v>7115.5349439781767</v>
      </c>
      <c r="L55" s="684">
        <f t="shared" si="7"/>
        <v>418.17557677184504</v>
      </c>
      <c r="M55" s="757">
        <v>5548</v>
      </c>
      <c r="N55" s="697">
        <f t="shared" si="8"/>
        <v>7190.7081728945222</v>
      </c>
      <c r="O55" s="730">
        <f t="shared" si="9"/>
        <v>343.00234785549947</v>
      </c>
    </row>
    <row r="56" spans="1:15" x14ac:dyDescent="0.55000000000000004">
      <c r="A56">
        <v>2069</v>
      </c>
      <c r="B56" s="754">
        <v>8646</v>
      </c>
      <c r="C56" s="751">
        <f t="shared" si="5"/>
        <v>7571.8004905603875</v>
      </c>
      <c r="D56" s="112">
        <v>4728</v>
      </c>
      <c r="E56" s="112">
        <v>4788</v>
      </c>
      <c r="F56" s="112">
        <v>0</v>
      </c>
      <c r="G56" s="112">
        <v>0</v>
      </c>
      <c r="H56" s="112">
        <v>0</v>
      </c>
      <c r="I56" s="112">
        <v>0</v>
      </c>
      <c r="J56" s="708">
        <v>5577</v>
      </c>
      <c r="K56" s="696">
        <f t="shared" si="6"/>
        <v>7264.4362612894565</v>
      </c>
      <c r="L56" s="684">
        <f t="shared" si="7"/>
        <v>307.36422927093099</v>
      </c>
      <c r="M56" s="757">
        <v>5636</v>
      </c>
      <c r="N56" s="697">
        <f t="shared" si="8"/>
        <v>7341.2879269548821</v>
      </c>
      <c r="O56" s="730">
        <f t="shared" si="9"/>
        <v>230.51256360550542</v>
      </c>
    </row>
    <row r="57" spans="1:15" x14ac:dyDescent="0.55000000000000004">
      <c r="A57">
        <v>2070</v>
      </c>
      <c r="B57" s="754">
        <v>8712</v>
      </c>
      <c r="C57" s="751">
        <f t="shared" si="5"/>
        <v>7610.5264930693602</v>
      </c>
      <c r="D57" s="112">
        <v>4797</v>
      </c>
      <c r="E57" s="112">
        <v>4871</v>
      </c>
      <c r="F57" s="112">
        <v>0</v>
      </c>
      <c r="G57" s="112">
        <v>0</v>
      </c>
      <c r="H57" s="112">
        <v>0</v>
      </c>
      <c r="I57" s="112">
        <v>0</v>
      </c>
      <c r="J57" s="708">
        <v>5664</v>
      </c>
      <c r="K57" s="696">
        <f t="shared" si="6"/>
        <v>7414.6487034002494</v>
      </c>
      <c r="L57" s="684">
        <f t="shared" si="7"/>
        <v>195.87778966911083</v>
      </c>
      <c r="M57" s="757">
        <v>5725</v>
      </c>
      <c r="N57" s="697">
        <f t="shared" si="8"/>
        <v>7494.5027943090445</v>
      </c>
      <c r="O57" s="730">
        <f t="shared" si="9"/>
        <v>116.02369876031571</v>
      </c>
    </row>
    <row r="58" spans="1:15" x14ac:dyDescent="0.55000000000000004">
      <c r="A58">
        <v>2071</v>
      </c>
      <c r="B58" s="754">
        <v>8777</v>
      </c>
      <c r="C58" s="751">
        <f t="shared" si="5"/>
        <v>7648.1401574949041</v>
      </c>
      <c r="D58" s="112">
        <v>4866</v>
      </c>
      <c r="E58" s="112">
        <v>4954</v>
      </c>
      <c r="F58" s="112">
        <v>0</v>
      </c>
      <c r="G58" s="112">
        <v>0</v>
      </c>
      <c r="H58" s="112">
        <v>0</v>
      </c>
      <c r="I58" s="112">
        <v>0</v>
      </c>
      <c r="J58" s="708">
        <v>5751</v>
      </c>
      <c r="K58" s="696">
        <f t="shared" si="6"/>
        <v>7566.1816590256185</v>
      </c>
      <c r="L58" s="684">
        <f t="shared" si="7"/>
        <v>81.958498469285587</v>
      </c>
      <c r="M58" s="757">
        <v>5813</v>
      </c>
      <c r="N58" s="697">
        <f t="shared" si="8"/>
        <v>7647.7506492637667</v>
      </c>
      <c r="O58" s="730">
        <f t="shared" si="9"/>
        <v>0.38950823113736988</v>
      </c>
    </row>
    <row r="59" spans="1:15" x14ac:dyDescent="0.55000000000000004">
      <c r="A59">
        <v>2072</v>
      </c>
      <c r="B59" s="754">
        <v>8842</v>
      </c>
      <c r="C59" s="751">
        <f t="shared" si="5"/>
        <v>7685.5181878077383</v>
      </c>
      <c r="D59" s="112">
        <v>4935</v>
      </c>
      <c r="E59" s="112">
        <v>5037</v>
      </c>
      <c r="F59" s="112">
        <v>0</v>
      </c>
      <c r="G59" s="112">
        <v>0</v>
      </c>
      <c r="H59" s="112">
        <v>0</v>
      </c>
      <c r="I59" s="112">
        <v>0</v>
      </c>
      <c r="J59" s="708">
        <v>5838</v>
      </c>
      <c r="K59" s="696">
        <f t="shared" si="6"/>
        <v>7719.0445779896581</v>
      </c>
      <c r="L59" s="684">
        <f t="shared" si="7"/>
        <v>-33.526390181919851</v>
      </c>
      <c r="M59" s="757">
        <v>5901</v>
      </c>
      <c r="N59" s="697">
        <f t="shared" si="8"/>
        <v>7802.3436201981795</v>
      </c>
      <c r="O59" s="730">
        <f t="shared" si="9"/>
        <v>-116.82543239044116</v>
      </c>
    </row>
    <row r="60" spans="1:15" x14ac:dyDescent="0.55000000000000004">
      <c r="A60">
        <v>2073</v>
      </c>
      <c r="B60" s="754">
        <v>8908</v>
      </c>
      <c r="C60" s="751">
        <f t="shared" si="5"/>
        <v>7723.5285599354056</v>
      </c>
      <c r="D60" s="112">
        <v>5004</v>
      </c>
      <c r="E60" s="112">
        <v>5121</v>
      </c>
      <c r="F60" s="112">
        <v>0</v>
      </c>
      <c r="G60" s="112">
        <v>0</v>
      </c>
      <c r="H60" s="112">
        <v>0</v>
      </c>
      <c r="I60" s="112">
        <v>0</v>
      </c>
      <c r="J60" s="708">
        <v>5925</v>
      </c>
      <c r="K60" s="696">
        <f t="shared" si="6"/>
        <v>7873.2469716018595</v>
      </c>
      <c r="L60" s="684">
        <f t="shared" si="7"/>
        <v>-149.7184116664539</v>
      </c>
      <c r="M60" s="757">
        <v>5989</v>
      </c>
      <c r="N60" s="697">
        <f t="shared" si="8"/>
        <v>7958.2913270757026</v>
      </c>
      <c r="O60" s="730">
        <f t="shared" si="9"/>
        <v>-234.762767140297</v>
      </c>
    </row>
    <row r="61" spans="1:15" x14ac:dyDescent="0.55000000000000004">
      <c r="A61">
        <v>2074</v>
      </c>
      <c r="B61" s="754">
        <v>8973</v>
      </c>
      <c r="C61" s="751">
        <f t="shared" si="5"/>
        <v>7760.4359804534843</v>
      </c>
      <c r="D61" s="112">
        <v>5073</v>
      </c>
      <c r="E61" s="112">
        <v>5204</v>
      </c>
      <c r="F61" s="112">
        <v>0</v>
      </c>
      <c r="G61" s="112">
        <v>0</v>
      </c>
      <c r="H61" s="112">
        <v>0</v>
      </c>
      <c r="I61" s="112">
        <v>0</v>
      </c>
      <c r="J61" s="708">
        <v>6012</v>
      </c>
      <c r="K61" s="696">
        <f t="shared" si="6"/>
        <v>8028.7984130357345</v>
      </c>
      <c r="L61" s="684">
        <f t="shared" si="7"/>
        <v>-268.36243258225022</v>
      </c>
      <c r="M61" s="757">
        <v>6078</v>
      </c>
      <c r="N61" s="697">
        <f t="shared" si="8"/>
        <v>8116.938914576047</v>
      </c>
      <c r="O61" s="730">
        <f t="shared" si="9"/>
        <v>-356.50293412256269</v>
      </c>
    </row>
    <row r="62" spans="1:15" x14ac:dyDescent="0.55000000000000004">
      <c r="A62">
        <v>2075</v>
      </c>
      <c r="B62" s="754">
        <v>9039</v>
      </c>
      <c r="C62" s="751">
        <f t="shared" si="5"/>
        <v>7797.9732949126001</v>
      </c>
      <c r="D62" s="112">
        <v>5143</v>
      </c>
      <c r="E62" s="112">
        <v>5287</v>
      </c>
      <c r="F62" s="112">
        <v>0</v>
      </c>
      <c r="G62" s="112">
        <v>0</v>
      </c>
      <c r="H62" s="112">
        <v>0</v>
      </c>
      <c r="I62" s="112">
        <v>0</v>
      </c>
      <c r="J62" s="708">
        <v>6099</v>
      </c>
      <c r="K62" s="696">
        <f t="shared" si="6"/>
        <v>8185.7085377096573</v>
      </c>
      <c r="L62" s="684">
        <f t="shared" si="7"/>
        <v>-387.73524279705725</v>
      </c>
      <c r="M62" s="757">
        <v>6166</v>
      </c>
      <c r="N62" s="697">
        <f t="shared" si="8"/>
        <v>8275.631881212943</v>
      </c>
      <c r="O62" s="730">
        <f t="shared" si="9"/>
        <v>-477.6585863003429</v>
      </c>
    </row>
    <row r="63" spans="1:15" x14ac:dyDescent="0.55000000000000004">
      <c r="A63">
        <v>2076</v>
      </c>
      <c r="B63" s="754">
        <v>9104</v>
      </c>
      <c r="C63" s="751">
        <f t="shared" si="5"/>
        <v>7834.4138737351605</v>
      </c>
      <c r="D63" s="112">
        <v>5212</v>
      </c>
      <c r="E63" s="112">
        <v>5370</v>
      </c>
      <c r="F63" s="112">
        <v>0</v>
      </c>
      <c r="G63" s="112">
        <v>0</v>
      </c>
      <c r="H63" s="112">
        <v>0</v>
      </c>
      <c r="I63" s="112">
        <v>0</v>
      </c>
      <c r="J63" s="708">
        <v>6186</v>
      </c>
      <c r="K63" s="696">
        <f t="shared" si="6"/>
        <v>8343.987043669993</v>
      </c>
      <c r="L63" s="684">
        <f t="shared" si="7"/>
        <v>-509.57316993483255</v>
      </c>
      <c r="M63" s="757">
        <v>6254</v>
      </c>
      <c r="N63" s="697">
        <f t="shared" si="8"/>
        <v>8435.7088540433451</v>
      </c>
      <c r="O63" s="730">
        <f t="shared" si="9"/>
        <v>-601.29498030818468</v>
      </c>
    </row>
    <row r="64" spans="1:15" x14ac:dyDescent="0.55000000000000004">
      <c r="A64">
        <v>2077</v>
      </c>
      <c r="B64" s="754">
        <v>9169</v>
      </c>
      <c r="C64" s="751">
        <f t="shared" si="5"/>
        <v>7870.6235123305114</v>
      </c>
      <c r="D64" s="112">
        <v>5281</v>
      </c>
      <c r="E64" s="112">
        <v>5453</v>
      </c>
      <c r="F64" s="112">
        <v>0</v>
      </c>
      <c r="G64" s="112">
        <v>0</v>
      </c>
      <c r="H64" s="112">
        <v>0</v>
      </c>
      <c r="I64" s="112">
        <v>0</v>
      </c>
      <c r="J64" s="708">
        <v>6273</v>
      </c>
      <c r="K64" s="696">
        <f t="shared" si="6"/>
        <v>8503.643691976491</v>
      </c>
      <c r="L64" s="684">
        <f t="shared" si="7"/>
        <v>-633.02017964597962</v>
      </c>
      <c r="M64" s="757">
        <v>6343</v>
      </c>
      <c r="N64" s="697">
        <f t="shared" si="8"/>
        <v>8598.5353002083339</v>
      </c>
      <c r="O64" s="730">
        <f t="shared" si="9"/>
        <v>-727.91178787782246</v>
      </c>
    </row>
    <row r="65" spans="1:15" x14ac:dyDescent="0.55000000000000004">
      <c r="A65">
        <v>2078</v>
      </c>
      <c r="B65" s="754">
        <v>9235</v>
      </c>
      <c r="C65" s="751">
        <f t="shared" si="5"/>
        <v>7907.4593866322766</v>
      </c>
      <c r="D65" s="112">
        <v>5350</v>
      </c>
      <c r="E65" s="112">
        <v>5537</v>
      </c>
      <c r="F65" s="112">
        <v>0</v>
      </c>
      <c r="G65" s="112">
        <v>0</v>
      </c>
      <c r="H65" s="112">
        <v>0</v>
      </c>
      <c r="I65" s="112">
        <v>0</v>
      </c>
      <c r="J65" s="708">
        <v>6360</v>
      </c>
      <c r="K65" s="696">
        <f t="shared" si="6"/>
        <v>8664.6883070899603</v>
      </c>
      <c r="L65" s="684">
        <f t="shared" si="7"/>
        <v>-757.22892045768367</v>
      </c>
      <c r="M65" s="757">
        <v>6431</v>
      </c>
      <c r="N65" s="697">
        <f t="shared" si="8"/>
        <v>8761.4167457382919</v>
      </c>
      <c r="O65" s="730">
        <f t="shared" si="9"/>
        <v>-853.95735910601525</v>
      </c>
    </row>
    <row r="66" spans="1:15" x14ac:dyDescent="0.55000000000000004">
      <c r="A66">
        <v>2079</v>
      </c>
      <c r="B66" s="754">
        <v>9300</v>
      </c>
      <c r="C66" s="751">
        <f t="shared" si="5"/>
        <v>7943.207781801947</v>
      </c>
      <c r="D66" s="112">
        <v>5419</v>
      </c>
      <c r="E66" s="112">
        <v>5620</v>
      </c>
      <c r="F66" s="112">
        <v>0</v>
      </c>
      <c r="G66" s="112">
        <v>0</v>
      </c>
      <c r="H66" s="112">
        <v>0</v>
      </c>
      <c r="I66" s="112">
        <v>0</v>
      </c>
      <c r="J66" s="708">
        <v>6447</v>
      </c>
      <c r="K66" s="696">
        <f t="shared" si="6"/>
        <v>8827.1307772622658</v>
      </c>
      <c r="L66" s="684">
        <f t="shared" si="7"/>
        <v>-883.92299546031882</v>
      </c>
      <c r="M66" s="757">
        <v>6519</v>
      </c>
      <c r="N66" s="697">
        <f t="shared" si="8"/>
        <v>8925.7120423410433</v>
      </c>
      <c r="O66" s="730">
        <f t="shared" si="9"/>
        <v>-982.50426053909632</v>
      </c>
    </row>
    <row r="67" spans="1:15" x14ac:dyDescent="0.55000000000000004">
      <c r="A67">
        <v>2080</v>
      </c>
      <c r="B67" s="754">
        <v>9365</v>
      </c>
      <c r="C67" s="751">
        <f t="shared" ref="C67:C87" si="10">B67*(1+POPwo)^(A67-$A$3)</f>
        <v>7978.7280133746035</v>
      </c>
      <c r="D67" s="112">
        <v>5488</v>
      </c>
      <c r="E67" s="112">
        <v>5703</v>
      </c>
      <c r="F67" s="112">
        <v>0</v>
      </c>
      <c r="G67" s="112">
        <v>0</v>
      </c>
      <c r="H67" s="112">
        <v>0</v>
      </c>
      <c r="I67" s="112">
        <v>0</v>
      </c>
      <c r="J67" s="708">
        <v>6534</v>
      </c>
      <c r="K67" s="696">
        <f t="shared" ref="K67:K87" si="11">J67*(1+POPwith)^(A67-$A$3)</f>
        <v>8990.9810549286176</v>
      </c>
      <c r="L67" s="684">
        <f t="shared" ref="L67:L87" si="12">C67-K67</f>
        <v>-1012.2530415540141</v>
      </c>
      <c r="M67" s="757">
        <v>6607</v>
      </c>
      <c r="N67" s="697">
        <f t="shared" ref="N67:N87" si="13">M67*(1+POPwith)^(A67-$A$3)</f>
        <v>9091.4312564911816</v>
      </c>
      <c r="O67" s="730">
        <f t="shared" ref="O67:O87" si="14">C67-N67</f>
        <v>-1112.7032431165781</v>
      </c>
    </row>
    <row r="68" spans="1:15" x14ac:dyDescent="0.55000000000000004">
      <c r="A68">
        <v>2081</v>
      </c>
      <c r="B68" s="754">
        <v>9431</v>
      </c>
      <c r="C68" s="751">
        <f t="shared" si="10"/>
        <v>8014.8708419007517</v>
      </c>
      <c r="D68" s="112">
        <v>5557</v>
      </c>
      <c r="E68" s="112">
        <v>5786</v>
      </c>
      <c r="F68" s="112">
        <v>0</v>
      </c>
      <c r="G68" s="112">
        <v>0</v>
      </c>
      <c r="H68" s="112">
        <v>0</v>
      </c>
      <c r="I68" s="112">
        <v>0</v>
      </c>
      <c r="J68" s="708">
        <v>6621</v>
      </c>
      <c r="K68" s="696">
        <f t="shared" si="11"/>
        <v>9156.2491571022019</v>
      </c>
      <c r="L68" s="684">
        <f t="shared" si="12"/>
        <v>-1141.3783152014503</v>
      </c>
      <c r="M68" s="757">
        <v>6696</v>
      </c>
      <c r="N68" s="697">
        <f t="shared" si="13"/>
        <v>9259.9674302909443</v>
      </c>
      <c r="O68" s="730">
        <f t="shared" si="14"/>
        <v>-1245.0965883901927</v>
      </c>
    </row>
    <row r="69" spans="1:15" x14ac:dyDescent="0.55000000000000004">
      <c r="A69">
        <v>2082</v>
      </c>
      <c r="B69" s="754">
        <v>9496</v>
      </c>
      <c r="C69" s="751">
        <f t="shared" si="10"/>
        <v>8049.935370682093</v>
      </c>
      <c r="D69" s="112">
        <v>5626</v>
      </c>
      <c r="E69" s="112">
        <v>5870</v>
      </c>
      <c r="F69" s="112">
        <v>0</v>
      </c>
      <c r="G69" s="112">
        <v>0</v>
      </c>
      <c r="H69" s="112">
        <v>0</v>
      </c>
      <c r="I69" s="112">
        <v>0</v>
      </c>
      <c r="J69" s="708">
        <v>6708</v>
      </c>
      <c r="K69" s="696">
        <f t="shared" si="11"/>
        <v>9322.945165771147</v>
      </c>
      <c r="L69" s="684">
        <f t="shared" si="12"/>
        <v>-1273.009795089054</v>
      </c>
      <c r="M69" s="757">
        <v>6784</v>
      </c>
      <c r="N69" s="697">
        <f t="shared" si="13"/>
        <v>9428.5718551865612</v>
      </c>
      <c r="O69" s="730">
        <f t="shared" si="14"/>
        <v>-1378.6364845044682</v>
      </c>
    </row>
    <row r="70" spans="1:15" x14ac:dyDescent="0.55000000000000004">
      <c r="A70">
        <v>2083</v>
      </c>
      <c r="B70" s="754">
        <v>9562</v>
      </c>
      <c r="C70" s="751">
        <f t="shared" si="10"/>
        <v>8085.6200831324795</v>
      </c>
      <c r="D70" s="112">
        <v>5696</v>
      </c>
      <c r="E70" s="112">
        <v>5953</v>
      </c>
      <c r="F70" s="112">
        <v>0</v>
      </c>
      <c r="G70" s="112">
        <v>0</v>
      </c>
      <c r="H70" s="112">
        <v>0</v>
      </c>
      <c r="I70" s="112">
        <v>0</v>
      </c>
      <c r="J70" s="708">
        <v>6795</v>
      </c>
      <c r="K70" s="696">
        <f t="shared" si="11"/>
        <v>9491.0792282978546</v>
      </c>
      <c r="L70" s="684">
        <f t="shared" si="12"/>
        <v>-1405.459145165375</v>
      </c>
      <c r="M70" s="757">
        <v>6872</v>
      </c>
      <c r="N70" s="697">
        <f t="shared" si="13"/>
        <v>9598.6308251453811</v>
      </c>
      <c r="O70" s="730">
        <f t="shared" si="14"/>
        <v>-1513.0107420129016</v>
      </c>
    </row>
    <row r="71" spans="1:15" x14ac:dyDescent="0.55000000000000004">
      <c r="A71">
        <v>2084</v>
      </c>
      <c r="B71" s="754">
        <v>9627</v>
      </c>
      <c r="C71" s="751">
        <f t="shared" si="10"/>
        <v>8120.2325746669731</v>
      </c>
      <c r="D71" s="112">
        <v>5765</v>
      </c>
      <c r="E71" s="112">
        <v>6036</v>
      </c>
      <c r="F71" s="112">
        <v>0</v>
      </c>
      <c r="G71" s="112">
        <v>0</v>
      </c>
      <c r="H71" s="112">
        <v>0</v>
      </c>
      <c r="I71" s="112">
        <v>0</v>
      </c>
      <c r="J71" s="708">
        <v>6882</v>
      </c>
      <c r="K71" s="696">
        <f t="shared" si="11"/>
        <v>9660.6615578206838</v>
      </c>
      <c r="L71" s="684">
        <f t="shared" si="12"/>
        <v>-1540.4289831537108</v>
      </c>
      <c r="M71" s="757">
        <v>6961</v>
      </c>
      <c r="N71" s="697">
        <f t="shared" si="13"/>
        <v>9771.558428362363</v>
      </c>
      <c r="O71" s="730">
        <f t="shared" si="14"/>
        <v>-1651.3258536953899</v>
      </c>
    </row>
    <row r="72" spans="1:15" x14ac:dyDescent="0.55000000000000004">
      <c r="A72">
        <v>2085</v>
      </c>
      <c r="B72" s="754">
        <v>9692</v>
      </c>
      <c r="C72" s="751">
        <f t="shared" si="10"/>
        <v>8154.6214686182748</v>
      </c>
      <c r="D72" s="112">
        <v>5834</v>
      </c>
      <c r="E72" s="112">
        <v>6119</v>
      </c>
      <c r="F72" s="112">
        <v>0</v>
      </c>
      <c r="G72" s="112">
        <v>0</v>
      </c>
      <c r="H72" s="112">
        <v>0</v>
      </c>
      <c r="I72" s="112">
        <v>0</v>
      </c>
      <c r="J72" s="708">
        <v>6969</v>
      </c>
      <c r="K72" s="696">
        <f t="shared" si="11"/>
        <v>9831.7024336580344</v>
      </c>
      <c r="L72" s="684">
        <f t="shared" si="12"/>
        <v>-1677.0809650397596</v>
      </c>
      <c r="M72" s="757">
        <v>7049</v>
      </c>
      <c r="N72" s="697">
        <f t="shared" si="13"/>
        <v>9944.5645651966552</v>
      </c>
      <c r="O72" s="730">
        <f t="shared" si="14"/>
        <v>-1789.9430965783804</v>
      </c>
    </row>
    <row r="73" spans="1:15" x14ac:dyDescent="0.55000000000000004">
      <c r="A73">
        <v>2086</v>
      </c>
      <c r="B73" s="754">
        <v>9758</v>
      </c>
      <c r="C73" s="751">
        <f t="shared" si="10"/>
        <v>8189.6269397492961</v>
      </c>
      <c r="D73" s="112">
        <v>5903</v>
      </c>
      <c r="E73" s="112">
        <v>6203</v>
      </c>
      <c r="F73" s="112">
        <v>0</v>
      </c>
      <c r="G73" s="112">
        <v>0</v>
      </c>
      <c r="H73" s="112">
        <v>0</v>
      </c>
      <c r="I73" s="112">
        <v>0</v>
      </c>
      <c r="J73" s="708">
        <v>7056</v>
      </c>
      <c r="K73" s="696">
        <f t="shared" si="11"/>
        <v>10004.212201714814</v>
      </c>
      <c r="L73" s="684">
        <f t="shared" si="12"/>
        <v>-1814.5852619655179</v>
      </c>
      <c r="M73" s="757">
        <v>7137</v>
      </c>
      <c r="N73" s="697">
        <f t="shared" si="13"/>
        <v>10119.056474438581</v>
      </c>
      <c r="O73" s="730">
        <f t="shared" si="14"/>
        <v>-1929.429534689285</v>
      </c>
    </row>
    <row r="74" spans="1:15" x14ac:dyDescent="0.55000000000000004">
      <c r="A74">
        <v>2087</v>
      </c>
      <c r="B74" s="754">
        <v>9823</v>
      </c>
      <c r="C74" s="751">
        <f t="shared" si="10"/>
        <v>8223.5692422201737</v>
      </c>
      <c r="D74" s="112">
        <v>5972</v>
      </c>
      <c r="E74" s="112">
        <v>6286</v>
      </c>
      <c r="F74" s="112">
        <v>0</v>
      </c>
      <c r="G74" s="112">
        <v>0</v>
      </c>
      <c r="H74" s="112">
        <v>0</v>
      </c>
      <c r="I74" s="112">
        <v>0</v>
      </c>
      <c r="J74" s="708">
        <v>7143</v>
      </c>
      <c r="K74" s="696">
        <f t="shared" si="11"/>
        <v>10178.20127489132</v>
      </c>
      <c r="L74" s="684">
        <f t="shared" si="12"/>
        <v>-1954.6320326711466</v>
      </c>
      <c r="M74" s="757">
        <v>7225</v>
      </c>
      <c r="N74" s="697">
        <f t="shared" si="13"/>
        <v>10295.044688658796</v>
      </c>
      <c r="O74" s="730">
        <f t="shared" si="14"/>
        <v>-2071.4754464386224</v>
      </c>
    </row>
    <row r="75" spans="1:15" x14ac:dyDescent="0.55000000000000004">
      <c r="A75">
        <v>2088</v>
      </c>
      <c r="B75" s="754">
        <v>9888</v>
      </c>
      <c r="C75" s="751">
        <f t="shared" si="10"/>
        <v>8257.2906480103211</v>
      </c>
      <c r="D75" s="112">
        <v>6041</v>
      </c>
      <c r="E75" s="112">
        <v>6369</v>
      </c>
      <c r="F75" s="112">
        <v>0</v>
      </c>
      <c r="G75" s="112">
        <v>0</v>
      </c>
      <c r="H75" s="112">
        <v>0</v>
      </c>
      <c r="I75" s="112">
        <v>0</v>
      </c>
      <c r="J75" s="708">
        <v>7229</v>
      </c>
      <c r="K75" s="696">
        <f t="shared" si="11"/>
        <v>10352.248089216057</v>
      </c>
      <c r="L75" s="684">
        <f t="shared" si="12"/>
        <v>-2094.9574412057354</v>
      </c>
      <c r="M75" s="757">
        <v>7314</v>
      </c>
      <c r="N75" s="697">
        <f t="shared" si="13"/>
        <v>10473.971852887846</v>
      </c>
      <c r="O75" s="730">
        <f t="shared" si="14"/>
        <v>-2216.6812048775246</v>
      </c>
    </row>
    <row r="76" spans="1:15" x14ac:dyDescent="0.55000000000000004">
      <c r="A76">
        <v>2089</v>
      </c>
      <c r="B76" s="754">
        <v>9954</v>
      </c>
      <c r="C76" s="751">
        <f t="shared" si="10"/>
        <v>8291.6250437418093</v>
      </c>
      <c r="D76" s="112">
        <v>6110</v>
      </c>
      <c r="E76" s="112">
        <v>6452</v>
      </c>
      <c r="F76" s="112">
        <v>0</v>
      </c>
      <c r="G76" s="112">
        <v>0</v>
      </c>
      <c r="H76" s="112">
        <v>0</v>
      </c>
      <c r="I76" s="112">
        <v>0</v>
      </c>
      <c r="J76" s="708">
        <v>7316</v>
      </c>
      <c r="K76" s="696">
        <f t="shared" si="11"/>
        <v>10529.220121152053</v>
      </c>
      <c r="L76" s="684">
        <f t="shared" si="12"/>
        <v>-2237.5950774102439</v>
      </c>
      <c r="M76" s="757">
        <v>7402</v>
      </c>
      <c r="N76" s="697">
        <f t="shared" si="13"/>
        <v>10652.991708142086</v>
      </c>
      <c r="O76" s="730">
        <f t="shared" si="14"/>
        <v>-2361.3666644002769</v>
      </c>
    </row>
    <row r="77" spans="1:15" x14ac:dyDescent="0.55000000000000004">
      <c r="A77">
        <v>2090</v>
      </c>
      <c r="B77" s="754">
        <v>10019</v>
      </c>
      <c r="C77" s="751">
        <f t="shared" si="10"/>
        <v>8324.9052476357301</v>
      </c>
      <c r="D77" s="112">
        <v>6180</v>
      </c>
      <c r="E77" s="112">
        <v>6536</v>
      </c>
      <c r="F77" s="112">
        <v>0</v>
      </c>
      <c r="G77" s="112">
        <v>0</v>
      </c>
      <c r="H77" s="112">
        <v>0</v>
      </c>
      <c r="I77" s="112">
        <v>0</v>
      </c>
      <c r="J77" s="708">
        <v>7403</v>
      </c>
      <c r="K77" s="696">
        <f t="shared" si="11"/>
        <v>10707.703067205177</v>
      </c>
      <c r="L77" s="684">
        <f t="shared" si="12"/>
        <v>-2382.7978195694468</v>
      </c>
      <c r="M77" s="757">
        <v>7490</v>
      </c>
      <c r="N77" s="697">
        <f t="shared" si="13"/>
        <v>10833.539912652543</v>
      </c>
      <c r="O77" s="730">
        <f t="shared" si="14"/>
        <v>-2508.6346650168125</v>
      </c>
    </row>
    <row r="78" spans="1:15" x14ac:dyDescent="0.55000000000000004">
      <c r="A78">
        <v>2091</v>
      </c>
      <c r="B78" s="754">
        <v>10085</v>
      </c>
      <c r="C78" s="751">
        <f t="shared" si="10"/>
        <v>8358.7960623665367</v>
      </c>
      <c r="D78" s="112">
        <v>6249</v>
      </c>
      <c r="E78" s="112">
        <v>6619</v>
      </c>
      <c r="F78" s="112">
        <v>0</v>
      </c>
      <c r="G78" s="112">
        <v>0</v>
      </c>
      <c r="H78" s="112">
        <v>0</v>
      </c>
      <c r="I78" s="112">
        <v>0</v>
      </c>
      <c r="J78" s="708">
        <v>7490</v>
      </c>
      <c r="K78" s="696">
        <f t="shared" si="11"/>
        <v>10887.707612215805</v>
      </c>
      <c r="L78" s="684">
        <f t="shared" si="12"/>
        <v>-2528.9115498492683</v>
      </c>
      <c r="M78" s="757">
        <v>7578</v>
      </c>
      <c r="N78" s="697">
        <f t="shared" si="13"/>
        <v>11015.627274415403</v>
      </c>
      <c r="O78" s="730">
        <f t="shared" si="14"/>
        <v>-2656.8312120488663</v>
      </c>
    </row>
    <row r="79" spans="1:15" x14ac:dyDescent="0.55000000000000004">
      <c r="A79">
        <v>2092</v>
      </c>
      <c r="B79" s="754">
        <v>10150</v>
      </c>
      <c r="C79" s="751">
        <f t="shared" si="10"/>
        <v>8391.638629939298</v>
      </c>
      <c r="D79" s="112">
        <v>6318</v>
      </c>
      <c r="E79" s="112">
        <v>6702</v>
      </c>
      <c r="F79" s="112">
        <v>0</v>
      </c>
      <c r="G79" s="112">
        <v>0</v>
      </c>
      <c r="H79" s="112">
        <v>0</v>
      </c>
      <c r="I79" s="112">
        <v>0</v>
      </c>
      <c r="J79" s="708">
        <v>7577</v>
      </c>
      <c r="K79" s="696">
        <f t="shared" si="11"/>
        <v>11069.244510099856</v>
      </c>
      <c r="L79" s="684">
        <f t="shared" si="12"/>
        <v>-2677.6058801605577</v>
      </c>
      <c r="M79" s="757">
        <v>7667</v>
      </c>
      <c r="N79" s="697">
        <f t="shared" si="13"/>
        <v>11200.725571985693</v>
      </c>
      <c r="O79" s="730">
        <f t="shared" si="14"/>
        <v>-2809.0869420463951</v>
      </c>
    </row>
    <row r="80" spans="1:15" x14ac:dyDescent="0.55000000000000004">
      <c r="A80">
        <v>2093</v>
      </c>
      <c r="B80" s="754">
        <v>10215</v>
      </c>
      <c r="C80" s="751">
        <f t="shared" si="10"/>
        <v>8424.2647421988022</v>
      </c>
      <c r="D80" s="112">
        <v>6387</v>
      </c>
      <c r="E80" s="112">
        <v>6785</v>
      </c>
      <c r="F80" s="112">
        <v>0</v>
      </c>
      <c r="G80" s="112">
        <v>0</v>
      </c>
      <c r="H80" s="112">
        <v>0</v>
      </c>
      <c r="I80" s="112">
        <v>0</v>
      </c>
      <c r="J80" s="708">
        <v>7664</v>
      </c>
      <c r="K80" s="696">
        <f t="shared" si="11"/>
        <v>11252.324584272445</v>
      </c>
      <c r="L80" s="684">
        <f t="shared" si="12"/>
        <v>-2828.0598420736424</v>
      </c>
      <c r="M80" s="757">
        <v>7755</v>
      </c>
      <c r="N80" s="697">
        <f t="shared" si="13"/>
        <v>11385.931256658771</v>
      </c>
      <c r="O80" s="730">
        <f t="shared" si="14"/>
        <v>-2961.6665144599683</v>
      </c>
    </row>
    <row r="81" spans="1:15" x14ac:dyDescent="0.55000000000000004">
      <c r="A81">
        <v>2094</v>
      </c>
      <c r="B81" s="754">
        <v>10281</v>
      </c>
      <c r="C81" s="751">
        <f t="shared" si="10"/>
        <v>8457.4979099372995</v>
      </c>
      <c r="D81" s="112">
        <v>6456</v>
      </c>
      <c r="E81" s="112">
        <v>6869</v>
      </c>
      <c r="F81" s="112">
        <v>0</v>
      </c>
      <c r="G81" s="112">
        <v>0</v>
      </c>
      <c r="H81" s="112">
        <v>0</v>
      </c>
      <c r="I81" s="112">
        <v>0</v>
      </c>
      <c r="J81" s="708">
        <v>7751</v>
      </c>
      <c r="K81" s="696">
        <f t="shared" si="11"/>
        <v>11436.958728074005</v>
      </c>
      <c r="L81" s="684">
        <f t="shared" si="12"/>
        <v>-2979.4608181367057</v>
      </c>
      <c r="M81" s="757">
        <v>7843</v>
      </c>
      <c r="N81" s="697">
        <f t="shared" si="13"/>
        <v>11572.708980039275</v>
      </c>
      <c r="O81" s="730">
        <f t="shared" si="14"/>
        <v>-3115.2110701019756</v>
      </c>
    </row>
    <row r="82" spans="1:15" x14ac:dyDescent="0.55000000000000004">
      <c r="A82">
        <v>2095</v>
      </c>
      <c r="B82" s="754">
        <v>10346</v>
      </c>
      <c r="C82" s="751">
        <f t="shared" si="10"/>
        <v>8489.6916829851943</v>
      </c>
      <c r="D82" s="112">
        <v>6525</v>
      </c>
      <c r="E82" s="112">
        <v>6952</v>
      </c>
      <c r="F82" s="112">
        <v>0</v>
      </c>
      <c r="G82" s="112">
        <v>0</v>
      </c>
      <c r="H82" s="112">
        <v>0</v>
      </c>
      <c r="I82" s="112">
        <v>0</v>
      </c>
      <c r="J82" s="708">
        <v>7838</v>
      </c>
      <c r="K82" s="696">
        <f t="shared" si="11"/>
        <v>11623.157905198976</v>
      </c>
      <c r="L82" s="684">
        <f t="shared" si="12"/>
        <v>-3133.4662222137813</v>
      </c>
      <c r="M82" s="757">
        <v>7932</v>
      </c>
      <c r="N82" s="697">
        <f t="shared" si="13"/>
        <v>11762.552756320269</v>
      </c>
      <c r="O82" s="730">
        <f t="shared" si="14"/>
        <v>-3272.8610733350743</v>
      </c>
    </row>
    <row r="83" spans="1:15" x14ac:dyDescent="0.55000000000000004">
      <c r="A83">
        <v>2096</v>
      </c>
      <c r="B83" s="754">
        <v>10411</v>
      </c>
      <c r="C83" s="751">
        <f t="shared" si="10"/>
        <v>8521.6716278059121</v>
      </c>
      <c r="D83" s="112">
        <v>6594</v>
      </c>
      <c r="E83" s="112">
        <v>7035</v>
      </c>
      <c r="F83" s="112">
        <v>0</v>
      </c>
      <c r="G83" s="112">
        <v>0</v>
      </c>
      <c r="H83" s="112">
        <v>0</v>
      </c>
      <c r="I83" s="112">
        <v>0</v>
      </c>
      <c r="J83" s="708">
        <v>7925</v>
      </c>
      <c r="K83" s="696">
        <f t="shared" si="11"/>
        <v>11810.933150126993</v>
      </c>
      <c r="L83" s="684">
        <f t="shared" si="12"/>
        <v>-3289.2615223210814</v>
      </c>
      <c r="M83" s="757">
        <v>8020</v>
      </c>
      <c r="N83" s="697">
        <f t="shared" si="13"/>
        <v>11952.515314071734</v>
      </c>
      <c r="O83" s="730">
        <f t="shared" si="14"/>
        <v>-3430.8436862658218</v>
      </c>
    </row>
    <row r="84" spans="1:15" x14ac:dyDescent="0.55000000000000004">
      <c r="A84">
        <v>2097</v>
      </c>
      <c r="B84" s="754">
        <v>10477</v>
      </c>
      <c r="C84" s="751">
        <f t="shared" si="10"/>
        <v>8554.2550917694007</v>
      </c>
      <c r="D84" s="112">
        <v>6664</v>
      </c>
      <c r="E84" s="112">
        <v>7118</v>
      </c>
      <c r="F84" s="112">
        <v>0</v>
      </c>
      <c r="G84" s="112">
        <v>0</v>
      </c>
      <c r="H84" s="112">
        <v>0</v>
      </c>
      <c r="I84" s="112">
        <v>0</v>
      </c>
      <c r="J84" s="708">
        <v>8012</v>
      </c>
      <c r="K84" s="696">
        <f t="shared" si="11"/>
        <v>12000.295568556663</v>
      </c>
      <c r="L84" s="684">
        <f t="shared" si="12"/>
        <v>-3446.0404767872624</v>
      </c>
      <c r="M84" s="757">
        <v>8108</v>
      </c>
      <c r="N84" s="697">
        <f t="shared" si="13"/>
        <v>12144.083433581805</v>
      </c>
      <c r="O84" s="730">
        <f t="shared" si="14"/>
        <v>-3589.8283418124047</v>
      </c>
    </row>
    <row r="85" spans="1:15" x14ac:dyDescent="0.55000000000000004">
      <c r="A85">
        <v>2098</v>
      </c>
      <c r="B85" s="754">
        <v>10542</v>
      </c>
      <c r="C85" s="751">
        <f t="shared" si="10"/>
        <v>8585.8079397241054</v>
      </c>
      <c r="D85" s="112">
        <v>6733</v>
      </c>
      <c r="E85" s="112">
        <v>7202</v>
      </c>
      <c r="F85" s="112">
        <v>0</v>
      </c>
      <c r="G85" s="112">
        <v>0</v>
      </c>
      <c r="H85" s="112">
        <v>0</v>
      </c>
      <c r="I85" s="112">
        <v>0</v>
      </c>
      <c r="J85" s="708">
        <v>8099</v>
      </c>
      <c r="K85" s="696">
        <f t="shared" si="11"/>
        <v>12191.256337841874</v>
      </c>
      <c r="L85" s="684">
        <f t="shared" si="12"/>
        <v>-3605.4483981177691</v>
      </c>
      <c r="M85" s="757">
        <v>8196</v>
      </c>
      <c r="N85" s="697">
        <f t="shared" si="13"/>
        <v>12337.268421404124</v>
      </c>
      <c r="O85" s="730">
        <f t="shared" si="14"/>
        <v>-3751.4604816800183</v>
      </c>
    </row>
    <row r="86" spans="1:15" x14ac:dyDescent="0.55000000000000004">
      <c r="A86">
        <v>2099</v>
      </c>
      <c r="B86" s="754">
        <v>10608</v>
      </c>
      <c r="C86" s="751">
        <f t="shared" si="10"/>
        <v>8617.9619614904041</v>
      </c>
      <c r="D86" s="112">
        <v>6802</v>
      </c>
      <c r="E86" s="112">
        <v>7285</v>
      </c>
      <c r="F86" s="112">
        <v>0</v>
      </c>
      <c r="G86" s="112">
        <v>0</v>
      </c>
      <c r="H86" s="112">
        <v>0</v>
      </c>
      <c r="I86" s="112">
        <v>0</v>
      </c>
      <c r="J86" s="708">
        <v>8186</v>
      </c>
      <c r="K86" s="696">
        <f t="shared" si="11"/>
        <v>12383.826707430726</v>
      </c>
      <c r="L86" s="684">
        <f t="shared" si="12"/>
        <v>-3765.8647459403219</v>
      </c>
      <c r="M86" s="757">
        <v>8285</v>
      </c>
      <c r="N86" s="697">
        <f t="shared" si="13"/>
        <v>12533.59446262687</v>
      </c>
      <c r="O86" s="730">
        <f t="shared" si="14"/>
        <v>-3915.6325011364661</v>
      </c>
    </row>
    <row r="87" spans="1:15" x14ac:dyDescent="0.55000000000000004">
      <c r="A87">
        <v>2100</v>
      </c>
      <c r="B87" s="755">
        <v>10673</v>
      </c>
      <c r="C87" s="751">
        <f t="shared" si="10"/>
        <v>8649.0911807079192</v>
      </c>
      <c r="D87" s="564">
        <v>6871</v>
      </c>
      <c r="E87" s="564">
        <v>7368</v>
      </c>
      <c r="F87" s="564">
        <v>0</v>
      </c>
      <c r="G87" s="564">
        <v>0</v>
      </c>
      <c r="H87" s="564">
        <v>0</v>
      </c>
      <c r="I87" s="564">
        <v>0</v>
      </c>
      <c r="J87" s="756">
        <v>8273</v>
      </c>
      <c r="K87" s="696">
        <f t="shared" si="11"/>
        <v>12578.017999307018</v>
      </c>
      <c r="L87" s="684">
        <f t="shared" si="12"/>
        <v>-3928.9268185990986</v>
      </c>
      <c r="M87" s="758">
        <v>8373</v>
      </c>
      <c r="N87" s="697">
        <f t="shared" si="13"/>
        <v>12730.054962915226</v>
      </c>
      <c r="O87" s="730">
        <f t="shared" si="14"/>
        <v>-4080.9637822073073</v>
      </c>
    </row>
  </sheetData>
  <mergeCells count="4">
    <mergeCell ref="B1:C1"/>
    <mergeCell ref="A1:A2"/>
    <mergeCell ref="J1:K1"/>
    <mergeCell ref="M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
  <sheetViews>
    <sheetView workbookViewId="0">
      <selection activeCell="P23" sqref="O23:P24"/>
    </sheetView>
  </sheetViews>
  <sheetFormatPr defaultRowHeight="14.4" x14ac:dyDescent="0.55000000000000004"/>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4"/>
  <sheetViews>
    <sheetView topLeftCell="C1" zoomScaleNormal="100" workbookViewId="0">
      <pane xSplit="19416" ySplit="5196" topLeftCell="K43"/>
      <selection activeCell="K13" sqref="K13"/>
      <selection pane="topRight" activeCell="L5" sqref="L5:L14"/>
      <selection pane="bottomLeft" activeCell="D44" sqref="D44:H44"/>
      <selection pane="bottomRight" activeCell="L46" sqref="L46:L53"/>
    </sheetView>
  </sheetViews>
  <sheetFormatPr defaultRowHeight="14.4" x14ac:dyDescent="0.55000000000000004"/>
  <cols>
    <col min="1" max="1" width="8.68359375" bestFit="1" customWidth="1"/>
    <col min="2" max="2" width="17.3125" bestFit="1" customWidth="1"/>
    <col min="3" max="3" width="16.1015625" bestFit="1" customWidth="1"/>
    <col min="4" max="5" width="15.1015625" bestFit="1" customWidth="1"/>
    <col min="6" max="6" width="16.1015625" bestFit="1" customWidth="1"/>
    <col min="7" max="7" width="15.1015625" bestFit="1" customWidth="1"/>
    <col min="8" max="8" width="16.1015625" bestFit="1" customWidth="1"/>
    <col min="10" max="11" width="15.1015625" bestFit="1" customWidth="1"/>
    <col min="12" max="12" width="14.5234375" customWidth="1"/>
    <col min="13" max="13" width="15.1015625" bestFit="1" customWidth="1"/>
    <col min="14" max="18" width="13.3125" bestFit="1" customWidth="1"/>
    <col min="19" max="19" width="12.3125" bestFit="1" customWidth="1"/>
    <col min="20" max="21" width="13.3125" bestFit="1" customWidth="1"/>
    <col min="22" max="22" width="12.41796875" bestFit="1" customWidth="1"/>
    <col min="23" max="24" width="8.41796875" bestFit="1" customWidth="1"/>
  </cols>
  <sheetData>
    <row r="1" spans="2:21" x14ac:dyDescent="0.55000000000000004">
      <c r="B1" s="348"/>
      <c r="C1" s="348"/>
      <c r="D1" s="348"/>
      <c r="E1" s="348"/>
      <c r="F1" s="348"/>
      <c r="G1" s="348"/>
      <c r="H1" s="348"/>
    </row>
    <row r="2" spans="2:21" x14ac:dyDescent="0.55000000000000004">
      <c r="B2" s="348"/>
      <c r="C2" s="348"/>
      <c r="D2" s="348"/>
      <c r="E2" s="348"/>
      <c r="F2" s="348"/>
      <c r="G2" s="348"/>
      <c r="H2" s="348"/>
    </row>
    <row r="4" spans="2:21" x14ac:dyDescent="0.55000000000000004">
      <c r="C4" t="s">
        <v>70</v>
      </c>
      <c r="D4" t="s">
        <v>71</v>
      </c>
      <c r="E4" t="s">
        <v>72</v>
      </c>
      <c r="F4" t="s">
        <v>73</v>
      </c>
      <c r="G4" t="s">
        <v>74</v>
      </c>
      <c r="H4" t="s">
        <v>75</v>
      </c>
      <c r="M4" t="s">
        <v>152</v>
      </c>
      <c r="N4" t="s">
        <v>151</v>
      </c>
      <c r="O4" t="s">
        <v>150</v>
      </c>
      <c r="P4" t="s">
        <v>149</v>
      </c>
      <c r="Q4" t="s">
        <v>148</v>
      </c>
      <c r="R4" t="s">
        <v>147</v>
      </c>
      <c r="S4" t="s">
        <v>146</v>
      </c>
      <c r="T4" t="s">
        <v>145</v>
      </c>
      <c r="U4" t="s">
        <v>144</v>
      </c>
    </row>
    <row r="5" spans="2:21" x14ac:dyDescent="0.55000000000000004">
      <c r="D5" s="434">
        <v>1</v>
      </c>
      <c r="E5" s="434">
        <v>0.2</v>
      </c>
      <c r="F5" s="434">
        <v>0.1</v>
      </c>
      <c r="G5" s="434">
        <v>3.3333333333333333E-2</v>
      </c>
      <c r="H5" s="434">
        <v>0.01</v>
      </c>
      <c r="K5" t="s">
        <v>1602</v>
      </c>
      <c r="L5" t="s">
        <v>1603</v>
      </c>
    </row>
    <row r="6" spans="2:21" x14ac:dyDescent="0.55000000000000004">
      <c r="C6" t="s">
        <v>77</v>
      </c>
      <c r="D6">
        <v>2080</v>
      </c>
      <c r="E6">
        <v>2640</v>
      </c>
      <c r="F6">
        <v>3680</v>
      </c>
      <c r="G6">
        <v>8660</v>
      </c>
      <c r="H6">
        <v>11710</v>
      </c>
      <c r="K6" s="335">
        <f t="shared" ref="K6:K14" si="0">SUM(M6:U6)</f>
        <v>2970.0833333333335</v>
      </c>
      <c r="L6" s="355"/>
      <c r="M6" s="355">
        <f>D6*($D$5-$E$5)</f>
        <v>1664</v>
      </c>
      <c r="N6" s="355">
        <f>E6*($E$5-$F$5)</f>
        <v>264</v>
      </c>
      <c r="O6" s="355">
        <f>F6*($F$5-$G$5)</f>
        <v>245.33333333333337</v>
      </c>
      <c r="P6" s="355">
        <f>G6*($G$5-$H$5)</f>
        <v>202.06666666666663</v>
      </c>
      <c r="Q6" s="355">
        <f>H6*($H$5-$I$5)</f>
        <v>117.10000000000001</v>
      </c>
      <c r="R6" s="355">
        <f>(E6-D6)*($D$5-$E$5)*0.5</f>
        <v>224</v>
      </c>
      <c r="S6" s="355">
        <f>(F6-E6)*($E$5-$F$5)*0.5</f>
        <v>52</v>
      </c>
      <c r="T6" s="355">
        <f>(G6-F6)*($F$5-$G$5)*0.5</f>
        <v>166.00000000000003</v>
      </c>
      <c r="U6" s="355">
        <f>(H6-G6)*($G$5-$H$5)*0.5</f>
        <v>35.583333333333329</v>
      </c>
    </row>
    <row r="7" spans="2:21" x14ac:dyDescent="0.55000000000000004">
      <c r="C7" t="s">
        <v>78</v>
      </c>
      <c r="D7">
        <v>370</v>
      </c>
      <c r="E7">
        <v>660</v>
      </c>
      <c r="F7">
        <v>1990</v>
      </c>
      <c r="G7">
        <v>2400</v>
      </c>
      <c r="H7">
        <v>11990</v>
      </c>
      <c r="K7" s="335">
        <f t="shared" si="0"/>
        <v>978.61666666666656</v>
      </c>
      <c r="L7" s="355">
        <f>$K$6-K7</f>
        <v>1991.4666666666669</v>
      </c>
      <c r="M7" s="355">
        <f t="shared" ref="M7:M14" si="1">D7*($D$5-$E$5)</f>
        <v>296</v>
      </c>
      <c r="N7" s="355">
        <f t="shared" ref="N7:N14" si="2">E7*($E$5-$F$5)</f>
        <v>66</v>
      </c>
      <c r="O7" s="355">
        <f t="shared" ref="O7:O14" si="3">F7*($F$5-$G$5)</f>
        <v>132.66666666666669</v>
      </c>
      <c r="P7" s="355">
        <f t="shared" ref="P7:P14" si="4">G7*($G$5-$H$5)</f>
        <v>55.999999999999993</v>
      </c>
      <c r="Q7" s="355">
        <f t="shared" ref="Q7:Q14" si="5">H7*($H$5-$I$5)</f>
        <v>119.9</v>
      </c>
      <c r="R7" s="355">
        <f t="shared" ref="R7:R14" si="6">(E7-D7)*($D$5-$E$5)*0.5</f>
        <v>116</v>
      </c>
      <c r="S7" s="355">
        <f t="shared" ref="S7:S14" si="7">(F7-E7)*($E$5-$F$5)*0.5</f>
        <v>66.5</v>
      </c>
      <c r="T7" s="355">
        <f t="shared" ref="T7:T14" si="8">(G7-F7)*($F$5-$G$5)*0.5</f>
        <v>13.66666666666667</v>
      </c>
      <c r="U7" s="355">
        <f t="shared" ref="U7:U14" si="9">(H7-G7)*($G$5-$H$5)*0.5</f>
        <v>111.88333333333333</v>
      </c>
    </row>
    <row r="8" spans="2:21" x14ac:dyDescent="0.55000000000000004">
      <c r="C8" t="s">
        <v>79</v>
      </c>
      <c r="D8">
        <v>330</v>
      </c>
      <c r="E8">
        <v>600</v>
      </c>
      <c r="F8">
        <v>1440</v>
      </c>
      <c r="G8">
        <v>2730</v>
      </c>
      <c r="H8">
        <v>11990</v>
      </c>
      <c r="K8" s="335">
        <f t="shared" si="0"/>
        <v>904.63333333333333</v>
      </c>
      <c r="L8" s="355">
        <f t="shared" ref="L8:L14" si="10">$K$6-K8</f>
        <v>2065.4500000000003</v>
      </c>
      <c r="M8" s="355">
        <f t="shared" si="1"/>
        <v>264</v>
      </c>
      <c r="N8" s="355">
        <f t="shared" si="2"/>
        <v>60</v>
      </c>
      <c r="O8" s="355">
        <f t="shared" si="3"/>
        <v>96.000000000000014</v>
      </c>
      <c r="P8" s="355">
        <f t="shared" si="4"/>
        <v>63.699999999999996</v>
      </c>
      <c r="Q8" s="355">
        <f t="shared" si="5"/>
        <v>119.9</v>
      </c>
      <c r="R8" s="355">
        <f t="shared" si="6"/>
        <v>108</v>
      </c>
      <c r="S8" s="355">
        <f t="shared" si="7"/>
        <v>42</v>
      </c>
      <c r="T8" s="355">
        <f t="shared" si="8"/>
        <v>43.000000000000007</v>
      </c>
      <c r="U8" s="355">
        <f t="shared" si="9"/>
        <v>108.03333333333332</v>
      </c>
    </row>
    <row r="9" spans="2:21" x14ac:dyDescent="0.55000000000000004">
      <c r="C9" t="s">
        <v>80</v>
      </c>
      <c r="D9">
        <v>1010</v>
      </c>
      <c r="E9">
        <v>2310</v>
      </c>
      <c r="F9">
        <v>4170</v>
      </c>
      <c r="G9">
        <v>8060</v>
      </c>
      <c r="H9">
        <v>12010</v>
      </c>
      <c r="K9" s="335">
        <f t="shared" si="0"/>
        <v>2413.9166666666665</v>
      </c>
      <c r="L9" s="355">
        <f t="shared" si="10"/>
        <v>556.16666666666697</v>
      </c>
      <c r="M9" s="355">
        <f t="shared" si="1"/>
        <v>808</v>
      </c>
      <c r="N9" s="355">
        <f t="shared" si="2"/>
        <v>231</v>
      </c>
      <c r="O9" s="355">
        <f t="shared" si="3"/>
        <v>278.00000000000006</v>
      </c>
      <c r="P9" s="355">
        <f t="shared" si="4"/>
        <v>188.06666666666663</v>
      </c>
      <c r="Q9" s="355">
        <f t="shared" si="5"/>
        <v>120.10000000000001</v>
      </c>
      <c r="R9" s="355">
        <f t="shared" si="6"/>
        <v>520</v>
      </c>
      <c r="S9" s="355">
        <f t="shared" si="7"/>
        <v>93</v>
      </c>
      <c r="T9" s="355">
        <f t="shared" si="8"/>
        <v>129.66666666666669</v>
      </c>
      <c r="U9" s="355">
        <f t="shared" si="9"/>
        <v>46.083333333333329</v>
      </c>
    </row>
    <row r="10" spans="2:21" x14ac:dyDescent="0.55000000000000004">
      <c r="C10" t="s">
        <v>81</v>
      </c>
      <c r="D10">
        <v>730</v>
      </c>
      <c r="E10">
        <v>2090</v>
      </c>
      <c r="F10">
        <v>3650</v>
      </c>
      <c r="G10">
        <v>8440</v>
      </c>
      <c r="H10">
        <v>12020</v>
      </c>
      <c r="K10" s="335">
        <f t="shared" si="0"/>
        <v>2176.9000000000005</v>
      </c>
      <c r="L10" s="355">
        <f t="shared" si="10"/>
        <v>793.18333333333294</v>
      </c>
      <c r="M10" s="355">
        <f t="shared" si="1"/>
        <v>584</v>
      </c>
      <c r="N10" s="355">
        <f t="shared" si="2"/>
        <v>209</v>
      </c>
      <c r="O10" s="355">
        <f t="shared" si="3"/>
        <v>243.33333333333337</v>
      </c>
      <c r="P10" s="355">
        <f t="shared" si="4"/>
        <v>196.93333333333331</v>
      </c>
      <c r="Q10" s="355">
        <f t="shared" si="5"/>
        <v>120.2</v>
      </c>
      <c r="R10" s="355">
        <f t="shared" si="6"/>
        <v>544</v>
      </c>
      <c r="S10" s="355">
        <f t="shared" si="7"/>
        <v>78</v>
      </c>
      <c r="T10" s="355">
        <f t="shared" si="8"/>
        <v>159.66666666666669</v>
      </c>
      <c r="U10" s="355">
        <f t="shared" si="9"/>
        <v>41.766666666666666</v>
      </c>
    </row>
    <row r="11" spans="2:21" x14ac:dyDescent="0.55000000000000004">
      <c r="C11" t="s">
        <v>82</v>
      </c>
      <c r="D11">
        <v>1550</v>
      </c>
      <c r="E11">
        <v>2330</v>
      </c>
      <c r="F11">
        <v>3860</v>
      </c>
      <c r="G11">
        <v>7180</v>
      </c>
      <c r="H11">
        <v>11990</v>
      </c>
      <c r="K11" s="335">
        <f t="shared" si="0"/>
        <v>2573.0500000000002</v>
      </c>
      <c r="L11" s="355">
        <f t="shared" si="10"/>
        <v>397.0333333333333</v>
      </c>
      <c r="M11" s="355">
        <f t="shared" si="1"/>
        <v>1240</v>
      </c>
      <c r="N11" s="355">
        <f t="shared" si="2"/>
        <v>233</v>
      </c>
      <c r="O11" s="355">
        <f t="shared" si="3"/>
        <v>257.33333333333337</v>
      </c>
      <c r="P11" s="355">
        <f t="shared" si="4"/>
        <v>167.5333333333333</v>
      </c>
      <c r="Q11" s="355">
        <f t="shared" si="5"/>
        <v>119.9</v>
      </c>
      <c r="R11" s="355">
        <f t="shared" si="6"/>
        <v>312</v>
      </c>
      <c r="S11" s="355">
        <f t="shared" si="7"/>
        <v>76.5</v>
      </c>
      <c r="T11" s="355">
        <f t="shared" si="8"/>
        <v>110.66666666666669</v>
      </c>
      <c r="U11" s="355">
        <f t="shared" si="9"/>
        <v>56.11666666666666</v>
      </c>
    </row>
    <row r="12" spans="2:21" x14ac:dyDescent="0.55000000000000004">
      <c r="C12" t="s">
        <v>83</v>
      </c>
      <c r="D12">
        <v>1290</v>
      </c>
      <c r="E12">
        <v>2440</v>
      </c>
      <c r="F12">
        <v>3690</v>
      </c>
      <c r="G12">
        <v>7230</v>
      </c>
      <c r="H12">
        <v>12000</v>
      </c>
      <c r="K12" s="335">
        <f t="shared" si="0"/>
        <v>2506.85</v>
      </c>
      <c r="L12" s="355">
        <f t="shared" si="10"/>
        <v>463.23333333333358</v>
      </c>
      <c r="M12" s="355">
        <f t="shared" si="1"/>
        <v>1032</v>
      </c>
      <c r="N12" s="355">
        <f t="shared" si="2"/>
        <v>244</v>
      </c>
      <c r="O12" s="355">
        <f t="shared" si="3"/>
        <v>246.00000000000006</v>
      </c>
      <c r="P12" s="355">
        <f t="shared" si="4"/>
        <v>168.7</v>
      </c>
      <c r="Q12" s="355">
        <f t="shared" si="5"/>
        <v>120</v>
      </c>
      <c r="R12" s="355">
        <f t="shared" si="6"/>
        <v>460</v>
      </c>
      <c r="S12" s="355">
        <f t="shared" si="7"/>
        <v>62.5</v>
      </c>
      <c r="T12" s="355">
        <f t="shared" si="8"/>
        <v>118.00000000000003</v>
      </c>
      <c r="U12" s="355">
        <f t="shared" si="9"/>
        <v>55.649999999999991</v>
      </c>
    </row>
    <row r="13" spans="2:21" x14ac:dyDescent="0.55000000000000004">
      <c r="C13" t="s">
        <v>84</v>
      </c>
      <c r="D13">
        <v>90</v>
      </c>
      <c r="E13">
        <v>400</v>
      </c>
      <c r="F13">
        <v>720</v>
      </c>
      <c r="G13">
        <v>5530</v>
      </c>
      <c r="H13">
        <v>11690</v>
      </c>
      <c r="K13" s="335">
        <f t="shared" si="0"/>
        <v>778.13333333333333</v>
      </c>
      <c r="L13" s="355">
        <f t="shared" si="10"/>
        <v>2191.9500000000003</v>
      </c>
      <c r="M13" s="355">
        <f t="shared" si="1"/>
        <v>72</v>
      </c>
      <c r="N13" s="355">
        <f t="shared" si="2"/>
        <v>40</v>
      </c>
      <c r="O13" s="355">
        <f t="shared" si="3"/>
        <v>48.000000000000007</v>
      </c>
      <c r="P13" s="355">
        <f t="shared" si="4"/>
        <v>129.03333333333333</v>
      </c>
      <c r="Q13" s="355">
        <f t="shared" si="5"/>
        <v>116.9</v>
      </c>
      <c r="R13" s="355">
        <f t="shared" si="6"/>
        <v>124</v>
      </c>
      <c r="S13" s="355">
        <f t="shared" si="7"/>
        <v>16</v>
      </c>
      <c r="T13" s="355">
        <f t="shared" si="8"/>
        <v>160.33333333333337</v>
      </c>
      <c r="U13" s="355">
        <f t="shared" si="9"/>
        <v>71.86666666666666</v>
      </c>
    </row>
    <row r="14" spans="2:21" x14ac:dyDescent="0.55000000000000004">
      <c r="C14" t="s">
        <v>85</v>
      </c>
      <c r="D14">
        <v>190</v>
      </c>
      <c r="E14">
        <v>530</v>
      </c>
      <c r="F14">
        <v>790</v>
      </c>
      <c r="G14">
        <v>5470</v>
      </c>
      <c r="H14">
        <v>11760</v>
      </c>
      <c r="K14" s="335">
        <f t="shared" si="0"/>
        <v>881.28333333333342</v>
      </c>
      <c r="L14" s="355">
        <f t="shared" si="10"/>
        <v>2088.8000000000002</v>
      </c>
      <c r="M14" s="355">
        <f t="shared" si="1"/>
        <v>152</v>
      </c>
      <c r="N14" s="355">
        <f t="shared" si="2"/>
        <v>53</v>
      </c>
      <c r="O14" s="355">
        <f t="shared" si="3"/>
        <v>52.666666666666679</v>
      </c>
      <c r="P14" s="355">
        <f t="shared" si="4"/>
        <v>127.63333333333333</v>
      </c>
      <c r="Q14" s="355">
        <f t="shared" si="5"/>
        <v>117.60000000000001</v>
      </c>
      <c r="R14" s="355">
        <f t="shared" si="6"/>
        <v>136</v>
      </c>
      <c r="S14" s="355">
        <f t="shared" si="7"/>
        <v>13</v>
      </c>
      <c r="T14" s="355">
        <f t="shared" si="8"/>
        <v>156.00000000000003</v>
      </c>
      <c r="U14" s="355">
        <f t="shared" si="9"/>
        <v>73.383333333333326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IN240"/>
  <sheetViews>
    <sheetView zoomScale="83" zoomScaleNormal="83" workbookViewId="0">
      <pane ySplit="5916" topLeftCell="A22"/>
      <selection activeCell="C4" sqref="C4"/>
      <selection pane="bottomLeft" activeCell="E214" sqref="E214"/>
    </sheetView>
  </sheetViews>
  <sheetFormatPr defaultRowHeight="14.4" x14ac:dyDescent="0.55000000000000004"/>
  <cols>
    <col min="1" max="1" width="4.68359375" customWidth="1"/>
    <col min="2" max="2" width="32.89453125" customWidth="1"/>
    <col min="3" max="3" width="15.3125" customWidth="1"/>
    <col min="4" max="4" width="12.3125" customWidth="1"/>
    <col min="5" max="5" width="13.5234375" customWidth="1"/>
    <col min="6" max="6" width="12.3125" customWidth="1"/>
    <col min="7" max="7" width="12.68359375" customWidth="1"/>
    <col min="8" max="8" width="17.89453125" customWidth="1"/>
    <col min="9" max="52" width="8.89453125" customWidth="1"/>
    <col min="54" max="246" width="8.89453125" style="221"/>
  </cols>
  <sheetData>
    <row r="2" spans="1:248" x14ac:dyDescent="0.55000000000000004">
      <c r="B2" t="s">
        <v>1634</v>
      </c>
      <c r="C2" t="s">
        <v>1635</v>
      </c>
      <c r="D2">
        <v>0</v>
      </c>
      <c r="E2" s="574">
        <v>2.5000000000000001E-3</v>
      </c>
      <c r="F2" s="574">
        <v>5.0000000000000001E-3</v>
      </c>
      <c r="G2" s="574">
        <v>7.4999999999999997E-3</v>
      </c>
      <c r="H2" s="575">
        <v>0.01</v>
      </c>
      <c r="I2" s="574">
        <v>1.2500000000000001E-2</v>
      </c>
      <c r="J2" s="574">
        <v>1.4999999999999999E-2</v>
      </c>
      <c r="K2" s="574">
        <v>1.7500000000000002E-2</v>
      </c>
      <c r="L2" s="575">
        <v>0.02</v>
      </c>
    </row>
    <row r="3" spans="1:248" x14ac:dyDescent="0.55000000000000004">
      <c r="B3" t="s">
        <v>1636</v>
      </c>
      <c r="C3" t="s">
        <v>1637</v>
      </c>
      <c r="D3" s="271">
        <v>0.01</v>
      </c>
      <c r="E3" s="337">
        <v>0.05</v>
      </c>
      <c r="F3" s="271">
        <v>0.1</v>
      </c>
      <c r="G3" s="337">
        <v>0.15</v>
      </c>
      <c r="H3" s="271">
        <v>0.2</v>
      </c>
      <c r="I3" s="337">
        <v>0.25</v>
      </c>
      <c r="J3" s="271">
        <v>0.3</v>
      </c>
      <c r="K3" s="337">
        <v>0.35</v>
      </c>
      <c r="L3" s="271">
        <v>0.4</v>
      </c>
      <c r="M3" s="337">
        <v>0.45</v>
      </c>
      <c r="N3" s="271">
        <v>0.5</v>
      </c>
      <c r="O3" s="337">
        <v>0.55000000000000004</v>
      </c>
      <c r="P3" s="271">
        <v>0.6</v>
      </c>
      <c r="Q3" s="337">
        <v>0.65</v>
      </c>
      <c r="R3" s="271">
        <v>0.7</v>
      </c>
      <c r="S3" s="337">
        <v>0.75</v>
      </c>
    </row>
    <row r="4" spans="1:248" x14ac:dyDescent="0.55000000000000004">
      <c r="B4" t="s">
        <v>1639</v>
      </c>
      <c r="C4" t="s">
        <v>1638</v>
      </c>
      <c r="D4" s="575">
        <v>0.1</v>
      </c>
      <c r="E4" s="575">
        <v>0.2</v>
      </c>
      <c r="F4" s="575">
        <v>0.3</v>
      </c>
      <c r="G4" s="575">
        <v>0.4</v>
      </c>
      <c r="H4" s="575">
        <v>0.5</v>
      </c>
      <c r="I4" s="575">
        <v>0.6</v>
      </c>
      <c r="J4" s="575">
        <v>0.7</v>
      </c>
      <c r="K4" s="575">
        <v>0.8</v>
      </c>
      <c r="L4" s="575">
        <v>0.9</v>
      </c>
      <c r="M4" s="575">
        <v>1</v>
      </c>
      <c r="N4" s="575"/>
      <c r="O4" s="575"/>
      <c r="P4" s="575"/>
    </row>
    <row r="5" spans="1:248" x14ac:dyDescent="0.55000000000000004">
      <c r="B5" t="s">
        <v>1640</v>
      </c>
      <c r="C5" t="s">
        <v>1641</v>
      </c>
      <c r="D5" s="575">
        <v>0.1</v>
      </c>
      <c r="E5" s="575">
        <v>0.2</v>
      </c>
      <c r="F5" s="575">
        <v>0.3</v>
      </c>
      <c r="G5" s="575">
        <v>0.4</v>
      </c>
      <c r="H5" s="575">
        <v>0.5</v>
      </c>
      <c r="I5" s="575">
        <v>0.6</v>
      </c>
      <c r="J5" s="575">
        <v>0.7</v>
      </c>
      <c r="K5" s="575">
        <v>0.8</v>
      </c>
      <c r="L5" s="575">
        <v>0.9</v>
      </c>
      <c r="M5" s="575">
        <v>1</v>
      </c>
    </row>
    <row r="6" spans="1:248" x14ac:dyDescent="0.55000000000000004">
      <c r="B6" t="s">
        <v>1648</v>
      </c>
      <c r="C6" t="s">
        <v>1649</v>
      </c>
    </row>
    <row r="7" spans="1:248" ht="14.7" thickBot="1" x14ac:dyDescent="0.6"/>
    <row r="8" spans="1:248" ht="14.7" thickBot="1" x14ac:dyDescent="0.6">
      <c r="W8" s="828" t="s">
        <v>1614</v>
      </c>
      <c r="X8" s="829"/>
      <c r="Y8" s="829"/>
      <c r="Z8" s="829"/>
      <c r="AA8" s="829"/>
      <c r="AB8" s="829"/>
      <c r="AC8" s="829"/>
      <c r="AD8" s="829"/>
      <c r="AE8" s="830"/>
      <c r="AF8" s="828" t="s">
        <v>1613</v>
      </c>
      <c r="AG8" s="829"/>
      <c r="AH8" s="829"/>
      <c r="AI8" s="829"/>
      <c r="AJ8" s="829"/>
      <c r="AK8" s="829"/>
      <c r="AL8" s="829"/>
      <c r="AM8" s="829"/>
      <c r="AN8" s="830"/>
    </row>
    <row r="9" spans="1:248" ht="14.7" thickBot="1" x14ac:dyDescent="0.6">
      <c r="A9" s="117" t="s">
        <v>0</v>
      </c>
      <c r="B9" s="118"/>
      <c r="C9" s="118"/>
      <c r="D9" s="118"/>
      <c r="E9" s="118"/>
      <c r="F9" s="118"/>
      <c r="G9" s="112"/>
      <c r="K9" s="828" t="s">
        <v>1604</v>
      </c>
      <c r="L9" s="829"/>
      <c r="M9" s="829"/>
      <c r="N9" s="829"/>
      <c r="O9" s="829"/>
      <c r="P9" s="829"/>
      <c r="Q9" s="828" t="s">
        <v>23</v>
      </c>
      <c r="R9" s="829"/>
      <c r="S9" s="829"/>
      <c r="T9" s="829"/>
      <c r="U9" s="829"/>
      <c r="V9" s="830"/>
      <c r="W9" s="836">
        <v>0.5</v>
      </c>
      <c r="X9" s="829"/>
      <c r="Y9" s="830"/>
      <c r="Z9" s="836">
        <v>0.75</v>
      </c>
      <c r="AA9" s="829"/>
      <c r="AB9" s="830"/>
      <c r="AC9" s="836">
        <v>1.25</v>
      </c>
      <c r="AD9" s="829"/>
      <c r="AE9" s="830"/>
      <c r="AF9" s="831">
        <v>2.5000000000000001E-3</v>
      </c>
      <c r="AG9" s="829"/>
      <c r="AH9" s="830"/>
      <c r="AI9" s="832">
        <v>5.0000000000000001E-3</v>
      </c>
      <c r="AJ9" s="833"/>
      <c r="AK9" s="834"/>
      <c r="AL9" s="832">
        <v>0</v>
      </c>
      <c r="AM9" s="833"/>
      <c r="AN9" s="834"/>
    </row>
    <row r="10" spans="1:248" s="1" customFormat="1" ht="48.6" customHeight="1" thickBot="1" x14ac:dyDescent="0.6">
      <c r="A10" s="237"/>
      <c r="B10" s="238" t="s">
        <v>1</v>
      </c>
      <c r="C10" s="238" t="s">
        <v>7</v>
      </c>
      <c r="D10" s="240" t="s">
        <v>10</v>
      </c>
      <c r="E10" s="251" t="s">
        <v>28</v>
      </c>
      <c r="F10" s="250" t="s">
        <v>27</v>
      </c>
      <c r="G10" s="239" t="s">
        <v>25</v>
      </c>
      <c r="H10" s="239" t="s">
        <v>1610</v>
      </c>
      <c r="I10" s="477" t="s">
        <v>1611</v>
      </c>
      <c r="J10" s="227" t="s">
        <v>22</v>
      </c>
      <c r="K10" s="443" t="s">
        <v>14</v>
      </c>
      <c r="L10" s="466" t="s">
        <v>1605</v>
      </c>
      <c r="M10" s="467" t="s">
        <v>1606</v>
      </c>
      <c r="N10" s="467" t="s">
        <v>1607</v>
      </c>
      <c r="O10" s="467" t="s">
        <v>1608</v>
      </c>
      <c r="P10" s="468" t="s">
        <v>1609</v>
      </c>
      <c r="Q10" s="469" t="s">
        <v>14</v>
      </c>
      <c r="R10" s="470" t="s">
        <v>1605</v>
      </c>
      <c r="S10" s="467" t="s">
        <v>1606</v>
      </c>
      <c r="T10" s="467" t="s">
        <v>1607</v>
      </c>
      <c r="U10" s="467" t="s">
        <v>1608</v>
      </c>
      <c r="V10" s="485" t="s">
        <v>1609</v>
      </c>
      <c r="W10" s="501" t="s">
        <v>22</v>
      </c>
      <c r="X10" s="502" t="s">
        <v>1604</v>
      </c>
      <c r="Y10" s="503" t="s">
        <v>23</v>
      </c>
      <c r="Z10" s="501" t="s">
        <v>22</v>
      </c>
      <c r="AA10" s="502" t="s">
        <v>1604</v>
      </c>
      <c r="AB10" s="504" t="s">
        <v>23</v>
      </c>
      <c r="AC10" s="505" t="s">
        <v>22</v>
      </c>
      <c r="AD10" s="506" t="s">
        <v>1604</v>
      </c>
      <c r="AE10" s="504" t="s">
        <v>23</v>
      </c>
      <c r="AF10" s="501" t="s">
        <v>22</v>
      </c>
      <c r="AG10" s="502" t="s">
        <v>1604</v>
      </c>
      <c r="AH10" s="503" t="s">
        <v>23</v>
      </c>
      <c r="AI10" s="501" t="s">
        <v>22</v>
      </c>
      <c r="AJ10" s="502" t="s">
        <v>1604</v>
      </c>
      <c r="AK10" s="504" t="s">
        <v>23</v>
      </c>
      <c r="AL10" s="501" t="s">
        <v>22</v>
      </c>
      <c r="AM10" s="502" t="s">
        <v>1604</v>
      </c>
      <c r="AN10" s="504" t="s">
        <v>23</v>
      </c>
      <c r="BD10" s="222"/>
      <c r="BE10" s="222"/>
      <c r="BF10" s="222"/>
      <c r="BG10" s="222"/>
      <c r="BH10" s="222"/>
      <c r="BI10" s="222"/>
      <c r="BJ10" s="222"/>
      <c r="BK10" s="222"/>
      <c r="BL10" s="222"/>
      <c r="BM10" s="222"/>
      <c r="BN10" s="222"/>
      <c r="BO10" s="222"/>
      <c r="BP10" s="222"/>
      <c r="BQ10" s="222"/>
      <c r="BR10" s="222"/>
      <c r="BS10" s="222"/>
      <c r="BT10" s="222"/>
      <c r="BU10" s="222"/>
      <c r="BV10" s="222"/>
      <c r="BW10" s="222"/>
      <c r="BX10" s="222"/>
      <c r="BY10" s="222"/>
      <c r="BZ10" s="222"/>
      <c r="CA10" s="222"/>
      <c r="CB10" s="222"/>
      <c r="CC10" s="222"/>
      <c r="CD10" s="222"/>
      <c r="CE10" s="222"/>
      <c r="CF10" s="222"/>
      <c r="CG10" s="222"/>
      <c r="CH10" s="222"/>
      <c r="CI10" s="222"/>
      <c r="CJ10" s="222"/>
      <c r="CK10" s="222"/>
      <c r="CL10" s="222"/>
      <c r="CM10" s="222"/>
      <c r="CN10" s="222"/>
      <c r="CO10" s="222"/>
      <c r="CP10" s="222"/>
      <c r="CQ10" s="222"/>
      <c r="CR10" s="222"/>
      <c r="CS10" s="222"/>
      <c r="CT10" s="222"/>
      <c r="CU10" s="222"/>
      <c r="CV10" s="222"/>
      <c r="CW10" s="222"/>
      <c r="CX10" s="222"/>
      <c r="CY10" s="222"/>
      <c r="CZ10" s="222"/>
      <c r="DA10" s="222"/>
      <c r="DB10" s="222"/>
      <c r="DC10" s="222"/>
      <c r="DD10" s="222"/>
      <c r="DE10" s="222"/>
      <c r="DF10" s="222"/>
      <c r="DG10" s="222"/>
      <c r="DH10" s="222"/>
      <c r="DI10" s="222"/>
      <c r="DJ10" s="222"/>
      <c r="DK10" s="222"/>
      <c r="DL10" s="222"/>
      <c r="DM10" s="222"/>
      <c r="DN10" s="222"/>
      <c r="DO10" s="222"/>
      <c r="DP10" s="222"/>
      <c r="DQ10" s="222"/>
      <c r="DR10" s="222"/>
      <c r="DS10" s="222"/>
      <c r="DT10" s="222"/>
      <c r="DU10" s="222"/>
      <c r="DV10" s="222"/>
      <c r="DW10" s="222"/>
      <c r="DX10" s="222"/>
      <c r="DY10" s="222"/>
      <c r="DZ10" s="222"/>
      <c r="EA10" s="222"/>
      <c r="EB10" s="222"/>
      <c r="EC10" s="222"/>
      <c r="ED10" s="222"/>
      <c r="EE10" s="222"/>
      <c r="EF10" s="222"/>
      <c r="EG10" s="222"/>
      <c r="EH10" s="222"/>
      <c r="EI10" s="222"/>
      <c r="EJ10" s="222"/>
      <c r="EK10" s="222"/>
      <c r="EL10" s="222"/>
      <c r="EM10" s="222"/>
      <c r="EN10" s="222"/>
      <c r="EO10" s="222"/>
      <c r="EP10" s="222"/>
      <c r="EQ10" s="222"/>
      <c r="ER10" s="222"/>
      <c r="ES10" s="222"/>
      <c r="ET10" s="222"/>
      <c r="EU10" s="222"/>
      <c r="EV10" s="222"/>
      <c r="EW10" s="222"/>
      <c r="EX10" s="222"/>
      <c r="EY10" s="222"/>
      <c r="EZ10" s="222"/>
      <c r="FA10" s="222"/>
      <c r="FB10" s="222"/>
      <c r="FC10" s="222"/>
      <c r="FD10" s="222"/>
      <c r="FE10" s="222"/>
      <c r="FF10" s="222"/>
      <c r="FG10" s="222"/>
      <c r="FH10" s="222"/>
      <c r="FI10" s="222"/>
      <c r="FJ10" s="222"/>
      <c r="FK10" s="222"/>
      <c r="FL10" s="222"/>
      <c r="FM10" s="222"/>
      <c r="FN10" s="222"/>
      <c r="FO10" s="222"/>
      <c r="FP10" s="222"/>
      <c r="FQ10" s="222"/>
      <c r="FR10" s="222"/>
      <c r="FS10" s="222"/>
      <c r="FT10" s="222"/>
      <c r="FU10" s="222"/>
      <c r="FV10" s="222"/>
      <c r="FW10" s="222"/>
      <c r="FX10" s="222"/>
      <c r="FY10" s="222"/>
      <c r="FZ10" s="222"/>
      <c r="GA10" s="222"/>
      <c r="GB10" s="222"/>
      <c r="GC10" s="222"/>
      <c r="GD10" s="222"/>
      <c r="GE10" s="222"/>
      <c r="GF10" s="222"/>
      <c r="GG10" s="222"/>
      <c r="GH10" s="222"/>
      <c r="GI10" s="222"/>
      <c r="GJ10" s="222"/>
      <c r="GK10" s="222"/>
      <c r="GL10" s="222"/>
      <c r="GM10" s="222"/>
      <c r="GN10" s="222"/>
      <c r="GO10" s="222"/>
      <c r="GP10" s="222"/>
      <c r="GQ10" s="222"/>
      <c r="GR10" s="222"/>
      <c r="GS10" s="222"/>
      <c r="GT10" s="222"/>
      <c r="GU10" s="222"/>
      <c r="GV10" s="222"/>
      <c r="GW10" s="222"/>
      <c r="GX10" s="222"/>
      <c r="GY10" s="222"/>
      <c r="GZ10" s="222"/>
      <c r="HA10" s="222"/>
      <c r="HB10" s="222"/>
      <c r="HC10" s="222"/>
      <c r="HD10" s="222"/>
      <c r="HE10" s="222"/>
      <c r="HF10" s="222"/>
      <c r="HG10" s="222"/>
      <c r="HH10" s="222"/>
      <c r="HI10" s="222"/>
      <c r="HJ10" s="222"/>
      <c r="HK10" s="222"/>
      <c r="HL10" s="222"/>
      <c r="HM10" s="222"/>
      <c r="HN10" s="222"/>
      <c r="HO10" s="222"/>
      <c r="HP10" s="222"/>
      <c r="HQ10" s="222"/>
      <c r="HR10" s="222"/>
      <c r="HS10" s="222"/>
      <c r="HT10" s="222"/>
      <c r="HU10" s="222"/>
      <c r="HV10" s="222"/>
      <c r="HW10" s="222"/>
      <c r="HX10" s="222"/>
      <c r="HY10" s="222"/>
      <c r="HZ10" s="222"/>
      <c r="IA10" s="222"/>
      <c r="IB10" s="222"/>
      <c r="IC10" s="222"/>
      <c r="ID10" s="222"/>
      <c r="IE10" s="222"/>
      <c r="IF10" s="222"/>
      <c r="IG10" s="222"/>
      <c r="IH10" s="222"/>
      <c r="II10" s="222"/>
      <c r="IJ10" s="222"/>
      <c r="IK10" s="222"/>
      <c r="IL10" s="222"/>
      <c r="IM10" s="222"/>
      <c r="IN10" s="222"/>
    </row>
    <row r="11" spans="1:248" s="11" customFormat="1" x14ac:dyDescent="0.55000000000000004">
      <c r="A11" s="119">
        <v>1</v>
      </c>
      <c r="B11" s="13" t="s">
        <v>2</v>
      </c>
      <c r="C11" s="13" t="s">
        <v>8</v>
      </c>
      <c r="D11" s="241">
        <v>2300</v>
      </c>
      <c r="E11" s="252">
        <v>32.200000000000003</v>
      </c>
      <c r="F11" s="252">
        <f>$C$29*E11*$I$15</f>
        <v>32.200000000000003</v>
      </c>
      <c r="G11" s="120">
        <v>0.78</v>
      </c>
      <c r="H11" s="120">
        <f>G11*$I$11</f>
        <v>0.83322678141962603</v>
      </c>
      <c r="I11" s="481">
        <f>I118/D118</f>
        <v>1.0682394633584948</v>
      </c>
      <c r="J11" s="471">
        <f>D147</f>
        <v>-6.3418894266715764E-3</v>
      </c>
      <c r="K11" s="439">
        <f>D149</f>
        <v>0.66332086500043519</v>
      </c>
      <c r="L11" s="463">
        <v>0.50678053548450641</v>
      </c>
      <c r="M11" s="464">
        <v>0.57726808070605995</v>
      </c>
      <c r="N11" s="493">
        <v>0.66332086500043519</v>
      </c>
      <c r="O11" s="464">
        <v>0.76917998581365543</v>
      </c>
      <c r="P11" s="465">
        <v>0.90040063410732118</v>
      </c>
      <c r="Q11" s="482">
        <f>D148</f>
        <v>-10.033546354686452</v>
      </c>
      <c r="R11" s="474">
        <v>-13.63271563651325</v>
      </c>
      <c r="S11" s="455">
        <v>-12.129491250361191</v>
      </c>
      <c r="T11" s="497">
        <v>-10.033546354686452</v>
      </c>
      <c r="U11" s="455">
        <v>-7.1483001603782412</v>
      </c>
      <c r="V11" s="455">
        <v>-3.2070995817442642</v>
      </c>
      <c r="W11" s="486">
        <v>4.1072744726329047E-2</v>
      </c>
      <c r="X11" s="474">
        <v>1.3266417300008704</v>
      </c>
      <c r="Y11" s="487">
        <v>4.87</v>
      </c>
      <c r="Z11" s="486">
        <v>1.1661784805948594E-2</v>
      </c>
      <c r="AA11" s="474">
        <v>0.8844278200005804</v>
      </c>
      <c r="AB11" s="487">
        <v>-2.5831690431406811</v>
      </c>
      <c r="AC11" s="486">
        <v>-1.9101994038909664E-2</v>
      </c>
      <c r="AD11" s="474">
        <v>0.53065669200034826</v>
      </c>
      <c r="AE11" s="487">
        <v>-17.483923666232226</v>
      </c>
      <c r="AF11" s="486">
        <v>-9.3932178051510107E-3</v>
      </c>
      <c r="AG11" s="474">
        <v>0.63357217936580501</v>
      </c>
      <c r="AH11" s="487">
        <v>-10.920102084688674</v>
      </c>
      <c r="AI11" s="507">
        <v>-6.3418894266715764E-3</v>
      </c>
      <c r="AJ11" s="497">
        <v>0.66332086500043519</v>
      </c>
      <c r="AK11" s="508">
        <v>-10.033546354686452</v>
      </c>
      <c r="AL11" s="513">
        <v>-1.2442005915328846E-2</v>
      </c>
      <c r="AM11" s="514">
        <v>0.60539564705401472</v>
      </c>
      <c r="AN11" s="515">
        <v>-11.759805272903867</v>
      </c>
      <c r="AO11" s="2"/>
      <c r="AP11" s="2"/>
      <c r="AQ11" s="2"/>
      <c r="AR11" s="2"/>
      <c r="AS11" s="2"/>
      <c r="AT11" s="2"/>
      <c r="AU11" s="2"/>
      <c r="AV11" s="2"/>
      <c r="AW11" s="2"/>
      <c r="AX11" s="2"/>
      <c r="AY11" s="2"/>
      <c r="AZ11" s="2"/>
      <c r="BA11" s="2"/>
      <c r="BB11" s="2"/>
      <c r="BC11" s="2"/>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c r="IN11" s="221"/>
    </row>
    <row r="12" spans="1:248" s="3" customFormat="1" x14ac:dyDescent="0.55000000000000004">
      <c r="A12" s="121">
        <v>2</v>
      </c>
      <c r="B12" s="14" t="s">
        <v>2</v>
      </c>
      <c r="C12" s="14" t="s">
        <v>9</v>
      </c>
      <c r="D12" s="242">
        <v>2300</v>
      </c>
      <c r="E12" s="253">
        <v>37.5</v>
      </c>
      <c r="F12" s="253">
        <f t="shared" ref="F12:F20" si="0">$C$29*E12*$I$15</f>
        <v>37.5</v>
      </c>
      <c r="G12" s="122">
        <v>0.79</v>
      </c>
      <c r="H12" s="122">
        <f>G12*$I$11</f>
        <v>0.84390917605321092</v>
      </c>
      <c r="I12" s="2"/>
      <c r="J12" s="471">
        <f>D158</f>
        <v>-1.4434314543174009E-2</v>
      </c>
      <c r="K12" s="439">
        <f>D160</f>
        <v>0.57687371500448104</v>
      </c>
      <c r="L12" s="446">
        <v>0.44073447048392739</v>
      </c>
      <c r="M12" s="444">
        <v>0.50203574143592322</v>
      </c>
      <c r="N12" s="494">
        <v>0.57687371500448104</v>
      </c>
      <c r="O12" s="444">
        <v>0.66893676851718875</v>
      </c>
      <c r="P12" s="448">
        <v>0.78305611386058238</v>
      </c>
      <c r="Q12" s="482">
        <f>D159</f>
        <v>-14.685328293397191</v>
      </c>
      <c r="R12" s="474">
        <v>-18.002615954126732</v>
      </c>
      <c r="S12" s="455">
        <v>-16.639915345352296</v>
      </c>
      <c r="T12" s="497">
        <v>-14.685328293397191</v>
      </c>
      <c r="U12" s="455">
        <v>-11.940311667269329</v>
      </c>
      <c r="V12" s="455">
        <v>-8.1353957302281579</v>
      </c>
      <c r="W12" s="486">
        <v>3.0302346776653888E-2</v>
      </c>
      <c r="X12" s="474">
        <v>1.1537474300089621</v>
      </c>
      <c r="Y12" s="487">
        <v>2.6680350098926455</v>
      </c>
      <c r="Z12" s="486">
        <v>2.6783668894572177E-3</v>
      </c>
      <c r="AA12" s="474">
        <v>0.76916495333930801</v>
      </c>
      <c r="AB12" s="487">
        <v>-6.0086466417522688</v>
      </c>
      <c r="AC12" s="486">
        <v>-2.6648448389995361E-2</v>
      </c>
      <c r="AD12" s="474">
        <v>0.46149897200358486</v>
      </c>
      <c r="AE12" s="487">
        <v>-23.362009945042111</v>
      </c>
      <c r="AF12" s="486">
        <v>-1.7441079818365623E-2</v>
      </c>
      <c r="AG12" s="474">
        <v>0.55100202046862734</v>
      </c>
      <c r="AH12" s="487">
        <v>-15.583250122502006</v>
      </c>
      <c r="AI12" s="507">
        <v>-1.4434314543174009E-2</v>
      </c>
      <c r="AJ12" s="497">
        <v>0.57687371500448104</v>
      </c>
      <c r="AK12" s="508">
        <v>-14.685328293397191</v>
      </c>
      <c r="AL12" s="486">
        <v>-2.0445538175277722E-2</v>
      </c>
      <c r="AM12" s="474">
        <v>0.52649758870974461</v>
      </c>
      <c r="AN12" s="487">
        <v>-16.43371873620713</v>
      </c>
      <c r="AO12" s="2"/>
      <c r="AP12" s="2"/>
      <c r="AQ12" s="2"/>
      <c r="AR12" s="2"/>
      <c r="AS12" s="2"/>
      <c r="AT12" s="2"/>
      <c r="AU12" s="2"/>
      <c r="AV12" s="2"/>
      <c r="AW12" s="2"/>
      <c r="AX12" s="2"/>
      <c r="AY12" s="2"/>
      <c r="AZ12" s="2"/>
      <c r="BA12" s="2"/>
      <c r="BB12" s="2"/>
      <c r="BC12" s="2"/>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c r="IN12" s="221"/>
    </row>
    <row r="13" spans="1:248" s="5" customFormat="1" x14ac:dyDescent="0.55000000000000004">
      <c r="A13" s="123">
        <v>3</v>
      </c>
      <c r="B13" s="15" t="s">
        <v>3</v>
      </c>
      <c r="C13" s="15" t="s">
        <v>8</v>
      </c>
      <c r="D13" s="243">
        <v>260</v>
      </c>
      <c r="E13" s="254">
        <v>3.6</v>
      </c>
      <c r="F13" s="254">
        <f t="shared" si="0"/>
        <v>3.6</v>
      </c>
      <c r="G13" s="124">
        <v>0.54</v>
      </c>
      <c r="H13" s="124">
        <f>G13*$I$11</f>
        <v>0.57684931021358721</v>
      </c>
      <c r="I13" s="2"/>
      <c r="J13" s="471">
        <f>D168</f>
        <v>0.17616488017296583</v>
      </c>
      <c r="K13" s="439">
        <f>D170</f>
        <v>4.1074868948103864</v>
      </c>
      <c r="L13" s="446">
        <v>3.138141008192521</v>
      </c>
      <c r="M13" s="444">
        <v>3.5746215766798324</v>
      </c>
      <c r="N13" s="494">
        <v>4.1074868948103864</v>
      </c>
      <c r="O13" s="444">
        <v>4.7629991429230207</v>
      </c>
      <c r="P13" s="448">
        <v>5.5755577727414876</v>
      </c>
      <c r="Q13" s="482">
        <f>D169</f>
        <v>10.353667016804478</v>
      </c>
      <c r="R13" s="474">
        <v>6.6073169575073845</v>
      </c>
      <c r="S13" s="455">
        <v>8.2591922957633006</v>
      </c>
      <c r="T13" s="497">
        <v>10.353667016804478</v>
      </c>
      <c r="U13" s="455">
        <v>13.028969443138241</v>
      </c>
      <c r="V13" s="455">
        <v>16.472007981869361</v>
      </c>
      <c r="W13" s="486">
        <v>0.35476392536307189</v>
      </c>
      <c r="X13" s="474">
        <v>8.2149737896207728</v>
      </c>
      <c r="Y13" s="487">
        <v>12.019589893920303</v>
      </c>
      <c r="Z13" s="486">
        <v>0.23640133282797793</v>
      </c>
      <c r="AA13" s="474">
        <v>5.4766491930805152</v>
      </c>
      <c r="AB13" s="487">
        <v>11.18662845536239</v>
      </c>
      <c r="AC13" s="486">
        <v>0.13930388733173049</v>
      </c>
      <c r="AD13" s="474">
        <v>3.2859895158483097</v>
      </c>
      <c r="AE13" s="487">
        <v>9.5207055782465648</v>
      </c>
      <c r="AF13" s="486">
        <v>0.17158549968757453</v>
      </c>
      <c r="AG13" s="474">
        <v>3.9232738799190221</v>
      </c>
      <c r="AH13" s="487">
        <v>9.7398976652644791</v>
      </c>
      <c r="AI13" s="507">
        <v>0.17616488017296583</v>
      </c>
      <c r="AJ13" s="497">
        <v>4.1074868948103864</v>
      </c>
      <c r="AK13" s="508">
        <v>10.353667016804478</v>
      </c>
      <c r="AL13" s="486">
        <v>0.16702022627786728</v>
      </c>
      <c r="AM13" s="474">
        <v>3.7487961221421684</v>
      </c>
      <c r="AN13" s="487">
        <v>9.1585646888078038</v>
      </c>
      <c r="AO13" s="2"/>
      <c r="AP13" s="2"/>
      <c r="AQ13" s="2"/>
      <c r="AR13" s="2"/>
      <c r="AS13" s="2"/>
      <c r="AT13" s="2"/>
      <c r="AU13" s="2"/>
      <c r="AV13" s="2"/>
      <c r="AW13" s="2"/>
      <c r="AX13" s="2"/>
      <c r="AY13" s="2"/>
      <c r="AZ13" s="2"/>
      <c r="BA13" s="2"/>
      <c r="BB13" s="2"/>
      <c r="BC13" s="2"/>
      <c r="BD13" s="221"/>
      <c r="BE13" s="221"/>
      <c r="BF13" s="221"/>
      <c r="BG13" s="221"/>
      <c r="BH13" s="221"/>
      <c r="BI13" s="221"/>
      <c r="BJ13" s="221"/>
      <c r="BK13" s="221"/>
      <c r="BL13" s="221"/>
      <c r="BM13" s="221"/>
      <c r="BN13" s="221"/>
      <c r="BO13" s="221"/>
      <c r="BP13" s="221"/>
      <c r="BQ13" s="221"/>
      <c r="BR13" s="221"/>
      <c r="BS13" s="221"/>
      <c r="BT13" s="221"/>
      <c r="BU13" s="221"/>
      <c r="BV13" s="221"/>
      <c r="BW13" s="221"/>
      <c r="BX13" s="221"/>
      <c r="BY13" s="221"/>
      <c r="BZ13" s="221"/>
      <c r="CA13" s="221"/>
      <c r="CB13" s="221"/>
      <c r="CC13" s="221"/>
      <c r="CD13" s="221"/>
      <c r="CE13" s="221"/>
      <c r="CF13" s="221"/>
      <c r="CG13" s="221"/>
      <c r="CH13" s="221"/>
      <c r="CI13" s="221"/>
      <c r="CJ13" s="221"/>
      <c r="CK13" s="221"/>
      <c r="CL13" s="221"/>
      <c r="CM13" s="221"/>
      <c r="CN13" s="221"/>
      <c r="CO13" s="221"/>
      <c r="CP13" s="221"/>
      <c r="CQ13" s="221"/>
      <c r="CR13" s="221"/>
      <c r="CS13" s="221"/>
      <c r="CT13" s="221"/>
      <c r="CU13" s="221"/>
      <c r="CV13" s="221"/>
      <c r="CW13" s="221"/>
      <c r="CX13" s="221"/>
      <c r="CY13" s="221"/>
      <c r="CZ13" s="221"/>
      <c r="DA13" s="221"/>
      <c r="DB13" s="221"/>
      <c r="DC13" s="221"/>
      <c r="DD13" s="221"/>
      <c r="DE13" s="221"/>
      <c r="DF13" s="221"/>
      <c r="DG13" s="221"/>
      <c r="DH13" s="221"/>
      <c r="DI13" s="221"/>
      <c r="DJ13" s="221"/>
      <c r="DK13" s="221"/>
      <c r="DL13" s="221"/>
      <c r="DM13" s="221"/>
      <c r="DN13" s="221"/>
      <c r="DO13" s="221"/>
      <c r="DP13" s="221"/>
      <c r="DQ13" s="221"/>
      <c r="DR13" s="221"/>
      <c r="DS13" s="221"/>
      <c r="DT13" s="221"/>
      <c r="DU13" s="221"/>
      <c r="DV13" s="221"/>
      <c r="DW13" s="221"/>
      <c r="DX13" s="221"/>
      <c r="DY13" s="221"/>
      <c r="DZ13" s="221"/>
      <c r="EA13" s="221"/>
      <c r="EB13" s="221"/>
      <c r="EC13" s="221"/>
      <c r="ED13" s="221"/>
      <c r="EE13" s="221"/>
      <c r="EF13" s="221"/>
      <c r="EG13" s="221"/>
      <c r="EH13" s="221"/>
      <c r="EI13" s="221"/>
      <c r="EJ13" s="221"/>
      <c r="EK13" s="221"/>
      <c r="EL13" s="221"/>
      <c r="EM13" s="221"/>
      <c r="EN13" s="221"/>
      <c r="EO13" s="221"/>
      <c r="EP13" s="221"/>
      <c r="EQ13" s="221"/>
      <c r="ER13" s="221"/>
      <c r="ES13" s="221"/>
      <c r="ET13" s="221"/>
      <c r="EU13" s="221"/>
      <c r="EV13" s="221"/>
      <c r="EW13" s="221"/>
      <c r="EX13" s="221"/>
      <c r="EY13" s="221"/>
      <c r="EZ13" s="221"/>
      <c r="FA13" s="221"/>
      <c r="FB13" s="221"/>
      <c r="FC13" s="221"/>
      <c r="FD13" s="221"/>
      <c r="FE13" s="221"/>
      <c r="FF13" s="221"/>
      <c r="FG13" s="221"/>
      <c r="FH13" s="221"/>
      <c r="FI13" s="221"/>
      <c r="FJ13" s="221"/>
      <c r="FK13" s="221"/>
      <c r="FL13" s="221"/>
      <c r="FM13" s="221"/>
      <c r="FN13" s="221"/>
      <c r="FO13" s="221"/>
      <c r="FP13" s="221"/>
      <c r="FQ13" s="221"/>
      <c r="FR13" s="221"/>
      <c r="FS13" s="221"/>
      <c r="FT13" s="221"/>
      <c r="FU13" s="221"/>
      <c r="FV13" s="221"/>
      <c r="FW13" s="221"/>
      <c r="FX13" s="221"/>
      <c r="FY13" s="221"/>
      <c r="FZ13" s="221"/>
      <c r="GA13" s="221"/>
      <c r="GB13" s="221"/>
      <c r="GC13" s="221"/>
      <c r="GD13" s="221"/>
      <c r="GE13" s="221"/>
      <c r="GF13" s="221"/>
      <c r="GG13" s="221"/>
      <c r="GH13" s="221"/>
      <c r="GI13" s="221"/>
      <c r="GJ13" s="221"/>
      <c r="GK13" s="221"/>
      <c r="GL13" s="221"/>
      <c r="GM13" s="221"/>
      <c r="GN13" s="221"/>
      <c r="GO13" s="221"/>
      <c r="GP13" s="221"/>
      <c r="GQ13" s="221"/>
      <c r="GR13" s="221"/>
      <c r="GS13" s="221"/>
      <c r="GT13" s="221"/>
      <c r="GU13" s="221"/>
      <c r="GV13" s="221"/>
      <c r="GW13" s="221"/>
      <c r="GX13" s="221"/>
      <c r="GY13" s="221"/>
      <c r="GZ13" s="221"/>
      <c r="HA13" s="221"/>
      <c r="HB13" s="221"/>
      <c r="HC13" s="221"/>
      <c r="HD13" s="221"/>
      <c r="HE13" s="221"/>
      <c r="HF13" s="221"/>
      <c r="HG13" s="221"/>
      <c r="HH13" s="221"/>
      <c r="HI13" s="221"/>
      <c r="HJ13" s="221"/>
      <c r="HK13" s="221"/>
      <c r="HL13" s="221"/>
      <c r="HM13" s="221"/>
      <c r="HN13" s="221"/>
      <c r="HO13" s="221"/>
      <c r="HP13" s="221"/>
      <c r="HQ13" s="221"/>
      <c r="HR13" s="221"/>
      <c r="HS13" s="221"/>
      <c r="HT13" s="221"/>
      <c r="HU13" s="221"/>
      <c r="HV13" s="221"/>
      <c r="HW13" s="221"/>
      <c r="HX13" s="221"/>
      <c r="HY13" s="221"/>
      <c r="HZ13" s="221"/>
      <c r="IA13" s="221"/>
      <c r="IB13" s="221"/>
      <c r="IC13" s="221"/>
      <c r="ID13" s="221"/>
      <c r="IE13" s="221"/>
      <c r="IF13" s="221"/>
      <c r="IG13" s="221"/>
      <c r="IH13" s="221"/>
      <c r="II13" s="221"/>
      <c r="IJ13" s="221"/>
      <c r="IK13" s="221"/>
      <c r="IL13" s="221"/>
      <c r="IM13" s="221"/>
      <c r="IN13" s="221"/>
    </row>
    <row r="14" spans="1:248" s="4" customFormat="1" x14ac:dyDescent="0.55000000000000004">
      <c r="A14" s="125">
        <v>4</v>
      </c>
      <c r="B14" s="16" t="s">
        <v>3</v>
      </c>
      <c r="C14" s="16" t="s">
        <v>9</v>
      </c>
      <c r="D14" s="244">
        <v>260</v>
      </c>
      <c r="E14" s="255">
        <v>4.2</v>
      </c>
      <c r="F14" s="255">
        <f t="shared" si="0"/>
        <v>4.2</v>
      </c>
      <c r="G14" s="126">
        <v>0.57999999999999996</v>
      </c>
      <c r="H14" s="126">
        <f t="shared" ref="H14:H18" si="1">G14*$I$11</f>
        <v>0.61957888874792699</v>
      </c>
      <c r="I14" s="2" t="s">
        <v>18</v>
      </c>
      <c r="J14" s="471">
        <f>D178</f>
        <v>0.16163931497079864</v>
      </c>
      <c r="K14" s="439">
        <f>D180</f>
        <v>3.7814958714127367</v>
      </c>
      <c r="L14" s="446">
        <v>2.8890821980185106</v>
      </c>
      <c r="M14" s="444">
        <v>3.2909214515465131</v>
      </c>
      <c r="N14" s="494">
        <v>3.7814958714127367</v>
      </c>
      <c r="O14" s="444">
        <v>4.3849833379291301</v>
      </c>
      <c r="P14" s="448">
        <v>5.1330531876032737</v>
      </c>
      <c r="Q14" s="482">
        <f>D179</f>
        <v>10.81210107784262</v>
      </c>
      <c r="R14" s="474">
        <v>6.8106167579589387</v>
      </c>
      <c r="S14" s="455">
        <v>8.5739542475781736</v>
      </c>
      <c r="T14" s="497">
        <v>10.81210107784262</v>
      </c>
      <c r="U14" s="455">
        <v>13.673486652637916</v>
      </c>
      <c r="V14" s="455">
        <v>17.358823387933757</v>
      </c>
      <c r="W14" s="486">
        <v>0.32684056494583635</v>
      </c>
      <c r="X14" s="474">
        <v>7.5629917428254734</v>
      </c>
      <c r="Y14" s="487">
        <v>12.755677767811084</v>
      </c>
      <c r="Z14" s="486">
        <v>0.21737423528825262</v>
      </c>
      <c r="AA14" s="474">
        <v>5.041994495216982</v>
      </c>
      <c r="AB14" s="487">
        <v>11.783889422826853</v>
      </c>
      <c r="AC14" s="486">
        <v>0.12736801115508367</v>
      </c>
      <c r="AD14" s="474">
        <v>3.0251966971301893</v>
      </c>
      <c r="AE14" s="487">
        <v>9.8403127328583881</v>
      </c>
      <c r="AF14" s="486">
        <v>0.15720758883584596</v>
      </c>
      <c r="AG14" s="474">
        <v>3.611902937068308</v>
      </c>
      <c r="AH14" s="487">
        <v>10.152867329892249</v>
      </c>
      <c r="AI14" s="507">
        <v>0.16163931497079864</v>
      </c>
      <c r="AJ14" s="497">
        <v>3.7814958714127367</v>
      </c>
      <c r="AK14" s="508">
        <v>10.81210107784262</v>
      </c>
      <c r="AL14" s="486">
        <v>0.15278891703681907</v>
      </c>
      <c r="AM14" s="474">
        <v>3.4512726203848536</v>
      </c>
      <c r="AN14" s="487">
        <v>9.5284726514758251</v>
      </c>
      <c r="AO14" s="2"/>
      <c r="AP14" s="2"/>
      <c r="AQ14" s="2"/>
      <c r="AR14" s="2"/>
      <c r="AS14" s="2"/>
      <c r="AT14" s="2"/>
      <c r="AU14" s="2"/>
      <c r="AV14" s="2"/>
      <c r="AW14" s="2"/>
      <c r="AX14" s="2"/>
      <c r="AY14" s="2"/>
      <c r="AZ14" s="2"/>
      <c r="BA14" s="2"/>
      <c r="BB14" s="2"/>
      <c r="BC14" s="2"/>
      <c r="BD14" s="221"/>
      <c r="BE14" s="221"/>
      <c r="BF14" s="221"/>
      <c r="BG14" s="221"/>
      <c r="BH14" s="221"/>
      <c r="BI14" s="221"/>
      <c r="BJ14" s="221"/>
      <c r="BK14" s="221"/>
      <c r="BL14" s="221"/>
      <c r="BM14" s="221"/>
      <c r="BN14" s="221"/>
      <c r="BO14" s="221"/>
      <c r="BP14" s="221"/>
      <c r="BQ14" s="221"/>
      <c r="BR14" s="221"/>
      <c r="BS14" s="221"/>
      <c r="BT14" s="221"/>
      <c r="BU14" s="221"/>
      <c r="BV14" s="221"/>
      <c r="BW14" s="221"/>
      <c r="BX14" s="221"/>
      <c r="BY14" s="221"/>
      <c r="BZ14" s="221"/>
      <c r="CA14" s="221"/>
      <c r="CB14" s="221"/>
      <c r="CC14" s="221"/>
      <c r="CD14" s="221"/>
      <c r="CE14" s="221"/>
      <c r="CF14" s="221"/>
      <c r="CG14" s="221"/>
      <c r="CH14" s="221"/>
      <c r="CI14" s="221"/>
      <c r="CJ14" s="221"/>
      <c r="CK14" s="221"/>
      <c r="CL14" s="221"/>
      <c r="CM14" s="221"/>
      <c r="CN14" s="221"/>
      <c r="CO14" s="221"/>
      <c r="CP14" s="221"/>
      <c r="CQ14" s="221"/>
      <c r="CR14" s="221"/>
      <c r="CS14" s="221"/>
      <c r="CT14" s="221"/>
      <c r="CU14" s="221"/>
      <c r="CV14" s="221"/>
      <c r="CW14" s="221"/>
      <c r="CX14" s="221"/>
      <c r="CY14" s="221"/>
      <c r="CZ14" s="221"/>
      <c r="DA14" s="221"/>
      <c r="DB14" s="221"/>
      <c r="DC14" s="221"/>
      <c r="DD14" s="221"/>
      <c r="DE14" s="221"/>
      <c r="DF14" s="221"/>
      <c r="DG14" s="221"/>
      <c r="DH14" s="221"/>
      <c r="DI14" s="221"/>
      <c r="DJ14" s="221"/>
      <c r="DK14" s="221"/>
      <c r="DL14" s="221"/>
      <c r="DM14" s="221"/>
      <c r="DN14" s="221"/>
      <c r="DO14" s="221"/>
      <c r="DP14" s="221"/>
      <c r="DQ14" s="221"/>
      <c r="DR14" s="221"/>
      <c r="DS14" s="221"/>
      <c r="DT14" s="221"/>
      <c r="DU14" s="221"/>
      <c r="DV14" s="221"/>
      <c r="DW14" s="221"/>
      <c r="DX14" s="221"/>
      <c r="DY14" s="221"/>
      <c r="DZ14" s="221"/>
      <c r="EA14" s="221"/>
      <c r="EB14" s="221"/>
      <c r="EC14" s="221"/>
      <c r="ED14" s="221"/>
      <c r="EE14" s="221"/>
      <c r="EF14" s="221"/>
      <c r="EG14" s="221"/>
      <c r="EH14" s="221"/>
      <c r="EI14" s="221"/>
      <c r="EJ14" s="221"/>
      <c r="EK14" s="221"/>
      <c r="EL14" s="221"/>
      <c r="EM14" s="221"/>
      <c r="EN14" s="221"/>
      <c r="EO14" s="221"/>
      <c r="EP14" s="221"/>
      <c r="EQ14" s="221"/>
      <c r="ER14" s="221"/>
      <c r="ES14" s="221"/>
      <c r="ET14" s="221"/>
      <c r="EU14" s="221"/>
      <c r="EV14" s="221"/>
      <c r="EW14" s="221"/>
      <c r="EX14" s="221"/>
      <c r="EY14" s="221"/>
      <c r="EZ14" s="221"/>
      <c r="FA14" s="221"/>
      <c r="FB14" s="221"/>
      <c r="FC14" s="221"/>
      <c r="FD14" s="221"/>
      <c r="FE14" s="221"/>
      <c r="FF14" s="221"/>
      <c r="FG14" s="221"/>
      <c r="FH14" s="221"/>
      <c r="FI14" s="221"/>
      <c r="FJ14" s="221"/>
      <c r="FK14" s="221"/>
      <c r="FL14" s="221"/>
      <c r="FM14" s="221"/>
      <c r="FN14" s="221"/>
      <c r="FO14" s="221"/>
      <c r="FP14" s="221"/>
      <c r="FQ14" s="221"/>
      <c r="FR14" s="221"/>
      <c r="FS14" s="221"/>
      <c r="FT14" s="221"/>
      <c r="FU14" s="221"/>
      <c r="FV14" s="221"/>
      <c r="FW14" s="221"/>
      <c r="FX14" s="221"/>
      <c r="FY14" s="221"/>
      <c r="FZ14" s="221"/>
      <c r="GA14" s="221"/>
      <c r="GB14" s="221"/>
      <c r="GC14" s="221"/>
      <c r="GD14" s="221"/>
      <c r="GE14" s="221"/>
      <c r="GF14" s="221"/>
      <c r="GG14" s="221"/>
      <c r="GH14" s="221"/>
      <c r="GI14" s="221"/>
      <c r="GJ14" s="221"/>
      <c r="GK14" s="221"/>
      <c r="GL14" s="221"/>
      <c r="GM14" s="221"/>
      <c r="GN14" s="221"/>
      <c r="GO14" s="221"/>
      <c r="GP14" s="221"/>
      <c r="GQ14" s="221"/>
      <c r="GR14" s="221"/>
      <c r="GS14" s="221"/>
      <c r="GT14" s="221"/>
      <c r="GU14" s="221"/>
      <c r="GV14" s="221"/>
      <c r="GW14" s="221"/>
      <c r="GX14" s="221"/>
      <c r="GY14" s="221"/>
      <c r="GZ14" s="221"/>
      <c r="HA14" s="221"/>
      <c r="HB14" s="221"/>
      <c r="HC14" s="221"/>
      <c r="HD14" s="221"/>
      <c r="HE14" s="221"/>
      <c r="HF14" s="221"/>
      <c r="HG14" s="221"/>
      <c r="HH14" s="221"/>
      <c r="HI14" s="221"/>
      <c r="HJ14" s="221"/>
      <c r="HK14" s="221"/>
      <c r="HL14" s="221"/>
      <c r="HM14" s="221"/>
      <c r="HN14" s="221"/>
      <c r="HO14" s="221"/>
      <c r="HP14" s="221"/>
      <c r="HQ14" s="221"/>
      <c r="HR14" s="221"/>
      <c r="HS14" s="221"/>
      <c r="HT14" s="221"/>
      <c r="HU14" s="221"/>
      <c r="HV14" s="221"/>
      <c r="HW14" s="221"/>
      <c r="HX14" s="221"/>
      <c r="HY14" s="221"/>
      <c r="HZ14" s="221"/>
      <c r="IA14" s="221"/>
      <c r="IB14" s="221"/>
      <c r="IC14" s="221"/>
      <c r="ID14" s="221"/>
      <c r="IE14" s="221"/>
      <c r="IF14" s="221"/>
      <c r="IG14" s="221"/>
      <c r="IH14" s="221"/>
      <c r="II14" s="221"/>
      <c r="IJ14" s="221"/>
      <c r="IK14" s="221"/>
      <c r="IL14" s="221"/>
      <c r="IM14" s="221"/>
      <c r="IN14" s="221"/>
    </row>
    <row r="15" spans="1:248" s="6" customFormat="1" x14ac:dyDescent="0.55000000000000004">
      <c r="A15" s="127">
        <v>5</v>
      </c>
      <c r="B15" s="17" t="s">
        <v>4</v>
      </c>
      <c r="C15" s="17" t="s">
        <v>8</v>
      </c>
      <c r="D15" s="245">
        <v>260</v>
      </c>
      <c r="E15" s="256">
        <v>3.6</v>
      </c>
      <c r="F15" s="256">
        <f t="shared" si="0"/>
        <v>3.6</v>
      </c>
      <c r="G15" s="128">
        <v>0.31</v>
      </c>
      <c r="H15" s="128">
        <f t="shared" si="1"/>
        <v>0.33115423364113339</v>
      </c>
      <c r="I15" s="4">
        <v>1</v>
      </c>
      <c r="J15" s="471">
        <f>D188</f>
        <v>9.5879295726855052E-2</v>
      </c>
      <c r="K15" s="439">
        <f>D190</f>
        <v>2.3580017359096659</v>
      </c>
      <c r="L15" s="446">
        <v>1.8015253935920028</v>
      </c>
      <c r="M15" s="444">
        <v>2.052097571797681</v>
      </c>
      <c r="N15" s="494">
        <v>2.3580017359096659</v>
      </c>
      <c r="O15" s="444">
        <v>2.7343143227891415</v>
      </c>
      <c r="P15" s="448">
        <v>3.2007831658330765</v>
      </c>
      <c r="Q15" s="482">
        <f>D189</f>
        <v>4.5246523180298315</v>
      </c>
      <c r="R15" s="474">
        <v>2.4768863721622081</v>
      </c>
      <c r="S15" s="455">
        <v>3.3750498473598669</v>
      </c>
      <c r="T15" s="497">
        <v>4.5246523180298315</v>
      </c>
      <c r="U15" s="455">
        <v>6.0048720337641006</v>
      </c>
      <c r="V15" s="455">
        <v>7.9228193969990768</v>
      </c>
      <c r="W15" s="486">
        <v>0.2030536764623343</v>
      </c>
      <c r="X15" s="474">
        <v>4.7160034718193318</v>
      </c>
      <c r="Y15" s="487">
        <v>6.1905751951456551</v>
      </c>
      <c r="Z15" s="486">
        <v>0.13282456066145776</v>
      </c>
      <c r="AA15" s="474">
        <v>3.144002314546221</v>
      </c>
      <c r="AB15" s="487">
        <v>5.3576137565877442</v>
      </c>
      <c r="AC15" s="486">
        <v>7.2208745108248262E-2</v>
      </c>
      <c r="AD15" s="474">
        <v>1.8864013887277327</v>
      </c>
      <c r="AE15" s="487">
        <v>3.6916908794719188</v>
      </c>
      <c r="AF15" s="486">
        <v>9.2080216449135666E-2</v>
      </c>
      <c r="AG15" s="474">
        <v>2.2522498199535135</v>
      </c>
      <c r="AH15" s="487">
        <v>4.1723032458494611</v>
      </c>
      <c r="AI15" s="507">
        <v>9.5879295726855052E-2</v>
      </c>
      <c r="AJ15" s="497">
        <v>2.3580017359096659</v>
      </c>
      <c r="AK15" s="508">
        <v>4.5246523180298315</v>
      </c>
      <c r="AL15" s="486">
        <v>8.8289148458484012E-2</v>
      </c>
      <c r="AM15" s="474">
        <v>2.1520866627112452</v>
      </c>
      <c r="AN15" s="487">
        <v>3.8385750556613716</v>
      </c>
      <c r="AO15" s="2"/>
      <c r="AP15" s="2"/>
      <c r="AQ15" s="2"/>
      <c r="AR15" s="2"/>
      <c r="AS15" s="2"/>
      <c r="AT15" s="2"/>
      <c r="AU15" s="2"/>
      <c r="AV15" s="2"/>
      <c r="AW15" s="2"/>
      <c r="AX15" s="2"/>
      <c r="AY15" s="2"/>
      <c r="AZ15" s="2"/>
      <c r="BA15" s="2"/>
      <c r="BB15" s="2"/>
      <c r="BC15" s="2"/>
      <c r="BD15" s="221"/>
      <c r="BE15" s="221"/>
      <c r="BF15" s="221"/>
      <c r="BG15" s="221"/>
      <c r="BH15" s="221"/>
      <c r="BI15" s="221"/>
      <c r="BJ15" s="221"/>
      <c r="BK15" s="221"/>
      <c r="BL15" s="221"/>
      <c r="BM15" s="221"/>
      <c r="BN15" s="221"/>
      <c r="BO15" s="221"/>
      <c r="BP15" s="221"/>
      <c r="BQ15" s="221"/>
      <c r="BR15" s="221"/>
      <c r="BS15" s="221"/>
      <c r="BT15" s="221"/>
      <c r="BU15" s="221"/>
      <c r="BV15" s="221"/>
      <c r="BW15" s="221"/>
      <c r="BX15" s="221"/>
      <c r="BY15" s="221"/>
      <c r="BZ15" s="221"/>
      <c r="CA15" s="221"/>
      <c r="CB15" s="221"/>
      <c r="CC15" s="221"/>
      <c r="CD15" s="221"/>
      <c r="CE15" s="221"/>
      <c r="CF15" s="221"/>
      <c r="CG15" s="221"/>
      <c r="CH15" s="221"/>
      <c r="CI15" s="221"/>
      <c r="CJ15" s="221"/>
      <c r="CK15" s="221"/>
      <c r="CL15" s="221"/>
      <c r="CM15" s="221"/>
      <c r="CN15" s="221"/>
      <c r="CO15" s="221"/>
      <c r="CP15" s="221"/>
      <c r="CQ15" s="221"/>
      <c r="CR15" s="221"/>
      <c r="CS15" s="221"/>
      <c r="CT15" s="221"/>
      <c r="CU15" s="221"/>
      <c r="CV15" s="221"/>
      <c r="CW15" s="221"/>
      <c r="CX15" s="221"/>
      <c r="CY15" s="221"/>
      <c r="CZ15" s="221"/>
      <c r="DA15" s="221"/>
      <c r="DB15" s="221"/>
      <c r="DC15" s="221"/>
      <c r="DD15" s="221"/>
      <c r="DE15" s="221"/>
      <c r="DF15" s="221"/>
      <c r="DG15" s="221"/>
      <c r="DH15" s="221"/>
      <c r="DI15" s="221"/>
      <c r="DJ15" s="221"/>
      <c r="DK15" s="221"/>
      <c r="DL15" s="221"/>
      <c r="DM15" s="221"/>
      <c r="DN15" s="221"/>
      <c r="DO15" s="221"/>
      <c r="DP15" s="221"/>
      <c r="DQ15" s="221"/>
      <c r="DR15" s="221"/>
      <c r="DS15" s="221"/>
      <c r="DT15" s="221"/>
      <c r="DU15" s="221"/>
      <c r="DV15" s="221"/>
      <c r="DW15" s="221"/>
      <c r="DX15" s="221"/>
      <c r="DY15" s="221"/>
      <c r="DZ15" s="221"/>
      <c r="EA15" s="221"/>
      <c r="EB15" s="221"/>
      <c r="EC15" s="221"/>
      <c r="ED15" s="221"/>
      <c r="EE15" s="221"/>
      <c r="EF15" s="221"/>
      <c r="EG15" s="221"/>
      <c r="EH15" s="221"/>
      <c r="EI15" s="221"/>
      <c r="EJ15" s="221"/>
      <c r="EK15" s="221"/>
      <c r="EL15" s="221"/>
      <c r="EM15" s="221"/>
      <c r="EN15" s="221"/>
      <c r="EO15" s="221"/>
      <c r="EP15" s="221"/>
      <c r="EQ15" s="221"/>
      <c r="ER15" s="221"/>
      <c r="ES15" s="221"/>
      <c r="ET15" s="221"/>
      <c r="EU15" s="221"/>
      <c r="EV15" s="221"/>
      <c r="EW15" s="221"/>
      <c r="EX15" s="221"/>
      <c r="EY15" s="221"/>
      <c r="EZ15" s="221"/>
      <c r="FA15" s="221"/>
      <c r="FB15" s="221"/>
      <c r="FC15" s="221"/>
      <c r="FD15" s="221"/>
      <c r="FE15" s="221"/>
      <c r="FF15" s="221"/>
      <c r="FG15" s="221"/>
      <c r="FH15" s="221"/>
      <c r="FI15" s="221"/>
      <c r="FJ15" s="221"/>
      <c r="FK15" s="221"/>
      <c r="FL15" s="221"/>
      <c r="FM15" s="221"/>
      <c r="FN15" s="221"/>
      <c r="FO15" s="221"/>
      <c r="FP15" s="221"/>
      <c r="FQ15" s="221"/>
      <c r="FR15" s="221"/>
      <c r="FS15" s="221"/>
      <c r="FT15" s="221"/>
      <c r="FU15" s="221"/>
      <c r="FV15" s="221"/>
      <c r="FW15" s="221"/>
      <c r="FX15" s="221"/>
      <c r="FY15" s="221"/>
      <c r="FZ15" s="221"/>
      <c r="GA15" s="221"/>
      <c r="GB15" s="221"/>
      <c r="GC15" s="221"/>
      <c r="GD15" s="221"/>
      <c r="GE15" s="221"/>
      <c r="GF15" s="221"/>
      <c r="GG15" s="221"/>
      <c r="GH15" s="221"/>
      <c r="GI15" s="221"/>
      <c r="GJ15" s="221"/>
      <c r="GK15" s="221"/>
      <c r="GL15" s="221"/>
      <c r="GM15" s="221"/>
      <c r="GN15" s="221"/>
      <c r="GO15" s="221"/>
      <c r="GP15" s="221"/>
      <c r="GQ15" s="221"/>
      <c r="GR15" s="221"/>
      <c r="GS15" s="221"/>
      <c r="GT15" s="221"/>
      <c r="GU15" s="221"/>
      <c r="GV15" s="221"/>
      <c r="GW15" s="221"/>
      <c r="GX15" s="221"/>
      <c r="GY15" s="221"/>
      <c r="GZ15" s="221"/>
      <c r="HA15" s="221"/>
      <c r="HB15" s="221"/>
      <c r="HC15" s="221"/>
      <c r="HD15" s="221"/>
      <c r="HE15" s="221"/>
      <c r="HF15" s="221"/>
      <c r="HG15" s="221"/>
      <c r="HH15" s="221"/>
      <c r="HI15" s="221"/>
      <c r="HJ15" s="221"/>
      <c r="HK15" s="221"/>
      <c r="HL15" s="221"/>
      <c r="HM15" s="221"/>
      <c r="HN15" s="221"/>
      <c r="HO15" s="221"/>
      <c r="HP15" s="221"/>
      <c r="HQ15" s="221"/>
      <c r="HR15" s="221"/>
      <c r="HS15" s="221"/>
      <c r="HT15" s="221"/>
      <c r="HU15" s="221"/>
      <c r="HV15" s="221"/>
      <c r="HW15" s="221"/>
      <c r="HX15" s="221"/>
      <c r="HY15" s="221"/>
      <c r="HZ15" s="221"/>
      <c r="IA15" s="221"/>
      <c r="IB15" s="221"/>
      <c r="IC15" s="221"/>
      <c r="ID15" s="221"/>
      <c r="IE15" s="221"/>
      <c r="IF15" s="221"/>
      <c r="IG15" s="221"/>
      <c r="IH15" s="221"/>
      <c r="II15" s="221"/>
      <c r="IJ15" s="221"/>
      <c r="IK15" s="221"/>
      <c r="IL15" s="221"/>
      <c r="IM15" s="221"/>
      <c r="IN15" s="221"/>
    </row>
    <row r="16" spans="1:248" s="7" customFormat="1" x14ac:dyDescent="0.55000000000000004">
      <c r="A16" s="129">
        <v>6</v>
      </c>
      <c r="B16" s="19" t="s">
        <v>4</v>
      </c>
      <c r="C16" s="19" t="s">
        <v>9</v>
      </c>
      <c r="D16" s="246">
        <v>260</v>
      </c>
      <c r="E16" s="257">
        <v>4.2</v>
      </c>
      <c r="F16" s="257">
        <f t="shared" si="0"/>
        <v>4.2</v>
      </c>
      <c r="G16" s="130">
        <v>0.33</v>
      </c>
      <c r="H16" s="130">
        <f t="shared" si="1"/>
        <v>0.35251902290830334</v>
      </c>
      <c r="I16" s="2"/>
      <c r="J16" s="471">
        <f>D198</f>
        <v>8.5713100538341136E-2</v>
      </c>
      <c r="K16" s="439">
        <f>D200</f>
        <v>2.1515407544244893</v>
      </c>
      <c r="L16" s="446">
        <v>1.6437881471484632</v>
      </c>
      <c r="M16" s="444">
        <v>1.8724208258799122</v>
      </c>
      <c r="N16" s="494">
        <v>2.1515407544244893</v>
      </c>
      <c r="O16" s="444">
        <v>2.4949043129596769</v>
      </c>
      <c r="P16" s="448">
        <v>2.9205302619122087</v>
      </c>
      <c r="Q16" s="482">
        <f>D199</f>
        <v>4.4762155356962641</v>
      </c>
      <c r="R16" s="474">
        <v>2.3210182956272272</v>
      </c>
      <c r="S16" s="455">
        <v>3.2651037601831412</v>
      </c>
      <c r="T16" s="497">
        <v>4.4762155356962641</v>
      </c>
      <c r="U16" s="455">
        <v>6.0385981641877642</v>
      </c>
      <c r="V16" s="455">
        <v>8.0662271000312753</v>
      </c>
      <c r="W16" s="486">
        <v>0.18483476354646911</v>
      </c>
      <c r="X16" s="474">
        <v>4.3030815088489787</v>
      </c>
      <c r="Y16" s="487">
        <v>6.419792225664728</v>
      </c>
      <c r="Z16" s="486">
        <v>0.1201246851063138</v>
      </c>
      <c r="AA16" s="474">
        <v>2.8687210058993187</v>
      </c>
      <c r="AB16" s="487">
        <v>5.4480038806804956</v>
      </c>
      <c r="AC16" s="486">
        <v>6.3464431552606282E-2</v>
      </c>
      <c r="AD16" s="474">
        <v>1.7212326035395913</v>
      </c>
      <c r="AE16" s="487">
        <v>3.5044271907120348</v>
      </c>
      <c r="AF16" s="486">
        <v>8.2003440668597216E-2</v>
      </c>
      <c r="AG16" s="474">
        <v>2.0550482228147269</v>
      </c>
      <c r="AH16" s="487">
        <v>4.1011342653107095</v>
      </c>
      <c r="AI16" s="507">
        <v>8.5713100538341136E-2</v>
      </c>
      <c r="AJ16" s="497">
        <v>2.1515407544244893</v>
      </c>
      <c r="AK16" s="508">
        <v>4.4762155356962641</v>
      </c>
      <c r="AL16" s="486">
        <v>7.8301053731744563E-2</v>
      </c>
      <c r="AM16" s="474">
        <v>1.9636551115982785</v>
      </c>
      <c r="AN16" s="487">
        <v>3.7458752241427438</v>
      </c>
      <c r="AO16" s="2"/>
      <c r="AP16" s="2"/>
      <c r="AQ16" s="2"/>
      <c r="AR16" s="2"/>
      <c r="AS16" s="2"/>
      <c r="AT16" s="2"/>
      <c r="AU16" s="2"/>
      <c r="AV16" s="2"/>
      <c r="AW16" s="2"/>
      <c r="AX16" s="2"/>
      <c r="AY16" s="2"/>
      <c r="AZ16" s="2"/>
      <c r="BA16" s="2"/>
      <c r="BB16" s="2"/>
      <c r="BC16" s="2"/>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c r="DU16" s="221"/>
      <c r="DV16" s="221"/>
      <c r="DW16" s="221"/>
      <c r="DX16" s="221"/>
      <c r="DY16" s="221"/>
      <c r="DZ16" s="221"/>
      <c r="EA16" s="221"/>
      <c r="EB16" s="221"/>
      <c r="EC16" s="221"/>
      <c r="ED16" s="221"/>
      <c r="EE16" s="221"/>
      <c r="EF16" s="221"/>
      <c r="EG16" s="221"/>
      <c r="EH16" s="221"/>
      <c r="EI16" s="221"/>
      <c r="EJ16" s="221"/>
      <c r="EK16" s="221"/>
      <c r="EL16" s="221"/>
      <c r="EM16" s="221"/>
      <c r="EN16" s="221"/>
      <c r="EO16" s="221"/>
      <c r="EP16" s="221"/>
      <c r="EQ16" s="221"/>
      <c r="ER16" s="221"/>
      <c r="ES16" s="221"/>
      <c r="ET16" s="221"/>
      <c r="EU16" s="221"/>
      <c r="EV16" s="221"/>
      <c r="EW16" s="221"/>
      <c r="EX16" s="221"/>
      <c r="EY16" s="221"/>
      <c r="EZ16" s="221"/>
      <c r="FA16" s="221"/>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c r="GN16" s="221"/>
      <c r="GO16" s="221"/>
      <c r="GP16" s="221"/>
      <c r="GQ16" s="221"/>
      <c r="GR16" s="221"/>
      <c r="GS16" s="221"/>
      <c r="GT16" s="221"/>
      <c r="GU16" s="221"/>
      <c r="GV16" s="221"/>
      <c r="GW16" s="221"/>
      <c r="GX16" s="221"/>
      <c r="GY16" s="221"/>
      <c r="GZ16" s="221"/>
      <c r="HA16" s="221"/>
      <c r="HB16" s="221"/>
      <c r="HC16" s="221"/>
      <c r="HD16" s="221"/>
      <c r="HE16" s="221"/>
      <c r="HF16" s="221"/>
      <c r="HG16" s="221"/>
      <c r="HH16" s="221"/>
      <c r="HI16" s="221"/>
      <c r="HJ16" s="221"/>
      <c r="HK16" s="221"/>
      <c r="HL16" s="221"/>
      <c r="HM16" s="221"/>
      <c r="HN16" s="221"/>
      <c r="HO16" s="221"/>
      <c r="HP16" s="221"/>
      <c r="HQ16" s="221"/>
      <c r="HR16" s="221"/>
      <c r="HS16" s="221"/>
      <c r="HT16" s="221"/>
      <c r="HU16" s="221"/>
      <c r="HV16" s="221"/>
      <c r="HW16" s="221"/>
      <c r="HX16" s="221"/>
      <c r="HY16" s="221"/>
      <c r="HZ16" s="221"/>
      <c r="IA16" s="221"/>
      <c r="IB16" s="221"/>
      <c r="IC16" s="221"/>
      <c r="ID16" s="221"/>
      <c r="IE16" s="221"/>
      <c r="IF16" s="221"/>
      <c r="IG16" s="221"/>
      <c r="IH16" s="221"/>
      <c r="II16" s="221"/>
      <c r="IJ16" s="221"/>
      <c r="IK16" s="221"/>
      <c r="IL16" s="221"/>
      <c r="IM16" s="221"/>
      <c r="IN16" s="221"/>
    </row>
    <row r="17" spans="1:248" s="8" customFormat="1" x14ac:dyDescent="0.55000000000000004">
      <c r="A17" s="131">
        <v>7</v>
      </c>
      <c r="B17" s="20" t="s">
        <v>5</v>
      </c>
      <c r="C17" s="20" t="s">
        <v>8</v>
      </c>
      <c r="D17" s="247">
        <v>1060</v>
      </c>
      <c r="E17" s="258">
        <v>14.8</v>
      </c>
      <c r="F17" s="258">
        <f t="shared" si="0"/>
        <v>14.8</v>
      </c>
      <c r="G17" s="132">
        <v>0.72</v>
      </c>
      <c r="H17" s="132">
        <f t="shared" si="1"/>
        <v>0.76913241361811624</v>
      </c>
      <c r="I17" s="2" t="s">
        <v>1615</v>
      </c>
      <c r="J17" s="471">
        <f>D208</f>
        <v>4.1404733809843774E-2</v>
      </c>
      <c r="K17" s="439">
        <f>D210</f>
        <v>1.3321579118303957</v>
      </c>
      <c r="L17" s="446">
        <v>1.0177754621164934</v>
      </c>
      <c r="M17" s="444">
        <v>1.1593367275718378</v>
      </c>
      <c r="N17" s="494">
        <v>1.3321579118303957</v>
      </c>
      <c r="O17" s="444">
        <v>1.5447564787858448</v>
      </c>
      <c r="P17" s="448">
        <v>1.8082890073756175</v>
      </c>
      <c r="Q17" s="482">
        <f>D209</f>
        <v>4.5497622606513879</v>
      </c>
      <c r="R17" s="474">
        <v>0.22582338465119392</v>
      </c>
      <c r="S17" s="455">
        <v>2.1013542915455696</v>
      </c>
      <c r="T17" s="497">
        <v>4.5497622606513879</v>
      </c>
      <c r="U17" s="455">
        <v>7.7542101133118368</v>
      </c>
      <c r="V17" s="455">
        <v>11.962677309159144</v>
      </c>
      <c r="W17" s="486">
        <v>0.1105470365782335</v>
      </c>
      <c r="X17" s="474">
        <v>2.6643158236607913</v>
      </c>
      <c r="Y17" s="487">
        <v>11.398556311016444</v>
      </c>
      <c r="Z17" s="486">
        <v>6.6408104344078955E-2</v>
      </c>
      <c r="AA17" s="474">
        <v>1.7762105491071942</v>
      </c>
      <c r="AB17" s="487">
        <v>7.9741592858339194</v>
      </c>
      <c r="AC17" s="486">
        <v>2.4501611842207449E-2</v>
      </c>
      <c r="AD17" s="474">
        <v>1.0657263294643167</v>
      </c>
      <c r="AE17" s="487">
        <v>1.1253652354688606</v>
      </c>
      <c r="AF17" s="486">
        <v>3.804752772239528E-2</v>
      </c>
      <c r="AG17" s="474">
        <v>1.2724131502440073</v>
      </c>
      <c r="AH17" s="487">
        <v>3.7314031252647233</v>
      </c>
      <c r="AI17" s="507">
        <v>4.1404733809843774E-2</v>
      </c>
      <c r="AJ17" s="497">
        <v>1.3321579118303957</v>
      </c>
      <c r="AK17" s="508">
        <v>4.5497622606513879</v>
      </c>
      <c r="AL17" s="486">
        <v>3.4694827128852301E-2</v>
      </c>
      <c r="AM17" s="474">
        <v>1.2158257693434058</v>
      </c>
      <c r="AN17" s="487">
        <v>2.9562924899891616</v>
      </c>
      <c r="AO17" s="2"/>
      <c r="AP17" s="2"/>
      <c r="AQ17" s="2"/>
      <c r="AR17" s="2"/>
      <c r="AS17" s="2"/>
      <c r="AT17" s="2"/>
      <c r="AU17" s="2"/>
      <c r="AV17" s="2"/>
      <c r="AW17" s="2"/>
      <c r="AX17" s="2"/>
      <c r="AY17" s="2"/>
      <c r="AZ17" s="2"/>
      <c r="BA17" s="2"/>
      <c r="BB17" s="2"/>
      <c r="BC17" s="2"/>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c r="IM17" s="221"/>
      <c r="IN17" s="221"/>
    </row>
    <row r="18" spans="1:248" s="268" customFormat="1" x14ac:dyDescent="0.55000000000000004">
      <c r="A18" s="261">
        <v>8</v>
      </c>
      <c r="B18" s="79" t="s">
        <v>5</v>
      </c>
      <c r="C18" s="79" t="s">
        <v>9</v>
      </c>
      <c r="D18" s="262">
        <v>1060</v>
      </c>
      <c r="E18" s="263">
        <v>17.3</v>
      </c>
      <c r="F18" s="263">
        <f t="shared" si="0"/>
        <v>17.3</v>
      </c>
      <c r="G18" s="264">
        <v>0.69</v>
      </c>
      <c r="H18" s="264">
        <f t="shared" si="1"/>
        <v>0.73708522971736135</v>
      </c>
      <c r="I18" s="500">
        <f>AI9</f>
        <v>5.0000000000000001E-3</v>
      </c>
      <c r="J18" s="472">
        <f>D218</f>
        <v>2.626972169504338E-2</v>
      </c>
      <c r="K18" s="440">
        <f>D220</f>
        <v>1.0921641454409119</v>
      </c>
      <c r="L18" s="447">
        <v>0.83441899639801131</v>
      </c>
      <c r="M18" s="445">
        <v>0.95047741345244063</v>
      </c>
      <c r="N18" s="495">
        <v>1.0921641454409119</v>
      </c>
      <c r="O18" s="445">
        <v>1.266462199852364</v>
      </c>
      <c r="P18" s="449">
        <v>1.4825182517116096</v>
      </c>
      <c r="Q18" s="483">
        <f>D219</f>
        <v>1.4756742218218486</v>
      </c>
      <c r="R18" s="475">
        <v>-2.4589115705016091</v>
      </c>
      <c r="S18" s="458">
        <v>-0.76343329264321169</v>
      </c>
      <c r="T18" s="498">
        <v>1.4756742218218486</v>
      </c>
      <c r="U18" s="458">
        <v>4.4335862086463615</v>
      </c>
      <c r="V18" s="458">
        <v>8.3475657546108497</v>
      </c>
      <c r="W18" s="488">
        <v>8.7345599330784784E-2</v>
      </c>
      <c r="X18" s="475">
        <v>2.1843282908818238</v>
      </c>
      <c r="Y18" s="489">
        <v>9.481359159072893</v>
      </c>
      <c r="Z18" s="488">
        <v>4.8710229807466865E-2</v>
      </c>
      <c r="AA18" s="475">
        <v>1.4562188605878823</v>
      </c>
      <c r="AB18" s="489">
        <v>5.4785166904473686</v>
      </c>
      <c r="AC18" s="488">
        <v>1.0858886698556613E-2</v>
      </c>
      <c r="AD18" s="475">
        <v>0.87373131635272938</v>
      </c>
      <c r="AE18" s="489">
        <v>-2.5271682468036789</v>
      </c>
      <c r="AF18" s="488">
        <v>2.3017782575103896E-2</v>
      </c>
      <c r="AG18" s="475">
        <v>1.0431826501518793</v>
      </c>
      <c r="AH18" s="489">
        <v>0.69141338374295969</v>
      </c>
      <c r="AI18" s="509">
        <v>2.626972169504338E-2</v>
      </c>
      <c r="AJ18" s="498">
        <v>1.0921641454409119</v>
      </c>
      <c r="AK18" s="510">
        <v>1.4756742218218486</v>
      </c>
      <c r="AL18" s="488">
        <v>1.9769609726852266E-2</v>
      </c>
      <c r="AM18" s="475">
        <v>0.99678972033837998</v>
      </c>
      <c r="AN18" s="489">
        <v>-5.1400975062789692E-2</v>
      </c>
      <c r="AO18" s="265"/>
      <c r="AP18" s="265"/>
      <c r="AQ18" s="265"/>
      <c r="AR18" s="265"/>
      <c r="AS18" s="265"/>
      <c r="AT18" s="265"/>
      <c r="AU18" s="265"/>
      <c r="AV18" s="265"/>
      <c r="AW18" s="265"/>
      <c r="AX18" s="265"/>
      <c r="AY18" s="265"/>
      <c r="AZ18" s="265"/>
      <c r="BA18" s="265"/>
      <c r="BB18" s="265"/>
      <c r="BC18" s="265"/>
      <c r="BD18" s="267"/>
      <c r="BE18" s="267"/>
      <c r="BF18" s="267"/>
      <c r="BG18" s="267"/>
      <c r="BH18" s="267"/>
      <c r="BI18" s="267"/>
      <c r="BJ18" s="267"/>
      <c r="BK18" s="267"/>
      <c r="BL18" s="267"/>
      <c r="BM18" s="267"/>
      <c r="BN18" s="267"/>
      <c r="BO18" s="267"/>
      <c r="BP18" s="267"/>
      <c r="BQ18" s="267"/>
      <c r="BR18" s="267"/>
      <c r="BS18" s="267"/>
      <c r="BT18" s="267"/>
      <c r="BU18" s="267"/>
      <c r="BV18" s="267"/>
      <c r="BW18" s="267"/>
      <c r="BX18" s="267"/>
      <c r="BY18" s="267"/>
      <c r="BZ18" s="267"/>
      <c r="CA18" s="267"/>
      <c r="CB18" s="267"/>
      <c r="CC18" s="267"/>
      <c r="CD18" s="267"/>
      <c r="CE18" s="267"/>
      <c r="CF18" s="267"/>
      <c r="CG18" s="267"/>
      <c r="CH18" s="267"/>
      <c r="CI18" s="267"/>
      <c r="CJ18" s="267"/>
      <c r="CK18" s="267"/>
      <c r="CL18" s="267"/>
      <c r="CM18" s="267"/>
      <c r="CN18" s="267"/>
      <c r="CO18" s="267"/>
      <c r="CP18" s="267"/>
      <c r="CQ18" s="267"/>
      <c r="CR18" s="267"/>
      <c r="CS18" s="267"/>
      <c r="CT18" s="267"/>
      <c r="CU18" s="267"/>
      <c r="CV18" s="267"/>
      <c r="CW18" s="267"/>
      <c r="CX18" s="267"/>
      <c r="CY18" s="267"/>
      <c r="CZ18" s="267"/>
      <c r="DA18" s="267"/>
      <c r="DB18" s="267"/>
      <c r="DC18" s="267"/>
      <c r="DD18" s="267"/>
      <c r="DE18" s="267"/>
      <c r="DF18" s="267"/>
      <c r="DG18" s="267"/>
      <c r="DH18" s="267"/>
      <c r="DI18" s="267"/>
      <c r="DJ18" s="267"/>
      <c r="DK18" s="267"/>
      <c r="DL18" s="267"/>
      <c r="DM18" s="267"/>
      <c r="DN18" s="267"/>
      <c r="DO18" s="267"/>
      <c r="DP18" s="267"/>
      <c r="DQ18" s="267"/>
      <c r="DR18" s="267"/>
      <c r="DS18" s="267"/>
      <c r="DT18" s="267"/>
      <c r="DU18" s="267"/>
      <c r="DV18" s="267"/>
      <c r="DW18" s="267"/>
      <c r="DX18" s="267"/>
      <c r="DY18" s="267"/>
      <c r="DZ18" s="267"/>
      <c r="EA18" s="267"/>
      <c r="EB18" s="267"/>
      <c r="EC18" s="267"/>
      <c r="ED18" s="267"/>
      <c r="EE18" s="267"/>
      <c r="EF18" s="267"/>
      <c r="EG18" s="267"/>
      <c r="EH18" s="267"/>
      <c r="EI18" s="267"/>
      <c r="EJ18" s="267"/>
      <c r="EK18" s="267"/>
      <c r="EL18" s="267"/>
      <c r="EM18" s="267"/>
      <c r="EN18" s="267"/>
      <c r="EO18" s="267"/>
      <c r="EP18" s="267"/>
      <c r="EQ18" s="267"/>
      <c r="ER18" s="267"/>
      <c r="ES18" s="267"/>
      <c r="ET18" s="267"/>
      <c r="EU18" s="267"/>
      <c r="EV18" s="267"/>
      <c r="EW18" s="267"/>
      <c r="EX18" s="267"/>
      <c r="EY18" s="267"/>
      <c r="EZ18" s="267"/>
      <c r="FA18" s="267"/>
      <c r="FB18" s="267"/>
      <c r="FC18" s="267"/>
      <c r="FD18" s="267"/>
      <c r="FE18" s="267"/>
      <c r="FF18" s="267"/>
      <c r="FG18" s="267"/>
      <c r="FH18" s="267"/>
      <c r="FI18" s="267"/>
      <c r="FJ18" s="267"/>
      <c r="FK18" s="267"/>
      <c r="FL18" s="267"/>
      <c r="FM18" s="267"/>
      <c r="FN18" s="267"/>
      <c r="FO18" s="267"/>
      <c r="FP18" s="267"/>
      <c r="FQ18" s="267"/>
      <c r="FR18" s="267"/>
      <c r="FS18" s="267"/>
      <c r="FT18" s="267"/>
      <c r="FU18" s="267"/>
      <c r="FV18" s="267"/>
      <c r="FW18" s="267"/>
      <c r="FX18" s="267"/>
      <c r="FY18" s="267"/>
      <c r="FZ18" s="267"/>
      <c r="GA18" s="267"/>
      <c r="GB18" s="267"/>
      <c r="GC18" s="267"/>
      <c r="GD18" s="267"/>
      <c r="GE18" s="267"/>
      <c r="GF18" s="267"/>
      <c r="GG18" s="267"/>
      <c r="GH18" s="267"/>
      <c r="GI18" s="267"/>
      <c r="GJ18" s="267"/>
      <c r="GK18" s="267"/>
      <c r="GL18" s="267"/>
      <c r="GM18" s="267"/>
      <c r="GN18" s="267"/>
      <c r="GO18" s="267"/>
      <c r="GP18" s="267"/>
      <c r="GQ18" s="267"/>
      <c r="GR18" s="267"/>
      <c r="GS18" s="267"/>
      <c r="GT18" s="267"/>
      <c r="GU18" s="267"/>
      <c r="GV18" s="267"/>
      <c r="GW18" s="267"/>
      <c r="GX18" s="267"/>
      <c r="GY18" s="267"/>
      <c r="GZ18" s="267"/>
      <c r="HA18" s="267"/>
      <c r="HB18" s="267"/>
      <c r="HC18" s="267"/>
      <c r="HD18" s="267"/>
      <c r="HE18" s="267"/>
      <c r="HF18" s="267"/>
      <c r="HG18" s="267"/>
      <c r="HH18" s="267"/>
      <c r="HI18" s="267"/>
      <c r="HJ18" s="267"/>
      <c r="HK18" s="267"/>
      <c r="HL18" s="267"/>
      <c r="HM18" s="267"/>
      <c r="HN18" s="267"/>
      <c r="HO18" s="267"/>
      <c r="HP18" s="267"/>
      <c r="HQ18" s="267"/>
      <c r="HR18" s="267"/>
      <c r="HS18" s="267"/>
      <c r="HT18" s="267"/>
      <c r="HU18" s="267"/>
      <c r="HV18" s="267"/>
      <c r="HW18" s="267"/>
      <c r="HX18" s="267"/>
      <c r="HY18" s="267"/>
      <c r="HZ18" s="267"/>
      <c r="IA18" s="267"/>
      <c r="IB18" s="267"/>
      <c r="IC18" s="267"/>
      <c r="ID18" s="267"/>
      <c r="IE18" s="267"/>
      <c r="IF18" s="267"/>
      <c r="IG18" s="267"/>
      <c r="IH18" s="267"/>
      <c r="II18" s="267"/>
      <c r="IJ18" s="267"/>
      <c r="IK18" s="267"/>
      <c r="IL18" s="267"/>
      <c r="IM18" s="267"/>
      <c r="IN18" s="267"/>
    </row>
    <row r="19" spans="1:248" s="9" customFormat="1" x14ac:dyDescent="0.55000000000000004">
      <c r="A19" s="134">
        <v>9</v>
      </c>
      <c r="B19" s="22" t="s">
        <v>6</v>
      </c>
      <c r="C19" s="22" t="s">
        <v>8</v>
      </c>
      <c r="D19" s="248">
        <v>6000</v>
      </c>
      <c r="E19" s="259">
        <v>83.9</v>
      </c>
      <c r="F19" s="259">
        <f t="shared" si="0"/>
        <v>83.9</v>
      </c>
      <c r="G19" s="135">
        <v>1</v>
      </c>
      <c r="H19" s="135">
        <f>G19*$I$11</f>
        <v>1.0682394633584948</v>
      </c>
      <c r="I19" s="2"/>
      <c r="J19" s="471">
        <f>D228</f>
        <v>-4.4175204505025323E-2</v>
      </c>
      <c r="K19" s="439">
        <f>D230</f>
        <v>0.32637957050539423</v>
      </c>
      <c r="L19" s="446">
        <v>0.24935566215276286</v>
      </c>
      <c r="M19" s="444">
        <v>0.28403826592608922</v>
      </c>
      <c r="N19" s="494">
        <v>0.32637957050539423</v>
      </c>
      <c r="O19" s="444">
        <v>0.37846636018458646</v>
      </c>
      <c r="P19" s="448">
        <v>0.4430320041908215</v>
      </c>
      <c r="Q19" s="482">
        <f>D229</f>
        <v>-52.306974159202184</v>
      </c>
      <c r="R19" s="474">
        <v>-54.06080031809892</v>
      </c>
      <c r="S19" s="455">
        <v>-53.527066692958009</v>
      </c>
      <c r="T19" s="497">
        <v>-52.306974159202184</v>
      </c>
      <c r="U19" s="455">
        <v>-50.153361366086216</v>
      </c>
      <c r="V19" s="455">
        <v>-46.729614848390092</v>
      </c>
      <c r="W19" s="486">
        <v>-7.2915586063664328E-3</v>
      </c>
      <c r="X19" s="474">
        <v>0.65275914101078847</v>
      </c>
      <c r="Y19" s="487">
        <v>-13.481715995308384</v>
      </c>
      <c r="Z19" s="486">
        <v>-2.9733621152754131E-2</v>
      </c>
      <c r="AA19" s="474">
        <v>0.43517276067385902</v>
      </c>
      <c r="AB19" s="487">
        <v>-32.894345077255281</v>
      </c>
      <c r="AC19" s="486">
        <v>-5.4715586280237094E-2</v>
      </c>
      <c r="AD19" s="474">
        <v>0.26110365640431543</v>
      </c>
      <c r="AE19" s="487">
        <v>-71.719603241149045</v>
      </c>
      <c r="AF19" s="486">
        <v>-4.7033752049239541E-2</v>
      </c>
      <c r="AG19" s="474">
        <v>0.31174206435590174</v>
      </c>
      <c r="AH19" s="487">
        <v>-53.443584069461451</v>
      </c>
      <c r="AI19" s="507">
        <v>-4.4175204505025323E-2</v>
      </c>
      <c r="AJ19" s="497">
        <v>0.32637957050539423</v>
      </c>
      <c r="AK19" s="508">
        <v>-52.306974159202184</v>
      </c>
      <c r="AL19" s="486">
        <v>-4.9890652069623065E-2</v>
      </c>
      <c r="AM19" s="474">
        <v>0.29787811856513063</v>
      </c>
      <c r="AN19" s="487">
        <v>-54.520126618455272</v>
      </c>
      <c r="AO19" s="2"/>
      <c r="AP19" s="2"/>
      <c r="AQ19" s="2"/>
      <c r="AR19" s="2"/>
      <c r="AS19" s="2"/>
      <c r="AT19" s="2"/>
      <c r="AU19" s="2"/>
      <c r="AV19" s="2"/>
      <c r="AW19" s="2"/>
      <c r="AX19" s="2"/>
      <c r="AY19" s="2"/>
      <c r="AZ19" s="2"/>
      <c r="BA19" s="2"/>
      <c r="BB19" s="2"/>
      <c r="BC19" s="2"/>
      <c r="BD19" s="221"/>
      <c r="BE19" s="221"/>
      <c r="BF19" s="221"/>
      <c r="BG19" s="221"/>
      <c r="BH19" s="221"/>
      <c r="BI19" s="221"/>
      <c r="BJ19" s="221"/>
      <c r="BK19" s="221"/>
      <c r="BL19" s="221"/>
      <c r="BM19" s="221"/>
      <c r="BN19" s="221"/>
      <c r="BO19" s="221"/>
      <c r="BP19" s="221"/>
      <c r="BQ19" s="221"/>
      <c r="BR19" s="221"/>
      <c r="BS19" s="221"/>
      <c r="BT19" s="221"/>
      <c r="BU19" s="221"/>
      <c r="BV19" s="221"/>
      <c r="BW19" s="221"/>
      <c r="BX19" s="221"/>
      <c r="BY19" s="221"/>
      <c r="BZ19" s="221"/>
      <c r="CA19" s="221"/>
      <c r="CB19" s="221"/>
      <c r="CC19" s="221"/>
      <c r="CD19" s="221"/>
      <c r="CE19" s="221"/>
      <c r="CF19" s="221"/>
      <c r="CG19" s="221"/>
      <c r="CH19" s="221"/>
      <c r="CI19" s="221"/>
      <c r="CJ19" s="221"/>
      <c r="CK19" s="221"/>
      <c r="CL19" s="221"/>
      <c r="CM19" s="221"/>
      <c r="CN19" s="221"/>
      <c r="CO19" s="221"/>
      <c r="CP19" s="221"/>
      <c r="CQ19" s="221"/>
      <c r="CR19" s="221"/>
      <c r="CS19" s="221"/>
      <c r="CT19" s="221"/>
      <c r="CU19" s="221"/>
      <c r="CV19" s="221"/>
      <c r="CW19" s="221"/>
      <c r="CX19" s="221"/>
      <c r="CY19" s="221"/>
      <c r="CZ19" s="221"/>
      <c r="DA19" s="221"/>
      <c r="DB19" s="221"/>
      <c r="DC19" s="221"/>
      <c r="DD19" s="221"/>
      <c r="DE19" s="221"/>
      <c r="DF19" s="221"/>
      <c r="DG19" s="221"/>
      <c r="DH19" s="221"/>
      <c r="DI19" s="221"/>
      <c r="DJ19" s="221"/>
      <c r="DK19" s="221"/>
      <c r="DL19" s="221"/>
      <c r="DM19" s="221"/>
      <c r="DN19" s="221"/>
      <c r="DO19" s="221"/>
      <c r="DP19" s="221"/>
      <c r="DQ19" s="221"/>
      <c r="DR19" s="221"/>
      <c r="DS19" s="221"/>
      <c r="DT19" s="221"/>
      <c r="DU19" s="221"/>
      <c r="DV19" s="221"/>
      <c r="DW19" s="221"/>
      <c r="DX19" s="221"/>
      <c r="DY19" s="221"/>
      <c r="DZ19" s="221"/>
      <c r="EA19" s="221"/>
      <c r="EB19" s="221"/>
      <c r="EC19" s="221"/>
      <c r="ED19" s="221"/>
      <c r="EE19" s="221"/>
      <c r="EF19" s="221"/>
      <c r="EG19" s="221"/>
      <c r="EH19" s="221"/>
      <c r="EI19" s="221"/>
      <c r="EJ19" s="221"/>
      <c r="EK19" s="221"/>
      <c r="EL19" s="221"/>
      <c r="EM19" s="221"/>
      <c r="EN19" s="221"/>
      <c r="EO19" s="221"/>
      <c r="EP19" s="221"/>
      <c r="EQ19" s="221"/>
      <c r="ER19" s="221"/>
      <c r="ES19" s="221"/>
      <c r="ET19" s="221"/>
      <c r="EU19" s="221"/>
      <c r="EV19" s="221"/>
      <c r="EW19" s="221"/>
      <c r="EX19" s="221"/>
      <c r="EY19" s="221"/>
      <c r="EZ19" s="221"/>
      <c r="FA19" s="221"/>
      <c r="FB19" s="221"/>
      <c r="FC19" s="221"/>
      <c r="FD19" s="221"/>
      <c r="FE19" s="221"/>
      <c r="FF19" s="221"/>
      <c r="FG19" s="221"/>
      <c r="FH19" s="221"/>
      <c r="FI19" s="221"/>
      <c r="FJ19" s="221"/>
      <c r="FK19" s="221"/>
      <c r="FL19" s="221"/>
      <c r="FM19" s="221"/>
      <c r="FN19" s="221"/>
      <c r="FO19" s="221"/>
      <c r="FP19" s="221"/>
      <c r="FQ19" s="221"/>
      <c r="FR19" s="221"/>
      <c r="FS19" s="221"/>
      <c r="FT19" s="221"/>
      <c r="FU19" s="221"/>
      <c r="FV19" s="221"/>
      <c r="FW19" s="221"/>
      <c r="FX19" s="221"/>
      <c r="FY19" s="221"/>
      <c r="FZ19" s="221"/>
      <c r="GA19" s="221"/>
      <c r="GB19" s="221"/>
      <c r="GC19" s="221"/>
      <c r="GD19" s="221"/>
      <c r="GE19" s="221"/>
      <c r="GF19" s="221"/>
      <c r="GG19" s="221"/>
      <c r="GH19" s="221"/>
      <c r="GI19" s="221"/>
      <c r="GJ19" s="221"/>
      <c r="GK19" s="221"/>
      <c r="GL19" s="221"/>
      <c r="GM19" s="221"/>
      <c r="GN19" s="221"/>
      <c r="GO19" s="221"/>
      <c r="GP19" s="221"/>
      <c r="GQ19" s="221"/>
      <c r="GR19" s="221"/>
      <c r="GS19" s="221"/>
      <c r="GT19" s="221"/>
      <c r="GU19" s="221"/>
      <c r="GV19" s="221"/>
      <c r="GW19" s="221"/>
      <c r="GX19" s="221"/>
      <c r="GY19" s="221"/>
      <c r="GZ19" s="221"/>
      <c r="HA19" s="221"/>
      <c r="HB19" s="221"/>
      <c r="HC19" s="221"/>
      <c r="HD19" s="221"/>
      <c r="HE19" s="221"/>
      <c r="HF19" s="221"/>
      <c r="HG19" s="221"/>
      <c r="HH19" s="221"/>
      <c r="HI19" s="221"/>
      <c r="HJ19" s="221"/>
      <c r="HK19" s="221"/>
      <c r="HL19" s="221"/>
      <c r="HM19" s="221"/>
      <c r="HN19" s="221"/>
      <c r="HO19" s="221"/>
      <c r="HP19" s="221"/>
      <c r="HQ19" s="221"/>
      <c r="HR19" s="221"/>
      <c r="HS19" s="221"/>
      <c r="HT19" s="221"/>
      <c r="HU19" s="221"/>
      <c r="HV19" s="221"/>
      <c r="HW19" s="221"/>
      <c r="HX19" s="221"/>
      <c r="HY19" s="221"/>
      <c r="HZ19" s="221"/>
      <c r="IA19" s="221"/>
      <c r="IB19" s="221"/>
      <c r="IC19" s="221"/>
      <c r="ID19" s="221"/>
      <c r="IE19" s="221"/>
      <c r="IF19" s="221"/>
      <c r="IG19" s="221"/>
      <c r="IH19" s="221"/>
      <c r="II19" s="221"/>
      <c r="IJ19" s="221"/>
      <c r="IK19" s="221"/>
      <c r="IL19" s="221"/>
      <c r="IM19" s="221"/>
      <c r="IN19" s="221"/>
    </row>
    <row r="20" spans="1:248" s="10" customFormat="1" ht="14.7" thickBot="1" x14ac:dyDescent="0.6">
      <c r="A20" s="110">
        <v>10</v>
      </c>
      <c r="B20" s="136" t="s">
        <v>6</v>
      </c>
      <c r="C20" s="136" t="s">
        <v>9</v>
      </c>
      <c r="D20" s="249">
        <v>6000</v>
      </c>
      <c r="E20" s="260">
        <v>97.9</v>
      </c>
      <c r="F20" s="260">
        <f t="shared" si="0"/>
        <v>97.9</v>
      </c>
      <c r="G20" s="137">
        <v>1</v>
      </c>
      <c r="H20" s="137">
        <f>G20*$I$11</f>
        <v>1.0682394633584948</v>
      </c>
      <c r="I20" s="2"/>
      <c r="J20" s="473">
        <f>D238</f>
        <v>-5.1519747847054598E-2</v>
      </c>
      <c r="K20" s="441">
        <f>D240</f>
        <v>0.27970629178143591</v>
      </c>
      <c r="L20" s="450">
        <v>0.2136970383515506</v>
      </c>
      <c r="M20" s="451">
        <v>0.24341992350560662</v>
      </c>
      <c r="N20" s="496">
        <v>0.27970629178143591</v>
      </c>
      <c r="O20" s="451">
        <v>0.32434451092427791</v>
      </c>
      <c r="P20" s="452">
        <v>0.37967706998580114</v>
      </c>
      <c r="Q20" s="484">
        <f>D239</f>
        <v>-65.264152092325233</v>
      </c>
      <c r="R20" s="476">
        <v>-66.078305900267694</v>
      </c>
      <c r="S20" s="461">
        <v>-66.00232963688569</v>
      </c>
      <c r="T20" s="499">
        <v>-65.264152092325233</v>
      </c>
      <c r="U20" s="461">
        <v>-63.618210167974347</v>
      </c>
      <c r="V20" s="461">
        <v>-60.729614848390092</v>
      </c>
      <c r="W20" s="490">
        <v>-1.6166522987503984E-2</v>
      </c>
      <c r="X20" s="476">
        <v>0.55941258356287182</v>
      </c>
      <c r="Y20" s="491">
        <v>-19.960304961869916</v>
      </c>
      <c r="Z20" s="490">
        <v>-3.7610976241740923E-2</v>
      </c>
      <c r="AA20" s="476">
        <v>0.37294172237524786</v>
      </c>
      <c r="AB20" s="491">
        <v>-42.612228527097592</v>
      </c>
      <c r="AC20" s="490">
        <v>-6.171838832698251E-2</v>
      </c>
      <c r="AD20" s="476">
        <v>0.22376503342514875</v>
      </c>
      <c r="AE20" s="491">
        <v>-87.916075657552895</v>
      </c>
      <c r="AF20" s="490">
        <v>-5.4345037850867972E-2</v>
      </c>
      <c r="AG20" s="476">
        <v>0.26716199386578299</v>
      </c>
      <c r="AH20" s="491">
        <v>-66.400762002584528</v>
      </c>
      <c r="AI20" s="511">
        <v>-5.1519747847054598E-2</v>
      </c>
      <c r="AJ20" s="499">
        <v>0.27970629178143591</v>
      </c>
      <c r="AK20" s="512">
        <v>-65.264152092325233</v>
      </c>
      <c r="AL20" s="490">
        <v>-5.7168802645251926E-2</v>
      </c>
      <c r="AM20" s="476">
        <v>0.25528063480709356</v>
      </c>
      <c r="AN20" s="491">
        <v>-67.477304551578356</v>
      </c>
      <c r="AO20" s="2"/>
      <c r="AP20" s="2"/>
      <c r="AQ20" s="2"/>
      <c r="AR20" s="2"/>
      <c r="AS20" s="2"/>
      <c r="AT20" s="2"/>
      <c r="AU20" s="2"/>
      <c r="AV20" s="2"/>
      <c r="AW20" s="2"/>
      <c r="AX20" s="2"/>
      <c r="AY20" s="2"/>
      <c r="AZ20" s="2"/>
      <c r="BA20" s="2"/>
      <c r="BB20" s="2"/>
      <c r="BC20" s="2"/>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c r="DU20" s="221"/>
      <c r="DV20" s="221"/>
      <c r="DW20" s="221"/>
      <c r="DX20" s="221"/>
      <c r="DY20" s="221"/>
      <c r="DZ20" s="221"/>
      <c r="EA20" s="221"/>
      <c r="EB20" s="221"/>
      <c r="EC20" s="221"/>
      <c r="ED20" s="221"/>
      <c r="EE20" s="221"/>
      <c r="EF20" s="221"/>
      <c r="EG20" s="221"/>
      <c r="EH20" s="221"/>
      <c r="EI20" s="221"/>
      <c r="EJ20" s="221"/>
      <c r="EK20" s="221"/>
      <c r="EL20" s="221"/>
      <c r="EM20" s="221"/>
      <c r="EN20" s="221"/>
      <c r="EO20" s="221"/>
      <c r="EP20" s="221"/>
      <c r="EQ20" s="221"/>
      <c r="ER20" s="221"/>
      <c r="ES20" s="221"/>
      <c r="ET20" s="221"/>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c r="IM20" s="221"/>
      <c r="IN20" s="221"/>
    </row>
    <row r="21" spans="1:248" ht="14.7" thickBot="1" x14ac:dyDescent="0.6"/>
    <row r="22" spans="1:248" x14ac:dyDescent="0.55000000000000004">
      <c r="B22" s="138"/>
      <c r="C22" s="139">
        <v>2016</v>
      </c>
      <c r="D22" s="140">
        <v>2017</v>
      </c>
      <c r="E22" s="140">
        <v>2018</v>
      </c>
      <c r="F22" s="140">
        <v>2019</v>
      </c>
      <c r="G22" s="140">
        <v>2020</v>
      </c>
      <c r="H22" s="140">
        <v>2021</v>
      </c>
      <c r="I22" s="140">
        <v>2022</v>
      </c>
      <c r="J22" s="140">
        <v>2023</v>
      </c>
      <c r="K22" s="140">
        <v>2024</v>
      </c>
      <c r="L22" s="140">
        <v>2025</v>
      </c>
      <c r="M22" s="140">
        <v>2026</v>
      </c>
      <c r="N22" s="140">
        <v>2027</v>
      </c>
      <c r="O22" s="140">
        <v>2028</v>
      </c>
      <c r="P22" s="140">
        <v>2029</v>
      </c>
      <c r="Q22" s="140">
        <v>2030</v>
      </c>
      <c r="R22" s="140">
        <v>2031</v>
      </c>
      <c r="S22" s="140">
        <v>2032</v>
      </c>
      <c r="T22" s="140">
        <v>2033</v>
      </c>
      <c r="U22" s="140">
        <v>2034</v>
      </c>
      <c r="V22" s="140">
        <v>2035</v>
      </c>
      <c r="W22" s="140">
        <v>2036</v>
      </c>
      <c r="X22" s="140">
        <v>2037</v>
      </c>
      <c r="Y22" s="140">
        <v>2038</v>
      </c>
      <c r="Z22" s="140">
        <v>2039</v>
      </c>
      <c r="AA22" s="140">
        <v>2040</v>
      </c>
      <c r="AB22" s="140">
        <v>2041</v>
      </c>
      <c r="AC22" s="140">
        <v>2042</v>
      </c>
      <c r="AD22" s="140">
        <v>2043</v>
      </c>
      <c r="AE22" s="140">
        <v>2044</v>
      </c>
      <c r="AF22" s="140">
        <v>2045</v>
      </c>
      <c r="AG22" s="140">
        <v>2046</v>
      </c>
      <c r="AH22" s="140">
        <v>2047</v>
      </c>
      <c r="AI22" s="140">
        <v>2048</v>
      </c>
      <c r="AJ22" s="140">
        <v>2049</v>
      </c>
      <c r="AK22" s="140">
        <v>2050</v>
      </c>
      <c r="AL22" s="140">
        <v>2051</v>
      </c>
      <c r="AM22" s="140"/>
      <c r="AN22" s="140"/>
      <c r="AO22" s="140"/>
      <c r="AP22" s="140"/>
      <c r="AQ22" s="140"/>
      <c r="AR22" s="140"/>
      <c r="AS22" s="140"/>
      <c r="AT22" s="140"/>
      <c r="AU22" s="140"/>
      <c r="AV22" s="140"/>
      <c r="AW22" s="140"/>
      <c r="AX22" s="140"/>
      <c r="AY22" s="140"/>
      <c r="AZ22" s="140"/>
      <c r="BA22" s="141"/>
    </row>
    <row r="23" spans="1:248" x14ac:dyDescent="0.55000000000000004">
      <c r="B23" s="142" t="s">
        <v>15</v>
      </c>
      <c r="C23" s="12"/>
      <c r="D23" s="12"/>
      <c r="E23" s="84">
        <v>0.2</v>
      </c>
      <c r="F23" s="84">
        <v>0.15</v>
      </c>
      <c r="G23" s="84">
        <v>0.27500000000000002</v>
      </c>
      <c r="H23" s="84">
        <v>0.27500000000000002</v>
      </c>
      <c r="I23" s="84">
        <v>0.1</v>
      </c>
      <c r="J23" s="84">
        <v>0</v>
      </c>
      <c r="K23" s="84">
        <v>0</v>
      </c>
      <c r="L23" s="84">
        <v>0</v>
      </c>
      <c r="M23" s="84">
        <v>0</v>
      </c>
      <c r="N23" s="84">
        <v>0</v>
      </c>
      <c r="O23" s="84">
        <v>0</v>
      </c>
      <c r="P23" s="84">
        <v>0</v>
      </c>
      <c r="Q23" s="84">
        <v>0</v>
      </c>
      <c r="R23" s="84">
        <v>0</v>
      </c>
      <c r="S23" s="84">
        <v>0</v>
      </c>
      <c r="T23" s="84">
        <v>0</v>
      </c>
      <c r="U23" s="84">
        <v>0</v>
      </c>
      <c r="V23" s="84">
        <v>0</v>
      </c>
      <c r="W23" s="84">
        <v>0</v>
      </c>
      <c r="X23" s="84">
        <v>0</v>
      </c>
      <c r="Y23" s="84">
        <v>0</v>
      </c>
      <c r="Z23" s="84">
        <v>0</v>
      </c>
      <c r="AA23" s="84">
        <v>0</v>
      </c>
      <c r="AB23" s="84">
        <v>0</v>
      </c>
      <c r="AC23" s="84">
        <v>0</v>
      </c>
      <c r="AD23" s="84">
        <v>0</v>
      </c>
      <c r="AE23" s="84">
        <v>0</v>
      </c>
      <c r="AF23" s="84">
        <v>0</v>
      </c>
      <c r="AG23" s="84">
        <v>0</v>
      </c>
      <c r="AH23" s="84">
        <v>0</v>
      </c>
      <c r="AI23" s="84">
        <v>0</v>
      </c>
      <c r="AJ23" s="84">
        <v>0</v>
      </c>
      <c r="AK23" s="84">
        <v>0</v>
      </c>
      <c r="AL23" s="84">
        <v>0</v>
      </c>
      <c r="AM23" s="84"/>
      <c r="AN23" s="84"/>
      <c r="AO23" s="84"/>
      <c r="AP23" s="84"/>
      <c r="AQ23" s="84"/>
      <c r="AR23" s="84"/>
      <c r="AS23" s="84"/>
      <c r="AT23" s="84"/>
      <c r="AU23" s="84"/>
      <c r="AV23" s="84"/>
      <c r="AW23" s="84"/>
      <c r="AX23" s="84"/>
      <c r="AY23" s="84"/>
      <c r="AZ23" s="84"/>
      <c r="BA23" s="143"/>
    </row>
    <row r="24" spans="1:248" x14ac:dyDescent="0.55000000000000004">
      <c r="B24" s="142" t="s">
        <v>17</v>
      </c>
      <c r="C24" s="12"/>
      <c r="D24" s="12"/>
      <c r="E24" s="84" t="s">
        <v>14</v>
      </c>
      <c r="F24" s="84">
        <v>0</v>
      </c>
      <c r="G24" s="84">
        <v>0.5</v>
      </c>
      <c r="H24" s="84">
        <v>1</v>
      </c>
      <c r="I24" s="84">
        <f>H24</f>
        <v>1</v>
      </c>
      <c r="J24" s="84">
        <f>I24</f>
        <v>1</v>
      </c>
      <c r="K24" s="84">
        <f t="shared" ref="K24:AL24" si="2">J24+J23</f>
        <v>1</v>
      </c>
      <c r="L24" s="84">
        <f t="shared" si="2"/>
        <v>1</v>
      </c>
      <c r="M24" s="84">
        <f t="shared" si="2"/>
        <v>1</v>
      </c>
      <c r="N24" s="84">
        <f t="shared" si="2"/>
        <v>1</v>
      </c>
      <c r="O24" s="84">
        <f t="shared" si="2"/>
        <v>1</v>
      </c>
      <c r="P24" s="84">
        <f t="shared" si="2"/>
        <v>1</v>
      </c>
      <c r="Q24" s="84">
        <f t="shared" si="2"/>
        <v>1</v>
      </c>
      <c r="R24" s="84">
        <f t="shared" si="2"/>
        <v>1</v>
      </c>
      <c r="S24" s="84">
        <f t="shared" si="2"/>
        <v>1</v>
      </c>
      <c r="T24" s="84">
        <f t="shared" si="2"/>
        <v>1</v>
      </c>
      <c r="U24" s="84">
        <f t="shared" si="2"/>
        <v>1</v>
      </c>
      <c r="V24" s="84">
        <f t="shared" si="2"/>
        <v>1</v>
      </c>
      <c r="W24" s="84">
        <f t="shared" si="2"/>
        <v>1</v>
      </c>
      <c r="X24" s="84">
        <f t="shared" si="2"/>
        <v>1</v>
      </c>
      <c r="Y24" s="84">
        <f t="shared" si="2"/>
        <v>1</v>
      </c>
      <c r="Z24" s="84">
        <f t="shared" si="2"/>
        <v>1</v>
      </c>
      <c r="AA24" s="84">
        <f t="shared" si="2"/>
        <v>1</v>
      </c>
      <c r="AB24" s="84">
        <f t="shared" si="2"/>
        <v>1</v>
      </c>
      <c r="AC24" s="84">
        <f t="shared" si="2"/>
        <v>1</v>
      </c>
      <c r="AD24" s="84">
        <f t="shared" si="2"/>
        <v>1</v>
      </c>
      <c r="AE24" s="84">
        <f t="shared" si="2"/>
        <v>1</v>
      </c>
      <c r="AF24" s="84">
        <f t="shared" si="2"/>
        <v>1</v>
      </c>
      <c r="AG24" s="84">
        <f t="shared" si="2"/>
        <v>1</v>
      </c>
      <c r="AH24" s="84">
        <f t="shared" si="2"/>
        <v>1</v>
      </c>
      <c r="AI24" s="84">
        <f t="shared" si="2"/>
        <v>1</v>
      </c>
      <c r="AJ24" s="84">
        <f t="shared" si="2"/>
        <v>1</v>
      </c>
      <c r="AK24" s="84">
        <f t="shared" si="2"/>
        <v>1</v>
      </c>
      <c r="AL24" s="84">
        <f t="shared" si="2"/>
        <v>1</v>
      </c>
      <c r="AM24" s="84"/>
      <c r="AN24" s="84"/>
      <c r="AO24" s="84"/>
      <c r="AP24" s="84"/>
      <c r="AQ24" s="84"/>
      <c r="AR24" s="84"/>
      <c r="AS24" s="84"/>
      <c r="AT24" s="84"/>
      <c r="AU24" s="84"/>
      <c r="AV24" s="84"/>
      <c r="AW24" s="84"/>
      <c r="AX24" s="84"/>
      <c r="AY24" s="84"/>
      <c r="AZ24" s="84"/>
      <c r="BA24" s="143"/>
    </row>
    <row r="25" spans="1:248" x14ac:dyDescent="0.55000000000000004">
      <c r="B25" s="142" t="s">
        <v>13</v>
      </c>
      <c r="C25" s="12"/>
      <c r="D25" s="85">
        <v>0</v>
      </c>
      <c r="E25" s="85">
        <v>0</v>
      </c>
      <c r="F25" s="84">
        <f>F24</f>
        <v>0</v>
      </c>
      <c r="G25" s="84">
        <v>0.5</v>
      </c>
      <c r="H25" s="84">
        <v>1</v>
      </c>
      <c r="I25" s="84">
        <v>1</v>
      </c>
      <c r="J25" s="84">
        <f t="shared" ref="J25:AL25" si="3">J24</f>
        <v>1</v>
      </c>
      <c r="K25" s="84">
        <f t="shared" si="3"/>
        <v>1</v>
      </c>
      <c r="L25" s="84">
        <f t="shared" si="3"/>
        <v>1</v>
      </c>
      <c r="M25" s="84">
        <f t="shared" si="3"/>
        <v>1</v>
      </c>
      <c r="N25" s="84">
        <f t="shared" si="3"/>
        <v>1</v>
      </c>
      <c r="O25" s="84">
        <f t="shared" si="3"/>
        <v>1</v>
      </c>
      <c r="P25" s="84">
        <f t="shared" si="3"/>
        <v>1</v>
      </c>
      <c r="Q25" s="84">
        <f t="shared" si="3"/>
        <v>1</v>
      </c>
      <c r="R25" s="84">
        <f t="shared" si="3"/>
        <v>1</v>
      </c>
      <c r="S25" s="84">
        <f t="shared" si="3"/>
        <v>1</v>
      </c>
      <c r="T25" s="84">
        <f t="shared" si="3"/>
        <v>1</v>
      </c>
      <c r="U25" s="84">
        <f t="shared" si="3"/>
        <v>1</v>
      </c>
      <c r="V25" s="84">
        <f t="shared" si="3"/>
        <v>1</v>
      </c>
      <c r="W25" s="84">
        <f t="shared" si="3"/>
        <v>1</v>
      </c>
      <c r="X25" s="84">
        <f t="shared" si="3"/>
        <v>1</v>
      </c>
      <c r="Y25" s="84">
        <f t="shared" si="3"/>
        <v>1</v>
      </c>
      <c r="Z25" s="84">
        <f t="shared" si="3"/>
        <v>1</v>
      </c>
      <c r="AA25" s="84">
        <f t="shared" si="3"/>
        <v>1</v>
      </c>
      <c r="AB25" s="84">
        <f t="shared" si="3"/>
        <v>1</v>
      </c>
      <c r="AC25" s="84">
        <f t="shared" si="3"/>
        <v>1</v>
      </c>
      <c r="AD25" s="84">
        <f t="shared" si="3"/>
        <v>1</v>
      </c>
      <c r="AE25" s="84">
        <f t="shared" si="3"/>
        <v>1</v>
      </c>
      <c r="AF25" s="84">
        <f t="shared" si="3"/>
        <v>1</v>
      </c>
      <c r="AG25" s="84">
        <f t="shared" si="3"/>
        <v>1</v>
      </c>
      <c r="AH25" s="84">
        <f t="shared" si="3"/>
        <v>1</v>
      </c>
      <c r="AI25" s="84">
        <f t="shared" si="3"/>
        <v>1</v>
      </c>
      <c r="AJ25" s="84">
        <f t="shared" si="3"/>
        <v>1</v>
      </c>
      <c r="AK25" s="84">
        <f t="shared" si="3"/>
        <v>1</v>
      </c>
      <c r="AL25" s="84">
        <f t="shared" si="3"/>
        <v>1</v>
      </c>
      <c r="AM25" s="84"/>
      <c r="AN25" s="84"/>
      <c r="AO25" s="84"/>
      <c r="AP25" s="84"/>
      <c r="AQ25" s="84"/>
      <c r="AR25" s="84"/>
      <c r="AS25" s="84"/>
      <c r="AT25" s="84"/>
      <c r="AU25" s="84"/>
      <c r="AV25" s="84"/>
      <c r="AW25" s="84"/>
      <c r="AX25" s="84"/>
      <c r="AY25" s="84"/>
      <c r="AZ25" s="84"/>
      <c r="BA25" s="143"/>
    </row>
    <row r="26" spans="1:248" x14ac:dyDescent="0.55000000000000004">
      <c r="B26" s="142" t="s">
        <v>16</v>
      </c>
      <c r="C26" s="478">
        <v>0</v>
      </c>
      <c r="D26" s="12"/>
      <c r="E26" s="12"/>
      <c r="F26" s="84">
        <f>C26</f>
        <v>0</v>
      </c>
      <c r="G26" s="84">
        <f>F26</f>
        <v>0</v>
      </c>
      <c r="H26" s="84">
        <f t="shared" ref="H26:AL26" si="4">G26</f>
        <v>0</v>
      </c>
      <c r="I26" s="84">
        <f t="shared" si="4"/>
        <v>0</v>
      </c>
      <c r="J26" s="84">
        <f t="shared" si="4"/>
        <v>0</v>
      </c>
      <c r="K26" s="84">
        <f t="shared" si="4"/>
        <v>0</v>
      </c>
      <c r="L26" s="84">
        <f t="shared" si="4"/>
        <v>0</v>
      </c>
      <c r="M26" s="84">
        <f t="shared" si="4"/>
        <v>0</v>
      </c>
      <c r="N26" s="84">
        <f t="shared" si="4"/>
        <v>0</v>
      </c>
      <c r="O26" s="84">
        <f t="shared" si="4"/>
        <v>0</v>
      </c>
      <c r="P26" s="84">
        <f t="shared" si="4"/>
        <v>0</v>
      </c>
      <c r="Q26" s="84">
        <f t="shared" si="4"/>
        <v>0</v>
      </c>
      <c r="R26" s="84">
        <f t="shared" si="4"/>
        <v>0</v>
      </c>
      <c r="S26" s="84">
        <f t="shared" si="4"/>
        <v>0</v>
      </c>
      <c r="T26" s="84">
        <f t="shared" si="4"/>
        <v>0</v>
      </c>
      <c r="U26" s="84">
        <f t="shared" si="4"/>
        <v>0</v>
      </c>
      <c r="V26" s="84">
        <f t="shared" si="4"/>
        <v>0</v>
      </c>
      <c r="W26" s="84">
        <f t="shared" si="4"/>
        <v>0</v>
      </c>
      <c r="X26" s="84">
        <f t="shared" si="4"/>
        <v>0</v>
      </c>
      <c r="Y26" s="84">
        <f t="shared" si="4"/>
        <v>0</v>
      </c>
      <c r="Z26" s="84">
        <f t="shared" si="4"/>
        <v>0</v>
      </c>
      <c r="AA26" s="84">
        <f t="shared" si="4"/>
        <v>0</v>
      </c>
      <c r="AB26" s="84">
        <f t="shared" si="4"/>
        <v>0</v>
      </c>
      <c r="AC26" s="84">
        <f t="shared" si="4"/>
        <v>0</v>
      </c>
      <c r="AD26" s="84">
        <f t="shared" si="4"/>
        <v>0</v>
      </c>
      <c r="AE26" s="84">
        <f t="shared" si="4"/>
        <v>0</v>
      </c>
      <c r="AF26" s="84">
        <f t="shared" si="4"/>
        <v>0</v>
      </c>
      <c r="AG26" s="84">
        <f t="shared" si="4"/>
        <v>0</v>
      </c>
      <c r="AH26" s="84">
        <f t="shared" si="4"/>
        <v>0</v>
      </c>
      <c r="AI26" s="84">
        <f t="shared" si="4"/>
        <v>0</v>
      </c>
      <c r="AJ26" s="84">
        <f t="shared" si="4"/>
        <v>0</v>
      </c>
      <c r="AK26" s="84">
        <f t="shared" si="4"/>
        <v>0</v>
      </c>
      <c r="AL26" s="84">
        <f t="shared" si="4"/>
        <v>0</v>
      </c>
      <c r="AM26" s="84"/>
      <c r="AN26" s="84"/>
      <c r="AO26" s="84"/>
      <c r="AP26" s="84"/>
      <c r="AQ26" s="84"/>
      <c r="AR26" s="84"/>
      <c r="AS26" s="84"/>
      <c r="AT26" s="84"/>
      <c r="AU26" s="84"/>
      <c r="AV26" s="84"/>
      <c r="AW26" s="84"/>
      <c r="AX26" s="84"/>
      <c r="AY26" s="84"/>
      <c r="AZ26" s="84"/>
      <c r="BA26" s="84"/>
    </row>
    <row r="27" spans="1:248" x14ac:dyDescent="0.55000000000000004">
      <c r="B27" s="223" t="s">
        <v>1612</v>
      </c>
      <c r="C27" s="492">
        <f>(1+I18)</f>
        <v>1.0049999999999999</v>
      </c>
      <c r="D27" s="479">
        <f>C27</f>
        <v>1.0049999999999999</v>
      </c>
      <c r="E27" s="479">
        <f>POWER($D$27,E28)</f>
        <v>1.0100249999999997</v>
      </c>
      <c r="F27" s="479">
        <f>POWER($D$27,F28)</f>
        <v>1.0150751249999996</v>
      </c>
      <c r="G27" s="479">
        <f t="shared" ref="G27:AL27" si="5">POWER($D$27,G28)</f>
        <v>1.0201505006249993</v>
      </c>
      <c r="H27" s="479">
        <f t="shared" si="5"/>
        <v>1.0252512531281242</v>
      </c>
      <c r="I27" s="479">
        <f t="shared" si="5"/>
        <v>1.0303775093937646</v>
      </c>
      <c r="J27" s="479">
        <f t="shared" si="5"/>
        <v>1.0355293969407333</v>
      </c>
      <c r="K27" s="479">
        <f t="shared" si="5"/>
        <v>1.0407070439254369</v>
      </c>
      <c r="L27" s="479">
        <f t="shared" si="5"/>
        <v>1.045910579145064</v>
      </c>
      <c r="M27" s="479">
        <f t="shared" si="5"/>
        <v>1.0511401320407892</v>
      </c>
      <c r="N27" s="479">
        <f t="shared" si="5"/>
        <v>1.056395832700993</v>
      </c>
      <c r="O27" s="479">
        <f t="shared" si="5"/>
        <v>1.0616778118644976</v>
      </c>
      <c r="P27" s="479">
        <f t="shared" si="5"/>
        <v>1.06698620092382</v>
      </c>
      <c r="Q27" s="479">
        <f t="shared" si="5"/>
        <v>1.0723211319284389</v>
      </c>
      <c r="R27" s="479">
        <f t="shared" si="5"/>
        <v>1.0776827375880809</v>
      </c>
      <c r="S27" s="479">
        <f t="shared" si="5"/>
        <v>1.0830711512760212</v>
      </c>
      <c r="T27" s="479">
        <f t="shared" si="5"/>
        <v>1.0884865070324012</v>
      </c>
      <c r="U27" s="479">
        <f t="shared" si="5"/>
        <v>1.0939289395675629</v>
      </c>
      <c r="V27" s="479">
        <f t="shared" si="5"/>
        <v>1.0993985842654006</v>
      </c>
      <c r="W27" s="479">
        <f t="shared" si="5"/>
        <v>1.1048955771867275</v>
      </c>
      <c r="X27" s="479">
        <f t="shared" si="5"/>
        <v>1.1104200550726608</v>
      </c>
      <c r="Y27" s="479">
        <f t="shared" si="5"/>
        <v>1.115972155348024</v>
      </c>
      <c r="Z27" s="479">
        <f t="shared" si="5"/>
        <v>1.1215520161247639</v>
      </c>
      <c r="AA27" s="479">
        <f t="shared" si="5"/>
        <v>1.1271597762053878</v>
      </c>
      <c r="AB27" s="479">
        <f t="shared" si="5"/>
        <v>1.1327955750864145</v>
      </c>
      <c r="AC27" s="479">
        <f t="shared" si="5"/>
        <v>1.1384595529618464</v>
      </c>
      <c r="AD27" s="479">
        <f t="shared" si="5"/>
        <v>1.1441518507266555</v>
      </c>
      <c r="AE27" s="479">
        <f t="shared" si="5"/>
        <v>1.1498726099802885</v>
      </c>
      <c r="AF27" s="479">
        <f t="shared" si="5"/>
        <v>1.1556219730301898</v>
      </c>
      <c r="AG27" s="479">
        <f t="shared" si="5"/>
        <v>1.1614000828953406</v>
      </c>
      <c r="AH27" s="479">
        <f t="shared" si="5"/>
        <v>1.1672070833098169</v>
      </c>
      <c r="AI27" s="479">
        <f t="shared" si="5"/>
        <v>1.1730431187263659</v>
      </c>
      <c r="AJ27" s="479">
        <f t="shared" si="5"/>
        <v>1.1789083343199975</v>
      </c>
      <c r="AK27" s="479">
        <f t="shared" si="5"/>
        <v>1.1848028759915974</v>
      </c>
      <c r="AL27" s="479">
        <f t="shared" si="5"/>
        <v>1.1907268903715553</v>
      </c>
      <c r="AM27" s="225"/>
      <c r="AN27" s="225"/>
      <c r="AO27" s="225"/>
      <c r="AP27" s="225"/>
      <c r="AQ27" s="225"/>
      <c r="AR27" s="225"/>
      <c r="AS27" s="225"/>
      <c r="AT27" s="225"/>
      <c r="AU27" s="225"/>
      <c r="AV27" s="225"/>
      <c r="AW27" s="225"/>
      <c r="AX27" s="225"/>
      <c r="AY27" s="225"/>
      <c r="AZ27" s="225"/>
      <c r="BA27" s="225"/>
    </row>
    <row r="28" spans="1:248" x14ac:dyDescent="0.55000000000000004">
      <c r="B28" s="223"/>
      <c r="C28" s="113"/>
      <c r="D28" s="480">
        <v>1</v>
      </c>
      <c r="E28" s="480">
        <v>2</v>
      </c>
      <c r="F28" s="480">
        <v>3</v>
      </c>
      <c r="G28" s="480">
        <v>4</v>
      </c>
      <c r="H28" s="480">
        <v>5</v>
      </c>
      <c r="I28" s="480">
        <v>6</v>
      </c>
      <c r="J28" s="480">
        <v>7</v>
      </c>
      <c r="K28" s="480">
        <v>8</v>
      </c>
      <c r="L28" s="480">
        <v>9</v>
      </c>
      <c r="M28" s="480">
        <v>10</v>
      </c>
      <c r="N28" s="480">
        <v>11</v>
      </c>
      <c r="O28" s="480">
        <v>12</v>
      </c>
      <c r="P28" s="480">
        <v>13</v>
      </c>
      <c r="Q28" s="480">
        <v>14</v>
      </c>
      <c r="R28" s="480">
        <v>15</v>
      </c>
      <c r="S28" s="480">
        <v>16</v>
      </c>
      <c r="T28" s="480">
        <v>17</v>
      </c>
      <c r="U28" s="480">
        <v>18</v>
      </c>
      <c r="V28" s="480">
        <v>19</v>
      </c>
      <c r="W28" s="480">
        <v>20</v>
      </c>
      <c r="X28" s="480">
        <v>21</v>
      </c>
      <c r="Y28" s="480">
        <v>22</v>
      </c>
      <c r="Z28" s="480">
        <v>23</v>
      </c>
      <c r="AA28" s="480">
        <v>24</v>
      </c>
      <c r="AB28" s="480">
        <v>25</v>
      </c>
      <c r="AC28" s="480">
        <v>26</v>
      </c>
      <c r="AD28" s="480">
        <v>27</v>
      </c>
      <c r="AE28" s="480">
        <v>28</v>
      </c>
      <c r="AF28" s="480">
        <v>29</v>
      </c>
      <c r="AG28" s="480">
        <v>30</v>
      </c>
      <c r="AH28" s="480">
        <v>31</v>
      </c>
      <c r="AI28" s="480">
        <v>32</v>
      </c>
      <c r="AJ28" s="480">
        <v>33</v>
      </c>
      <c r="AK28" s="480">
        <v>34</v>
      </c>
      <c r="AL28" s="480">
        <v>35</v>
      </c>
      <c r="AM28" s="225"/>
      <c r="AN28" s="225"/>
      <c r="AO28" s="225"/>
      <c r="AP28" s="225"/>
      <c r="AQ28" s="225"/>
      <c r="AR28" s="225"/>
      <c r="AS28" s="225"/>
      <c r="AT28" s="225"/>
      <c r="AU28" s="225"/>
      <c r="AV28" s="225"/>
      <c r="AW28" s="225"/>
      <c r="AX28" s="225"/>
      <c r="AY28" s="225"/>
      <c r="AZ28" s="225"/>
      <c r="BA28" s="225"/>
    </row>
    <row r="29" spans="1:248" x14ac:dyDescent="0.55000000000000004">
      <c r="B29" s="223" t="s">
        <v>26</v>
      </c>
      <c r="C29" s="224">
        <v>1</v>
      </c>
      <c r="D29" s="159"/>
      <c r="E29" s="159"/>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c r="AD29" s="224"/>
      <c r="AE29" s="224"/>
      <c r="AF29" s="224"/>
      <c r="AG29" s="224"/>
      <c r="AH29" s="225"/>
      <c r="AI29" s="225"/>
      <c r="AJ29" s="225"/>
      <c r="AK29" s="225"/>
      <c r="AL29" s="225"/>
      <c r="AM29" s="225"/>
      <c r="AN29" s="225"/>
      <c r="AO29" s="225"/>
      <c r="AP29" s="225"/>
      <c r="AQ29" s="225"/>
      <c r="AR29" s="225"/>
      <c r="AS29" s="225"/>
      <c r="AT29" s="225"/>
      <c r="AU29" s="225"/>
      <c r="AV29" s="225"/>
      <c r="AW29" s="225"/>
      <c r="AX29" s="225"/>
      <c r="AY29" s="225"/>
      <c r="AZ29" s="225"/>
      <c r="BA29" s="226"/>
    </row>
    <row r="30" spans="1:248" ht="14.7" thickBot="1" x14ac:dyDescent="0.6">
      <c r="B30" s="144" t="s">
        <v>24</v>
      </c>
      <c r="C30" s="516">
        <v>0.02</v>
      </c>
      <c r="D30" s="146"/>
      <c r="E30" s="146"/>
      <c r="F30" s="147"/>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219"/>
      <c r="AI30" s="219"/>
      <c r="AJ30" s="219"/>
      <c r="AK30" s="219"/>
      <c r="AL30" s="219"/>
      <c r="AM30" s="219"/>
      <c r="AN30" s="219"/>
      <c r="AO30" s="219"/>
      <c r="AP30" s="219"/>
      <c r="AQ30" s="219"/>
      <c r="AR30" s="219"/>
      <c r="AS30" s="219"/>
      <c r="AT30" s="219"/>
      <c r="AU30" s="219"/>
      <c r="AV30" s="219"/>
      <c r="AW30" s="219"/>
      <c r="AX30" s="219"/>
      <c r="AY30" s="219"/>
      <c r="AZ30" s="219"/>
      <c r="BA30" s="148"/>
    </row>
    <row r="31" spans="1:248" x14ac:dyDescent="0.55000000000000004">
      <c r="B31" s="112"/>
      <c r="C31" s="271"/>
      <c r="D31" s="112"/>
      <c r="E31" s="112"/>
      <c r="F31" s="433"/>
      <c r="G31" s="433"/>
      <c r="H31" s="433"/>
      <c r="I31" s="433"/>
      <c r="J31" s="433"/>
      <c r="K31" s="433"/>
      <c r="L31" s="433"/>
      <c r="M31" s="433"/>
      <c r="N31" s="433"/>
      <c r="O31" s="433"/>
      <c r="P31" s="433"/>
      <c r="Q31" s="433"/>
      <c r="R31" s="433"/>
      <c r="S31" s="433"/>
      <c r="T31" s="433"/>
      <c r="U31" s="433"/>
      <c r="V31" s="433"/>
      <c r="W31" s="433"/>
      <c r="X31" s="433"/>
      <c r="Y31" s="433"/>
      <c r="Z31" s="433"/>
      <c r="AA31" s="433"/>
      <c r="AB31" s="433"/>
      <c r="AC31" s="433"/>
      <c r="AD31" s="433"/>
      <c r="AE31" s="433"/>
      <c r="AF31" s="433"/>
      <c r="AG31" s="433"/>
      <c r="AH31" s="433"/>
      <c r="AI31" s="433"/>
      <c r="AJ31" s="433"/>
      <c r="AK31" s="433"/>
      <c r="AL31" s="433"/>
      <c r="AM31" s="433"/>
      <c r="AN31" s="433"/>
      <c r="AO31" s="433"/>
      <c r="AP31" s="433"/>
      <c r="AQ31" s="433"/>
      <c r="AR31" s="433"/>
      <c r="AS31" s="433"/>
      <c r="AT31" s="433"/>
      <c r="AU31" s="433"/>
      <c r="AV31" s="433"/>
      <c r="AW31" s="433"/>
      <c r="AX31" s="433"/>
      <c r="AY31" s="433"/>
      <c r="AZ31" s="433"/>
      <c r="BA31" s="433"/>
    </row>
    <row r="32" spans="1:248" x14ac:dyDescent="0.55000000000000004">
      <c r="B32" s="221" t="s">
        <v>1624</v>
      </c>
      <c r="C32" s="271"/>
      <c r="D32" s="112"/>
      <c r="E32" s="112"/>
      <c r="F32" s="433"/>
      <c r="G32" s="433"/>
      <c r="H32" s="433"/>
      <c r="I32" s="433"/>
      <c r="J32" s="433"/>
      <c r="K32" s="433"/>
      <c r="L32" s="433"/>
      <c r="M32" s="433"/>
      <c r="N32" s="433"/>
      <c r="O32" s="433"/>
      <c r="P32" s="433"/>
      <c r="Q32" s="433"/>
      <c r="R32" s="433"/>
      <c r="S32" s="433"/>
      <c r="T32" s="433"/>
      <c r="U32" s="433"/>
      <c r="V32" s="433"/>
      <c r="W32" s="433"/>
      <c r="X32" s="433"/>
      <c r="Y32" s="433"/>
      <c r="Z32" s="433"/>
      <c r="AA32" s="433"/>
      <c r="AB32" s="433"/>
      <c r="AC32" s="433"/>
      <c r="AD32" s="433"/>
      <c r="AE32" s="433"/>
      <c r="AF32" s="433"/>
      <c r="AG32" s="433"/>
      <c r="AH32" s="433"/>
      <c r="AI32" s="433"/>
      <c r="AJ32" s="433"/>
      <c r="AK32" s="433"/>
      <c r="AL32" s="433"/>
      <c r="AM32" s="433"/>
      <c r="AN32" s="433"/>
      <c r="AO32" s="433"/>
      <c r="AP32" s="433"/>
      <c r="AQ32" s="433"/>
      <c r="AR32" s="433"/>
      <c r="AS32" s="433"/>
      <c r="AT32" s="433"/>
      <c r="AU32" s="433"/>
      <c r="AV32" s="433"/>
      <c r="AW32" s="433"/>
      <c r="AX32" s="433"/>
      <c r="AY32" s="433"/>
      <c r="AZ32" s="433"/>
      <c r="BA32" s="433"/>
    </row>
    <row r="33" spans="2:246" x14ac:dyDescent="0.55000000000000004">
      <c r="B33" s="20" t="s">
        <v>1626</v>
      </c>
      <c r="C33" s="33">
        <f>G17*I11</f>
        <v>0.76913241361811624</v>
      </c>
      <c r="D33" s="33">
        <f>C33</f>
        <v>0.76913241361811624</v>
      </c>
      <c r="E33" s="33">
        <f t="shared" ref="E33:AL33" si="6">D33</f>
        <v>0.76913241361811624</v>
      </c>
      <c r="F33" s="33">
        <f t="shared" si="6"/>
        <v>0.76913241361811624</v>
      </c>
      <c r="G33" s="33">
        <f t="shared" si="6"/>
        <v>0.76913241361811624</v>
      </c>
      <c r="H33" s="33">
        <f t="shared" si="6"/>
        <v>0.76913241361811624</v>
      </c>
      <c r="I33" s="33">
        <f t="shared" si="6"/>
        <v>0.76913241361811624</v>
      </c>
      <c r="J33" s="33">
        <f t="shared" si="6"/>
        <v>0.76913241361811624</v>
      </c>
      <c r="K33" s="33">
        <f t="shared" si="6"/>
        <v>0.76913241361811624</v>
      </c>
      <c r="L33" s="33">
        <f t="shared" si="6"/>
        <v>0.76913241361811624</v>
      </c>
      <c r="M33" s="33">
        <f t="shared" si="6"/>
        <v>0.76913241361811624</v>
      </c>
      <c r="N33" s="33">
        <f t="shared" si="6"/>
        <v>0.76913241361811624</v>
      </c>
      <c r="O33" s="33">
        <f t="shared" si="6"/>
        <v>0.76913241361811624</v>
      </c>
      <c r="P33" s="33">
        <f t="shared" si="6"/>
        <v>0.76913241361811624</v>
      </c>
      <c r="Q33" s="33">
        <f t="shared" si="6"/>
        <v>0.76913241361811624</v>
      </c>
      <c r="R33" s="33">
        <f t="shared" si="6"/>
        <v>0.76913241361811624</v>
      </c>
      <c r="S33" s="33">
        <f t="shared" si="6"/>
        <v>0.76913241361811624</v>
      </c>
      <c r="T33" s="33">
        <f t="shared" si="6"/>
        <v>0.76913241361811624</v>
      </c>
      <c r="U33" s="33">
        <f t="shared" si="6"/>
        <v>0.76913241361811624</v>
      </c>
      <c r="V33" s="33">
        <f t="shared" si="6"/>
        <v>0.76913241361811624</v>
      </c>
      <c r="W33" s="33">
        <f t="shared" si="6"/>
        <v>0.76913241361811624</v>
      </c>
      <c r="X33" s="33">
        <f t="shared" si="6"/>
        <v>0.76913241361811624</v>
      </c>
      <c r="Y33" s="33">
        <f t="shared" si="6"/>
        <v>0.76913241361811624</v>
      </c>
      <c r="Z33" s="33">
        <f t="shared" si="6"/>
        <v>0.76913241361811624</v>
      </c>
      <c r="AA33" s="33">
        <f t="shared" si="6"/>
        <v>0.76913241361811624</v>
      </c>
      <c r="AB33" s="33">
        <f t="shared" si="6"/>
        <v>0.76913241361811624</v>
      </c>
      <c r="AC33" s="33">
        <f t="shared" si="6"/>
        <v>0.76913241361811624</v>
      </c>
      <c r="AD33" s="33">
        <f t="shared" si="6"/>
        <v>0.76913241361811624</v>
      </c>
      <c r="AE33" s="33">
        <f t="shared" si="6"/>
        <v>0.76913241361811624</v>
      </c>
      <c r="AF33" s="33">
        <f t="shared" si="6"/>
        <v>0.76913241361811624</v>
      </c>
      <c r="AG33" s="33">
        <f t="shared" si="6"/>
        <v>0.76913241361811624</v>
      </c>
      <c r="AH33" s="33">
        <f t="shared" si="6"/>
        <v>0.76913241361811624</v>
      </c>
      <c r="AI33" s="33">
        <f t="shared" si="6"/>
        <v>0.76913241361811624</v>
      </c>
      <c r="AJ33" s="33">
        <f t="shared" si="6"/>
        <v>0.76913241361811624</v>
      </c>
      <c r="AK33" s="33">
        <f t="shared" si="6"/>
        <v>0.76913241361811624</v>
      </c>
      <c r="AL33" s="33">
        <f t="shared" si="6"/>
        <v>0.76913241361811624</v>
      </c>
      <c r="AM33" s="433"/>
      <c r="AN33" s="433"/>
      <c r="AO33" s="433"/>
      <c r="AP33" s="433"/>
      <c r="AQ33" s="433"/>
      <c r="AR33" s="433"/>
      <c r="AS33" s="433"/>
      <c r="AT33" s="433"/>
      <c r="AU33" s="433"/>
      <c r="AV33" s="433"/>
      <c r="AW33" s="433"/>
      <c r="AX33" s="433"/>
      <c r="AY33" s="433"/>
      <c r="AZ33" s="433"/>
      <c r="BA33" s="433"/>
    </row>
    <row r="34" spans="2:246" x14ac:dyDescent="0.55000000000000004">
      <c r="B34" s="34" t="s">
        <v>1627</v>
      </c>
      <c r="C34" s="34">
        <f>G18*I11</f>
        <v>0.73708522971736135</v>
      </c>
      <c r="D34" s="34">
        <f>C34</f>
        <v>0.73708522971736135</v>
      </c>
      <c r="E34" s="34">
        <f t="shared" ref="E34:AL34" si="7">D34</f>
        <v>0.73708522971736135</v>
      </c>
      <c r="F34" s="34">
        <f t="shared" si="7"/>
        <v>0.73708522971736135</v>
      </c>
      <c r="G34" s="34">
        <f t="shared" si="7"/>
        <v>0.73708522971736135</v>
      </c>
      <c r="H34" s="34">
        <f t="shared" si="7"/>
        <v>0.73708522971736135</v>
      </c>
      <c r="I34" s="34">
        <f t="shared" si="7"/>
        <v>0.73708522971736135</v>
      </c>
      <c r="J34" s="34">
        <f t="shared" si="7"/>
        <v>0.73708522971736135</v>
      </c>
      <c r="K34" s="34">
        <f t="shared" si="7"/>
        <v>0.73708522971736135</v>
      </c>
      <c r="L34" s="34">
        <f t="shared" si="7"/>
        <v>0.73708522971736135</v>
      </c>
      <c r="M34" s="34">
        <f t="shared" si="7"/>
        <v>0.73708522971736135</v>
      </c>
      <c r="N34" s="34">
        <f t="shared" si="7"/>
        <v>0.73708522971736135</v>
      </c>
      <c r="O34" s="34">
        <f t="shared" si="7"/>
        <v>0.73708522971736135</v>
      </c>
      <c r="P34" s="34">
        <f t="shared" si="7"/>
        <v>0.73708522971736135</v>
      </c>
      <c r="Q34" s="34">
        <f t="shared" si="7"/>
        <v>0.73708522971736135</v>
      </c>
      <c r="R34" s="34">
        <f t="shared" si="7"/>
        <v>0.73708522971736135</v>
      </c>
      <c r="S34" s="34">
        <f t="shared" si="7"/>
        <v>0.73708522971736135</v>
      </c>
      <c r="T34" s="34">
        <f t="shared" si="7"/>
        <v>0.73708522971736135</v>
      </c>
      <c r="U34" s="34">
        <f t="shared" si="7"/>
        <v>0.73708522971736135</v>
      </c>
      <c r="V34" s="34">
        <f t="shared" si="7"/>
        <v>0.73708522971736135</v>
      </c>
      <c r="W34" s="34">
        <f t="shared" si="7"/>
        <v>0.73708522971736135</v>
      </c>
      <c r="X34" s="34">
        <f t="shared" si="7"/>
        <v>0.73708522971736135</v>
      </c>
      <c r="Y34" s="34">
        <f t="shared" si="7"/>
        <v>0.73708522971736135</v>
      </c>
      <c r="Z34" s="34">
        <f t="shared" si="7"/>
        <v>0.73708522971736135</v>
      </c>
      <c r="AA34" s="34">
        <f t="shared" si="7"/>
        <v>0.73708522971736135</v>
      </c>
      <c r="AB34" s="34">
        <f t="shared" si="7"/>
        <v>0.73708522971736135</v>
      </c>
      <c r="AC34" s="34">
        <f t="shared" si="7"/>
        <v>0.73708522971736135</v>
      </c>
      <c r="AD34" s="34">
        <f t="shared" si="7"/>
        <v>0.73708522971736135</v>
      </c>
      <c r="AE34" s="34">
        <f t="shared" si="7"/>
        <v>0.73708522971736135</v>
      </c>
      <c r="AF34" s="34">
        <f t="shared" si="7"/>
        <v>0.73708522971736135</v>
      </c>
      <c r="AG34" s="34">
        <f t="shared" si="7"/>
        <v>0.73708522971736135</v>
      </c>
      <c r="AH34" s="34">
        <f t="shared" si="7"/>
        <v>0.73708522971736135</v>
      </c>
      <c r="AI34" s="34">
        <f t="shared" si="7"/>
        <v>0.73708522971736135</v>
      </c>
      <c r="AJ34" s="34">
        <f t="shared" si="7"/>
        <v>0.73708522971736135</v>
      </c>
      <c r="AK34" s="34">
        <f t="shared" si="7"/>
        <v>0.73708522971736135</v>
      </c>
      <c r="AL34" s="34">
        <f t="shared" si="7"/>
        <v>0.73708522971736135</v>
      </c>
      <c r="AM34" s="433"/>
      <c r="AN34" s="433"/>
      <c r="AO34" s="433"/>
      <c r="AP34" s="433"/>
      <c r="AQ34" s="433"/>
      <c r="AR34" s="433"/>
      <c r="AS34" s="433"/>
      <c r="AT34" s="433"/>
      <c r="AU34" s="433"/>
      <c r="AV34" s="433"/>
      <c r="AW34" s="433"/>
      <c r="AX34" s="433"/>
      <c r="AY34" s="433"/>
      <c r="AZ34" s="433"/>
      <c r="BA34" s="433"/>
    </row>
    <row r="35" spans="2:246" x14ac:dyDescent="0.55000000000000004">
      <c r="B35" s="474"/>
      <c r="C35" s="555"/>
      <c r="D35" s="572"/>
      <c r="E35" s="572"/>
      <c r="F35" s="572"/>
      <c r="G35" s="572"/>
      <c r="H35" s="572"/>
      <c r="I35" s="572"/>
      <c r="J35" s="572"/>
      <c r="K35" s="572"/>
      <c r="L35" s="572"/>
      <c r="M35" s="572"/>
      <c r="N35" s="572"/>
      <c r="O35" s="572"/>
      <c r="P35" s="572"/>
      <c r="Q35" s="572"/>
      <c r="R35" s="572"/>
      <c r="S35" s="572"/>
      <c r="T35" s="572"/>
      <c r="U35" s="572"/>
      <c r="V35" s="572"/>
      <c r="W35" s="572"/>
      <c r="X35" s="572"/>
      <c r="Y35" s="572"/>
      <c r="Z35" s="572"/>
      <c r="AA35" s="572"/>
      <c r="AB35" s="572"/>
      <c r="AC35" s="572"/>
      <c r="AD35" s="572"/>
      <c r="AE35" s="572"/>
      <c r="AF35" s="572"/>
      <c r="AG35" s="572"/>
      <c r="AH35" s="572"/>
      <c r="AI35" s="572"/>
      <c r="AJ35" s="572"/>
      <c r="AK35" s="572"/>
      <c r="AL35" s="572"/>
      <c r="AM35" s="433"/>
      <c r="AN35" s="433"/>
      <c r="AO35" s="433"/>
      <c r="AP35" s="433"/>
      <c r="AQ35" s="433"/>
      <c r="AR35" s="433"/>
      <c r="AS35" s="433"/>
      <c r="AT35" s="433"/>
      <c r="AU35" s="433"/>
      <c r="AV35" s="433"/>
      <c r="AW35" s="433"/>
      <c r="AX35" s="433"/>
      <c r="AY35" s="433"/>
      <c r="AZ35" s="433"/>
      <c r="BA35" s="433"/>
    </row>
    <row r="36" spans="2:246" x14ac:dyDescent="0.55000000000000004">
      <c r="B36" s="221" t="s">
        <v>1622</v>
      </c>
      <c r="C36" s="271"/>
      <c r="D36" s="112"/>
      <c r="E36" s="112"/>
      <c r="F36" s="433"/>
      <c r="G36" s="433"/>
      <c r="H36" s="433"/>
      <c r="I36" s="433"/>
      <c r="J36" s="433"/>
      <c r="K36" s="433"/>
      <c r="L36" s="433"/>
      <c r="M36" s="433"/>
      <c r="N36" s="433"/>
      <c r="O36" s="433"/>
      <c r="P36" s="433"/>
      <c r="Q36" s="433"/>
      <c r="R36" s="433"/>
      <c r="S36" s="433"/>
      <c r="T36" s="433"/>
      <c r="U36" s="433"/>
      <c r="V36" s="433"/>
      <c r="W36" s="433"/>
      <c r="X36" s="433"/>
      <c r="Y36" s="433"/>
      <c r="Z36" s="433"/>
      <c r="AA36" s="433"/>
      <c r="AB36" s="433"/>
      <c r="AC36" s="433"/>
      <c r="AD36" s="433"/>
      <c r="AE36" s="433"/>
      <c r="AF36" s="433"/>
      <c r="AG36" s="433"/>
      <c r="AH36" s="433"/>
      <c r="AI36" s="433"/>
      <c r="AJ36" s="433"/>
      <c r="AK36" s="433"/>
      <c r="AL36" s="433"/>
      <c r="AM36" s="433"/>
      <c r="AN36" s="433"/>
      <c r="AO36" s="433"/>
      <c r="AP36" s="433"/>
      <c r="AQ36" s="433"/>
      <c r="AR36" s="433"/>
      <c r="AS36" s="433"/>
      <c r="AT36" s="433"/>
      <c r="AU36" s="433"/>
      <c r="AV36" s="433"/>
      <c r="AW36" s="433"/>
      <c r="AX36" s="433"/>
      <c r="AY36" s="433"/>
      <c r="AZ36" s="433"/>
      <c r="BA36" s="433"/>
    </row>
    <row r="37" spans="2:246" x14ac:dyDescent="0.55000000000000004">
      <c r="B37" s="20" t="s">
        <v>1631</v>
      </c>
      <c r="C37" s="33">
        <f>'RCP 4.5'!C100*$I$11/1000000</f>
        <v>0.85073754018523839</v>
      </c>
      <c r="D37" s="33">
        <f>'RCP 4.5'!D100*$I$11/1000000</f>
        <v>0.8521368053870827</v>
      </c>
      <c r="E37" s="33">
        <f>'RCP 4.5'!E100*$I$11/1000000</f>
        <v>0.85353607058892722</v>
      </c>
      <c r="F37" s="33">
        <f>'RCP 4.5'!F100*$I$11/1000000</f>
        <v>0.85493533579077241</v>
      </c>
      <c r="G37" s="33">
        <f>'RCP 4.5'!G100*$I$11/1000000</f>
        <v>0.85633460099261649</v>
      </c>
      <c r="H37" s="33">
        <f>'RCP 4.5'!H100*$I$11/1000000</f>
        <v>0.85773386619446168</v>
      </c>
      <c r="I37" s="33">
        <f>'RCP 4.5'!I100*$I$11/1000000</f>
        <v>0.85913313139630576</v>
      </c>
      <c r="J37" s="33">
        <f>'RCP 4.5'!J100*$I$11/1000000</f>
        <v>0.86053239659815073</v>
      </c>
      <c r="K37" s="33">
        <f>'RCP 4.5'!K100*$I$11/1000000</f>
        <v>0.86193166179999514</v>
      </c>
      <c r="L37" s="33">
        <f>'RCP 4.5'!L100*$I$11/1000000</f>
        <v>0.86333092700183989</v>
      </c>
      <c r="M37" s="33">
        <f>'RCP 4.5'!M100*$I$11/1000000</f>
        <v>0.86473019220368463</v>
      </c>
      <c r="N37" s="33">
        <f>'RCP 4.5'!N100*$I$11/1000000</f>
        <v>0.86612945740552938</v>
      </c>
      <c r="O37" s="33">
        <f>'RCP 4.5'!O100*$I$11/1000000</f>
        <v>0.86752872260737413</v>
      </c>
      <c r="P37" s="33">
        <f>'RCP 4.5'!P100*$I$11/1000000</f>
        <v>0.86892798780921832</v>
      </c>
      <c r="Q37" s="33">
        <f>'RCP 4.5'!Q100*$I$11/1000000</f>
        <v>0.87032725301106306</v>
      </c>
      <c r="R37" s="33">
        <f>'RCP 4.5'!R100*$I$11/1000000</f>
        <v>0.74084751543025895</v>
      </c>
      <c r="S37" s="33">
        <f>'RCP 4.5'!S100*$I$11/1000000</f>
        <v>0.61136777784945395</v>
      </c>
      <c r="T37" s="33">
        <f>'RCP 4.5'!T100*$I$11/1000000</f>
        <v>0.48188804026864884</v>
      </c>
      <c r="U37" s="33">
        <f>'RCP 4.5'!U100*$I$11/1000000</f>
        <v>0.35240830268784479</v>
      </c>
      <c r="V37" s="33">
        <f>'RCP 4.5'!V100*$I$11/1000000</f>
        <v>0.22292856510704023</v>
      </c>
      <c r="W37" s="33">
        <f>'RCP 4.5'!W100*$I$11/1000000</f>
        <v>9.344882752623565E-2</v>
      </c>
      <c r="X37" s="33">
        <f>'RCP 4.5'!X100*$I$11/1000000</f>
        <v>-3.6030910054568918E-2</v>
      </c>
      <c r="Y37" s="33">
        <f>'RCP 4.5'!Y100*$I$11/1000000</f>
        <v>-0.16551064763537349</v>
      </c>
      <c r="Z37" s="33">
        <f>'RCP 4.5'!Z100*$I$11/1000000</f>
        <v>-0.29499038521617804</v>
      </c>
      <c r="AA37" s="33">
        <f>'RCP 4.5'!AA100*$I$11/1000000</f>
        <v>-0.42447012279698265</v>
      </c>
      <c r="AB37" s="33">
        <f>'RCP 4.5'!AB100*$I$11/1000000</f>
        <v>-0.55394986037778771</v>
      </c>
      <c r="AC37" s="33">
        <f>'RCP 4.5'!AC100*$I$11/1000000</f>
        <v>-0.68342959795859182</v>
      </c>
      <c r="AD37" s="33">
        <f>'RCP 4.5'!AD100*$I$11/1000000</f>
        <v>-0.81290933553939626</v>
      </c>
      <c r="AE37" s="33">
        <f>'RCP 4.5'!AE100*$I$11/1000000</f>
        <v>-0.94238907312020093</v>
      </c>
      <c r="AF37" s="33">
        <f>'RCP 4.5'!AF100*$I$11/1000000</f>
        <v>-1.0718688107010055</v>
      </c>
      <c r="AG37" s="33">
        <f>'RCP 4.5'!AG100*$I$11/1000000</f>
        <v>-1.2013485482818105</v>
      </c>
      <c r="AH37" s="33">
        <f>'RCP 4.5'!AH100*$I$11/1000000</f>
        <v>-1.3308282858626155</v>
      </c>
      <c r="AI37" s="33">
        <f>'RCP 4.5'!AI100*$I$11/1000000</f>
        <v>-1.4603080234434191</v>
      </c>
      <c r="AJ37" s="33">
        <f>'RCP 4.5'!AJ100*$I$11/1000000</f>
        <v>-1.5897877610242237</v>
      </c>
      <c r="AK37" s="33">
        <f>'RCP 4.5'!AK100*$I$11/1000000</f>
        <v>-1.7192674986050283</v>
      </c>
      <c r="AL37" s="33">
        <f>'RCP 4.5'!AL100*$I$11/1000000</f>
        <v>-1.6484510786093796</v>
      </c>
      <c r="AM37" s="433"/>
      <c r="AN37" s="433"/>
      <c r="AO37" s="433"/>
      <c r="AP37" s="433"/>
      <c r="AQ37" s="433"/>
      <c r="AR37" s="433"/>
      <c r="AS37" s="433"/>
      <c r="AT37" s="433"/>
      <c r="AU37" s="433"/>
      <c r="AV37" s="433"/>
      <c r="AW37" s="433"/>
      <c r="AX37" s="433"/>
      <c r="AY37" s="433"/>
      <c r="AZ37" s="433"/>
      <c r="BA37" s="433"/>
    </row>
    <row r="38" spans="2:246" s="557" customFormat="1" x14ac:dyDescent="0.55000000000000004">
      <c r="B38" s="34" t="s">
        <v>1628</v>
      </c>
      <c r="C38" s="558">
        <f>'RCP 4.5'!C101*$I$11/1000000</f>
        <v>0.81359870547192059</v>
      </c>
      <c r="D38" s="558">
        <f>'RCP 4.5'!D101*$I$11/1000000</f>
        <v>0.58579980924922603</v>
      </c>
      <c r="E38" s="558">
        <f>'RCP 4.5'!E101*$I$11/1000000</f>
        <v>0.3580009130265317</v>
      </c>
      <c r="F38" s="558">
        <f>'RCP 4.5'!F101*$I$11/1000000</f>
        <v>0.13020201680383736</v>
      </c>
      <c r="G38" s="558">
        <f>'RCP 4.5'!G101*$I$11/1000000</f>
        <v>-9.759687941885746E-2</v>
      </c>
      <c r="H38" s="558">
        <f>'RCP 4.5'!H101*$I$11/1000000</f>
        <v>-0.32539577564155131</v>
      </c>
      <c r="I38" s="558">
        <f>'RCP 4.5'!I101*$I$11/1000000</f>
        <v>-0.55319467186424665</v>
      </c>
      <c r="J38" s="558">
        <f>'RCP 4.5'!J101*$I$11/1000000</f>
        <v>-0.78099356808694043</v>
      </c>
      <c r="K38" s="558">
        <f>'RCP 4.5'!K101*$I$11/1000000</f>
        <v>-1.0087924643096353</v>
      </c>
      <c r="L38" s="558">
        <f>'RCP 4.5'!L101*$I$11/1000000</f>
        <v>-1.2365913605323295</v>
      </c>
      <c r="M38" s="558">
        <f>'RCP 4.5'!M101*$I$11/1000000</f>
        <v>-1.4643902567550249</v>
      </c>
      <c r="N38" s="558">
        <f>'RCP 4.5'!N101*$I$11/1000000</f>
        <v>-1.6921891529777178</v>
      </c>
      <c r="O38" s="558">
        <f>'RCP 4.5'!O101*$I$11/1000000</f>
        <v>-1.9199880492004131</v>
      </c>
      <c r="P38" s="558">
        <f>'RCP 4.5'!P101*$I$11/1000000</f>
        <v>-2.1477869454231078</v>
      </c>
      <c r="Q38" s="558">
        <f>'RCP 4.5'!Q101*$I$11/1000000</f>
        <v>-2.375585841645802</v>
      </c>
      <c r="R38" s="558">
        <f>'RCP 4.5'!R101*$I$11/1000000</f>
        <v>-2.2018167788316494</v>
      </c>
      <c r="S38" s="558">
        <f>'RCP 4.5'!S101*$I$11/1000000</f>
        <v>-2.0280477160174981</v>
      </c>
      <c r="T38" s="558">
        <f>'RCP 4.5'!T101*$I$11/1000000</f>
        <v>-1.8542786532033479</v>
      </c>
      <c r="U38" s="558">
        <f>'RCP 4.5'!U101*$I$11/1000000</f>
        <v>-1.6805095903891962</v>
      </c>
      <c r="V38" s="558">
        <f>'RCP 4.5'!V101*$I$11/1000000</f>
        <v>-1.5067405275750447</v>
      </c>
      <c r="W38" s="558">
        <f>'RCP 4.5'!W101*$I$11/1000000</f>
        <v>-1.3329714647608932</v>
      </c>
      <c r="X38" s="558">
        <f>'RCP 4.5'!X101*$I$11/1000000</f>
        <v>-1.1592024019467422</v>
      </c>
      <c r="Y38" s="558">
        <f>'RCP 4.5'!Y101*$I$11/1000000</f>
        <v>-0.9854333391325899</v>
      </c>
      <c r="Z38" s="558">
        <f>'RCP 4.5'!Z101*$I$11/1000000</f>
        <v>-0.81166427631843974</v>
      </c>
      <c r="AA38" s="558">
        <f>'RCP 4.5'!AA101*$I$11/1000000</f>
        <v>-0.63789521350428802</v>
      </c>
      <c r="AB38" s="558">
        <f>'RCP 4.5'!AB101*$I$11/1000000</f>
        <v>-0.46412615069013674</v>
      </c>
      <c r="AC38" s="558">
        <f>'RCP 4.5'!AC101*$I$11/1000000</f>
        <v>-0.29035708787598602</v>
      </c>
      <c r="AD38" s="558">
        <f>'RCP 4.5'!AD101*$I$11/1000000</f>
        <v>-0.1165880250618338</v>
      </c>
      <c r="AE38" s="558">
        <f>'RCP 4.5'!AE101*$I$11/1000000</f>
        <v>5.7181037752317421E-2</v>
      </c>
      <c r="AF38" s="558">
        <f>'RCP 4.5'!AF101*$I$11/1000000</f>
        <v>0.23095010056646914</v>
      </c>
      <c r="AG38" s="558">
        <f>'RCP 4.5'!AG101*$I$11/1000000</f>
        <v>0.40471916338062036</v>
      </c>
      <c r="AH38" s="558">
        <f>'RCP 4.5'!AH101*$I$11/1000000</f>
        <v>0.57848822619477114</v>
      </c>
      <c r="AI38" s="558">
        <f>'RCP 4.5'!AI101*$I$11/1000000</f>
        <v>0.75225728900892275</v>
      </c>
      <c r="AJ38" s="558">
        <f>'RCP 4.5'!AJ101*$I$11/1000000</f>
        <v>0.92602635182307402</v>
      </c>
      <c r="AK38" s="558">
        <f>'RCP 4.5'!AK101*$I$11/1000000</f>
        <v>1.0997954146372257</v>
      </c>
      <c r="AL38" s="558">
        <f>'RCP 4.5'!AL101*$I$11/1000000</f>
        <v>1.1126405642136428</v>
      </c>
      <c r="AM38" s="559"/>
      <c r="AN38" s="560"/>
      <c r="AO38" s="560"/>
      <c r="AP38" s="560"/>
      <c r="AQ38" s="560"/>
      <c r="AR38" s="560"/>
      <c r="AS38" s="560"/>
      <c r="AT38" s="560"/>
      <c r="AU38" s="560"/>
      <c r="AV38" s="560"/>
      <c r="AW38" s="560"/>
      <c r="AX38" s="560"/>
      <c r="AY38" s="560"/>
      <c r="AZ38" s="560"/>
      <c r="BA38" s="560"/>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c r="CZ38" s="561"/>
      <c r="DA38" s="561"/>
      <c r="DB38" s="561"/>
      <c r="DC38" s="561"/>
      <c r="DD38" s="561"/>
      <c r="DE38" s="561"/>
      <c r="DF38" s="561"/>
      <c r="DG38" s="561"/>
      <c r="DH38" s="561"/>
      <c r="DI38" s="561"/>
      <c r="DJ38" s="561"/>
      <c r="DK38" s="561"/>
      <c r="DL38" s="561"/>
      <c r="DM38" s="561"/>
      <c r="DN38" s="561"/>
      <c r="DO38" s="561"/>
      <c r="DP38" s="561"/>
      <c r="DQ38" s="561"/>
      <c r="DR38" s="561"/>
      <c r="DS38" s="561"/>
      <c r="DT38" s="561"/>
      <c r="DU38" s="561"/>
      <c r="DV38" s="561"/>
      <c r="DW38" s="561"/>
      <c r="DX38" s="561"/>
      <c r="DY38" s="561"/>
      <c r="DZ38" s="561"/>
      <c r="EA38" s="561"/>
      <c r="EB38" s="561"/>
      <c r="EC38" s="561"/>
      <c r="ED38" s="561"/>
      <c r="EE38" s="561"/>
      <c r="EF38" s="561"/>
      <c r="EG38" s="561"/>
      <c r="EH38" s="561"/>
      <c r="EI38" s="561"/>
      <c r="EJ38" s="561"/>
      <c r="EK38" s="561"/>
      <c r="EL38" s="561"/>
      <c r="EM38" s="561"/>
      <c r="EN38" s="561"/>
      <c r="EO38" s="561"/>
      <c r="EP38" s="561"/>
      <c r="EQ38" s="561"/>
      <c r="ER38" s="561"/>
      <c r="ES38" s="561"/>
      <c r="ET38" s="561"/>
      <c r="EU38" s="561"/>
      <c r="EV38" s="561"/>
      <c r="EW38" s="561"/>
      <c r="EX38" s="561"/>
      <c r="EY38" s="561"/>
      <c r="EZ38" s="561"/>
      <c r="FA38" s="561"/>
      <c r="FB38" s="561"/>
      <c r="FC38" s="561"/>
      <c r="FD38" s="561"/>
      <c r="FE38" s="561"/>
      <c r="FF38" s="561"/>
      <c r="FG38" s="561"/>
      <c r="FH38" s="561"/>
      <c r="FI38" s="561"/>
      <c r="FJ38" s="561"/>
      <c r="FK38" s="561"/>
      <c r="FL38" s="561"/>
      <c r="FM38" s="561"/>
      <c r="FN38" s="561"/>
      <c r="FO38" s="561"/>
      <c r="FP38" s="561"/>
      <c r="FQ38" s="561"/>
      <c r="FR38" s="561"/>
      <c r="FS38" s="561"/>
      <c r="FT38" s="561"/>
      <c r="FU38" s="561"/>
      <c r="FV38" s="561"/>
      <c r="FW38" s="561"/>
      <c r="FX38" s="561"/>
      <c r="FY38" s="561"/>
      <c r="FZ38" s="561"/>
      <c r="GA38" s="561"/>
      <c r="GB38" s="561"/>
      <c r="GC38" s="561"/>
      <c r="GD38" s="561"/>
      <c r="GE38" s="561"/>
      <c r="GF38" s="561"/>
      <c r="GG38" s="561"/>
      <c r="GH38" s="561"/>
      <c r="GI38" s="561"/>
      <c r="GJ38" s="561"/>
      <c r="GK38" s="561"/>
      <c r="GL38" s="561"/>
      <c r="GM38" s="561"/>
      <c r="GN38" s="561"/>
      <c r="GO38" s="561"/>
      <c r="GP38" s="561"/>
      <c r="GQ38" s="561"/>
      <c r="GR38" s="561"/>
      <c r="GS38" s="561"/>
      <c r="GT38" s="561"/>
      <c r="GU38" s="561"/>
      <c r="GV38" s="561"/>
      <c r="GW38" s="561"/>
      <c r="GX38" s="561"/>
      <c r="GY38" s="561"/>
      <c r="GZ38" s="561"/>
      <c r="HA38" s="561"/>
      <c r="HB38" s="561"/>
      <c r="HC38" s="561"/>
      <c r="HD38" s="561"/>
      <c r="HE38" s="561"/>
      <c r="HF38" s="561"/>
      <c r="HG38" s="561"/>
      <c r="HH38" s="561"/>
      <c r="HI38" s="561"/>
      <c r="HJ38" s="561"/>
      <c r="HK38" s="561"/>
      <c r="HL38" s="561"/>
      <c r="HM38" s="561"/>
      <c r="HN38" s="561"/>
      <c r="HO38" s="561"/>
      <c r="HP38" s="561"/>
      <c r="HQ38" s="561"/>
      <c r="HR38" s="561"/>
      <c r="HS38" s="561"/>
      <c r="HT38" s="561"/>
      <c r="HU38" s="561"/>
      <c r="HV38" s="561"/>
      <c r="HW38" s="561"/>
      <c r="HX38" s="561"/>
      <c r="HY38" s="561"/>
      <c r="HZ38" s="561"/>
      <c r="IA38" s="561"/>
      <c r="IB38" s="561"/>
      <c r="IC38" s="561"/>
      <c r="ID38" s="561"/>
      <c r="IE38" s="561"/>
      <c r="IF38" s="561"/>
      <c r="IG38" s="561"/>
      <c r="IH38" s="561"/>
      <c r="II38" s="561"/>
      <c r="IJ38" s="561"/>
      <c r="IK38" s="561"/>
      <c r="IL38" s="561"/>
    </row>
    <row r="39" spans="2:246" x14ac:dyDescent="0.55000000000000004">
      <c r="B39" s="12"/>
      <c r="C39" s="556"/>
      <c r="D39" s="556"/>
      <c r="E39" s="556"/>
      <c r="F39" s="556"/>
      <c r="G39" s="556"/>
      <c r="H39" s="556"/>
      <c r="I39" s="556"/>
      <c r="J39" s="556"/>
      <c r="K39" s="556"/>
      <c r="L39" s="556"/>
      <c r="M39" s="556"/>
      <c r="N39" s="556"/>
      <c r="O39" s="556"/>
      <c r="P39" s="556"/>
      <c r="Q39" s="556"/>
      <c r="R39" s="556"/>
      <c r="S39" s="556"/>
      <c r="T39" s="556"/>
      <c r="U39" s="556"/>
      <c r="V39" s="556"/>
      <c r="W39" s="556"/>
      <c r="X39" s="556"/>
      <c r="Y39" s="556"/>
      <c r="Z39" s="556"/>
      <c r="AA39" s="556"/>
      <c r="AB39" s="556"/>
      <c r="AC39" s="556"/>
      <c r="AD39" s="556"/>
      <c r="AE39" s="556"/>
      <c r="AF39" s="556"/>
      <c r="AG39" s="556"/>
      <c r="AH39" s="556"/>
      <c r="AI39" s="556"/>
      <c r="AJ39" s="556"/>
      <c r="AK39" s="556"/>
      <c r="AL39" s="556"/>
      <c r="AM39" s="433"/>
      <c r="AN39" s="433"/>
      <c r="AO39" s="433"/>
      <c r="AP39" s="433"/>
      <c r="AQ39" s="433"/>
      <c r="AR39" s="433"/>
      <c r="AS39" s="433"/>
      <c r="AT39" s="433"/>
      <c r="AU39" s="433"/>
      <c r="AV39" s="433"/>
      <c r="AW39" s="433"/>
      <c r="AX39" s="433"/>
      <c r="AY39" s="433"/>
      <c r="AZ39" s="433"/>
      <c r="BA39" s="433"/>
    </row>
    <row r="40" spans="2:246" x14ac:dyDescent="0.55000000000000004">
      <c r="B40" s="221" t="s">
        <v>1623</v>
      </c>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433"/>
      <c r="AN40" s="433"/>
      <c r="AO40" s="433"/>
      <c r="AP40" s="433"/>
      <c r="AQ40" s="433"/>
      <c r="AR40" s="433"/>
      <c r="AS40" s="433"/>
      <c r="AT40" s="433"/>
      <c r="AU40" s="433"/>
      <c r="AV40" s="433"/>
      <c r="AW40" s="433"/>
      <c r="AX40" s="433"/>
      <c r="AY40" s="433"/>
      <c r="AZ40" s="433"/>
      <c r="BA40" s="433"/>
    </row>
    <row r="41" spans="2:246" x14ac:dyDescent="0.55000000000000004">
      <c r="B41" s="20" t="s">
        <v>1629</v>
      </c>
      <c r="C41" s="33">
        <f>'RCP 8.5'!D100*$I$11/1000000</f>
        <v>0.85073754018523839</v>
      </c>
      <c r="D41" s="33">
        <f>'RCP 8.5'!E100*$I$11/1000000</f>
        <v>0.85305915631865636</v>
      </c>
      <c r="E41" s="33">
        <f>'RCP 8.5'!F100*$I$11/1000000</f>
        <v>0.855380772452075</v>
      </c>
      <c r="F41" s="33">
        <f>'RCP 8.5'!G100*$I$11/1000000</f>
        <v>0.85770238858549352</v>
      </c>
      <c r="G41" s="33">
        <f>'RCP 8.5'!H100*$I$11/1000000</f>
        <v>0.86002400471891172</v>
      </c>
      <c r="H41" s="33">
        <f>'RCP 8.5'!I100*$I$11/1000000</f>
        <v>0.86234562085233002</v>
      </c>
      <c r="I41" s="33">
        <f>'RCP 8.5'!J100*$I$11/1000000</f>
        <v>0.86466723698574777</v>
      </c>
      <c r="J41" s="33">
        <f>'RCP 8.5'!K100*$I$11/1000000</f>
        <v>0.86698885311916696</v>
      </c>
      <c r="K41" s="33">
        <f>'RCP 8.5'!L100*$I$11/1000000</f>
        <v>0.86931046925258493</v>
      </c>
      <c r="L41" s="33">
        <f>'RCP 8.5'!M100*$I$11/1000000</f>
        <v>0.87163208538600334</v>
      </c>
      <c r="M41" s="33">
        <f>'RCP 8.5'!N100*$I$11/1000000</f>
        <v>0.87395370151942164</v>
      </c>
      <c r="N41" s="33">
        <f>'RCP 8.5'!O100*$I$11/1000000</f>
        <v>0.8762753176528405</v>
      </c>
      <c r="O41" s="33">
        <f>'RCP 8.5'!P100*$I$11/1000000</f>
        <v>0.87859693378625836</v>
      </c>
      <c r="P41" s="33">
        <f>'RCP 8.5'!Q100*$I$11/1000000</f>
        <v>0.88091854991967677</v>
      </c>
      <c r="Q41" s="33">
        <f>'RCP 8.5'!R100*$I$11/1000000</f>
        <v>0.88324016605309497</v>
      </c>
      <c r="R41" s="33">
        <f>'RCP 8.5'!S100*$I$11/1000000</f>
        <v>0.89883017372375007</v>
      </c>
      <c r="S41" s="33">
        <f>'RCP 8.5'!T100*$I$11/1000000</f>
        <v>0.91442018139440606</v>
      </c>
      <c r="T41" s="33">
        <f>'RCP 8.5'!U100*$I$11/1000000</f>
        <v>0.9300101890650615</v>
      </c>
      <c r="U41" s="33">
        <f>'RCP 8.5'!V100*$I$11/1000000</f>
        <v>0.94560019673571649</v>
      </c>
      <c r="V41" s="33">
        <f>'RCP 8.5'!W100*$I$11/1000000</f>
        <v>0.96119020440637204</v>
      </c>
      <c r="W41" s="33">
        <f>'RCP 8.5'!X100*$I$11/1000000</f>
        <v>0.97678021207702759</v>
      </c>
      <c r="X41" s="33">
        <f>'RCP 8.5'!Y100*$I$11/1000000</f>
        <v>0.99237021974768314</v>
      </c>
      <c r="Y41" s="33">
        <f>'RCP 8.5'!Z100*$I$11/1000000</f>
        <v>1.0079602274183386</v>
      </c>
      <c r="Z41" s="33">
        <f>'RCP 8.5'!AA100*$I$11/1000000</f>
        <v>1.0235502350889936</v>
      </c>
      <c r="AA41" s="33">
        <f>'RCP 8.5'!AB100*$I$11/1000000</f>
        <v>1.0391402427596497</v>
      </c>
      <c r="AB41" s="33">
        <f>'RCP 8.5'!AC100*$I$11/1000000</f>
        <v>1.0547302504303051</v>
      </c>
      <c r="AC41" s="33">
        <f>'RCP 8.5'!AD100*$I$11/1000000</f>
        <v>1.0703202581009601</v>
      </c>
      <c r="AD41" s="33">
        <f>'RCP 8.5'!AE100*$I$11/1000000</f>
        <v>1.0859102657716155</v>
      </c>
      <c r="AE41" s="33">
        <f>'RCP 8.5'!AF100*$I$11/1000000</f>
        <v>1.1015002734422712</v>
      </c>
      <c r="AF41" s="33">
        <f>'RCP 8.5'!AG100*$I$11/1000000</f>
        <v>1.1170902811129266</v>
      </c>
      <c r="AG41" s="33">
        <f>'RCP 8.5'!AH100*$I$11/1000000</f>
        <v>1.1326802887835816</v>
      </c>
      <c r="AH41" s="33">
        <f>'RCP 8.5'!AI100*$I$11/1000000</f>
        <v>1.1482702964542371</v>
      </c>
      <c r="AI41" s="33">
        <f>'RCP 8.5'!AJ100*$I$11/1000000</f>
        <v>1.1638603041248927</v>
      </c>
      <c r="AJ41" s="33">
        <f>'RCP 8.5'!AK100*$I$11/1000000</f>
        <v>1.1794503117955488</v>
      </c>
      <c r="AK41" s="33">
        <f>'RCP 8.5'!AL100*$I$11/1000000</f>
        <v>1.1950403194662036</v>
      </c>
      <c r="AL41" s="33">
        <f>'RCP 8.5'!AM100*$I$11/1000000</f>
        <v>1.2140724478389271</v>
      </c>
      <c r="AM41" s="433"/>
      <c r="AN41" s="433"/>
      <c r="AO41" s="433"/>
      <c r="AP41" s="433"/>
      <c r="AQ41" s="433"/>
      <c r="AR41" s="433"/>
      <c r="AS41" s="433"/>
      <c r="AT41" s="433"/>
      <c r="AU41" s="433"/>
      <c r="AV41" s="433"/>
      <c r="AW41" s="433"/>
      <c r="AX41" s="433"/>
      <c r="AY41" s="433"/>
      <c r="AZ41" s="433"/>
      <c r="BA41" s="433"/>
    </row>
    <row r="42" spans="2:246" x14ac:dyDescent="0.55000000000000004">
      <c r="B42" s="34" t="s">
        <v>1630</v>
      </c>
      <c r="C42" s="558">
        <f>'RCP 8.5'!D101*$I$11/1000000</f>
        <v>0.81359870547192059</v>
      </c>
      <c r="D42" s="558">
        <f>'RCP 8.5'!E101*$I$11/1000000</f>
        <v>0.81806816482122269</v>
      </c>
      <c r="E42" s="558">
        <f>'RCP 8.5'!F101*$I$11/1000000</f>
        <v>0.82253762417052545</v>
      </c>
      <c r="F42" s="558">
        <f>'RCP 8.5'!G101*$I$11/1000000</f>
        <v>0.82700708351982855</v>
      </c>
      <c r="G42" s="558">
        <f>'RCP 8.5'!H101*$I$11/1000000</f>
        <v>0.83147654286913064</v>
      </c>
      <c r="H42" s="558">
        <f>'RCP 8.5'!I101*$I$11/1000000</f>
        <v>0.83594600221843274</v>
      </c>
      <c r="I42" s="558">
        <f>'RCP 8.5'!J101*$I$11/1000000</f>
        <v>0.84041546156773506</v>
      </c>
      <c r="J42" s="558">
        <f>'RCP 8.5'!K101*$I$11/1000000</f>
        <v>0.84488492091703837</v>
      </c>
      <c r="K42" s="558">
        <f>'RCP 8.5'!L101*$I$11/1000000</f>
        <v>0.84935438026634047</v>
      </c>
      <c r="L42" s="558">
        <f>'RCP 8.5'!M101*$I$11/1000000</f>
        <v>0.85382383961564301</v>
      </c>
      <c r="M42" s="558">
        <f>'RCP 8.5'!N101*$I$11/1000000</f>
        <v>0.858293298964945</v>
      </c>
      <c r="N42" s="558">
        <f>'RCP 8.5'!O101*$I$11/1000000</f>
        <v>0.86276275831424809</v>
      </c>
      <c r="O42" s="558">
        <f>'RCP 8.5'!P101*$I$11/1000000</f>
        <v>0.86723221766355019</v>
      </c>
      <c r="P42" s="558">
        <f>'RCP 8.5'!Q101*$I$11/1000000</f>
        <v>0.87170167701285273</v>
      </c>
      <c r="Q42" s="558">
        <f>'RCP 8.5'!R101*$I$11/1000000</f>
        <v>0.87617113636215527</v>
      </c>
      <c r="R42" s="558">
        <f>'RCP 8.5'!S101*$I$11/1000000</f>
        <v>0.88967655084742625</v>
      </c>
      <c r="S42" s="558">
        <f>'RCP 8.5'!T101*$I$11/1000000</f>
        <v>0.90318196533269757</v>
      </c>
      <c r="T42" s="558">
        <f>'RCP 8.5'!U101*$I$11/1000000</f>
        <v>0.91668737981796855</v>
      </c>
      <c r="U42" s="558">
        <f>'RCP 8.5'!V101*$I$11/1000000</f>
        <v>0.93019279430323942</v>
      </c>
      <c r="V42" s="558">
        <f>'RCP 8.5'!W101*$I$11/1000000</f>
        <v>0.94369820878851041</v>
      </c>
      <c r="W42" s="558">
        <f>'RCP 8.5'!X101*$I$11/1000000</f>
        <v>0.95720362327378128</v>
      </c>
      <c r="X42" s="558">
        <f>'RCP 8.5'!Y101*$I$11/1000000</f>
        <v>0.97070903775905271</v>
      </c>
      <c r="Y42" s="558">
        <f>'RCP 8.5'!Z101*$I$11/1000000</f>
        <v>0.98421445224432413</v>
      </c>
      <c r="Z42" s="558">
        <f>'RCP 8.5'!AA101*$I$11/1000000</f>
        <v>0.99771986672959501</v>
      </c>
      <c r="AA42" s="558">
        <f>'RCP 8.5'!AB101*$I$11/1000000</f>
        <v>1.0112252812148659</v>
      </c>
      <c r="AB42" s="558">
        <f>'RCP 8.5'!AC101*$I$11/1000000</f>
        <v>1.0247306957001372</v>
      </c>
      <c r="AC42" s="558">
        <f>'RCP 8.5'!AD101*$I$11/1000000</f>
        <v>1.0382361101854078</v>
      </c>
      <c r="AD42" s="558">
        <f>'RCP 8.5'!AE101*$I$11/1000000</f>
        <v>1.0517415246706792</v>
      </c>
      <c r="AE42" s="558">
        <f>'RCP 8.5'!AF101*$I$11/1000000</f>
        <v>1.06524693915595</v>
      </c>
      <c r="AF42" s="558">
        <f>'RCP 8.5'!AG101*$I$11/1000000</f>
        <v>1.0787523536412216</v>
      </c>
      <c r="AG42" s="558">
        <f>'RCP 8.5'!AH101*$I$11/1000000</f>
        <v>1.0922577681264924</v>
      </c>
      <c r="AH42" s="558">
        <f>'RCP 8.5'!AI101*$I$11/1000000</f>
        <v>1.1057631826117633</v>
      </c>
      <c r="AI42" s="558">
        <f>'RCP 8.5'!AJ101*$I$11/1000000</f>
        <v>1.1192685970970344</v>
      </c>
      <c r="AJ42" s="558">
        <f>'RCP 8.5'!AK101*$I$11/1000000</f>
        <v>1.1327740115823057</v>
      </c>
      <c r="AK42" s="558">
        <f>'RCP 8.5'!AL101*$I$11/1000000</f>
        <v>1.1462794260675766</v>
      </c>
      <c r="AL42" s="558">
        <f>'RCP 8.5'!AM101*$I$11/1000000</f>
        <v>1.1645147924839077</v>
      </c>
      <c r="AM42" s="433"/>
      <c r="AN42" s="433"/>
      <c r="AO42" s="433"/>
      <c r="AP42" s="433"/>
      <c r="AQ42" s="433"/>
      <c r="AR42" s="433"/>
      <c r="AS42" s="433"/>
      <c r="AT42" s="433"/>
      <c r="AU42" s="433"/>
      <c r="AV42" s="433"/>
      <c r="AW42" s="433"/>
      <c r="AX42" s="433"/>
      <c r="AY42" s="433"/>
      <c r="AZ42" s="433"/>
      <c r="BA42" s="433"/>
    </row>
    <row r="43" spans="2:246" x14ac:dyDescent="0.55000000000000004">
      <c r="B43" s="112"/>
      <c r="C43" s="271"/>
      <c r="D43" s="112"/>
      <c r="E43" s="112"/>
      <c r="F43" s="433"/>
      <c r="G43" s="433"/>
      <c r="H43" s="433"/>
      <c r="I43" s="433"/>
      <c r="J43" s="433"/>
      <c r="K43" s="433"/>
      <c r="L43" s="433"/>
      <c r="M43" s="433"/>
      <c r="N43" s="433"/>
      <c r="O43" s="433"/>
      <c r="P43" s="433"/>
      <c r="Q43" s="433"/>
      <c r="R43" s="433"/>
      <c r="S43" s="433"/>
      <c r="T43" s="433"/>
      <c r="U43" s="433"/>
      <c r="V43" s="433"/>
      <c r="W43" s="433"/>
      <c r="X43" s="433"/>
      <c r="Y43" s="433"/>
      <c r="Z43" s="433"/>
      <c r="AA43" s="433"/>
      <c r="AB43" s="433"/>
      <c r="AC43" s="433"/>
      <c r="AD43" s="433"/>
      <c r="AE43" s="433"/>
      <c r="AF43" s="433"/>
      <c r="AG43" s="433"/>
      <c r="AH43" s="433"/>
      <c r="AI43" s="433"/>
      <c r="AJ43" s="433"/>
      <c r="AK43" s="433"/>
      <c r="AL43" s="433"/>
      <c r="AM43" s="433"/>
      <c r="AN43" s="433"/>
      <c r="AO43" s="433"/>
      <c r="AP43" s="433"/>
      <c r="AQ43" s="433"/>
      <c r="AR43" s="433"/>
      <c r="AS43" s="433"/>
      <c r="AT43" s="433"/>
      <c r="AU43" s="433"/>
      <c r="AV43" s="433"/>
      <c r="AW43" s="433"/>
      <c r="AX43" s="433"/>
      <c r="AY43" s="433"/>
      <c r="AZ43" s="433"/>
      <c r="BA43" s="433"/>
    </row>
    <row r="44" spans="2:246" x14ac:dyDescent="0.55000000000000004">
      <c r="B44" s="112"/>
      <c r="C44" s="271"/>
      <c r="D44" s="112"/>
      <c r="E44" s="112"/>
      <c r="F44" s="433"/>
      <c r="G44" s="433"/>
      <c r="H44" s="433"/>
      <c r="I44" s="433"/>
      <c r="J44" s="433"/>
      <c r="K44" s="34"/>
      <c r="L44" s="433"/>
      <c r="M44" s="433"/>
      <c r="N44" s="433"/>
      <c r="O44" s="433"/>
      <c r="P44" s="433"/>
      <c r="Q44" s="433"/>
      <c r="R44" s="433"/>
      <c r="S44" s="433"/>
      <c r="T44" s="433"/>
      <c r="U44" s="433"/>
      <c r="V44" s="433"/>
      <c r="W44" s="433"/>
      <c r="X44" s="433"/>
      <c r="Y44" s="433"/>
      <c r="Z44" s="433"/>
      <c r="AA44" s="433"/>
      <c r="AB44" s="433"/>
      <c r="AC44" s="433"/>
      <c r="AD44" s="433"/>
      <c r="AE44" s="433"/>
      <c r="AF44" s="433"/>
      <c r="AG44" s="433"/>
      <c r="AH44" s="433"/>
      <c r="AI44" s="433"/>
      <c r="AJ44" s="433"/>
      <c r="AK44" s="433"/>
      <c r="AL44" s="433"/>
      <c r="AM44" s="433"/>
      <c r="AN44" s="433"/>
      <c r="AO44" s="433"/>
      <c r="AP44" s="433"/>
      <c r="AQ44" s="433"/>
      <c r="AR44" s="433"/>
      <c r="AS44" s="433"/>
      <c r="AT44" s="433"/>
      <c r="AU44" s="433"/>
      <c r="AV44" s="433"/>
      <c r="AW44" s="433"/>
      <c r="AX44" s="433"/>
      <c r="AY44" s="433"/>
      <c r="AZ44" s="433"/>
      <c r="BA44" s="433"/>
    </row>
    <row r="45" spans="2:246" s="2" customFormat="1" x14ac:dyDescent="0.55000000000000004">
      <c r="B45" s="221"/>
      <c r="C45" s="271"/>
      <c r="D45" s="221"/>
      <c r="E45" s="22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row>
    <row r="46" spans="2:246" s="2" customFormat="1" x14ac:dyDescent="0.55000000000000004">
      <c r="B46" s="336" t="s">
        <v>90</v>
      </c>
      <c r="C46" s="271"/>
      <c r="D46" s="221"/>
      <c r="E46" s="22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row>
    <row r="47" spans="2:246" s="2" customFormat="1" ht="14.7" thickBot="1" x14ac:dyDescent="0.6">
      <c r="B47" s="342" t="s">
        <v>1632</v>
      </c>
      <c r="C47" s="419" t="s">
        <v>1633</v>
      </c>
      <c r="E47" s="22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row>
    <row r="48" spans="2:246" s="2" customFormat="1" ht="28.2" customHeight="1" thickTop="1" x14ac:dyDescent="0.55000000000000004">
      <c r="B48" s="824" t="s">
        <v>1580</v>
      </c>
      <c r="C48" s="409" t="s">
        <v>1581</v>
      </c>
      <c r="D48" s="407" t="s">
        <v>1583</v>
      </c>
      <c r="E48" s="407" t="s">
        <v>1585</v>
      </c>
      <c r="F48" s="409" t="s">
        <v>1587</v>
      </c>
      <c r="G48" s="411" t="s">
        <v>1589</v>
      </c>
      <c r="H48" s="271"/>
      <c r="I48" s="826" t="s">
        <v>1599</v>
      </c>
      <c r="J48" s="826"/>
      <c r="K48" s="826"/>
      <c r="L48" s="826"/>
      <c r="M48" s="826"/>
      <c r="N48" s="826"/>
      <c r="O48" s="826"/>
      <c r="P48" s="271"/>
      <c r="Q48" s="271"/>
      <c r="R48" s="271"/>
      <c r="S48" s="271"/>
      <c r="T48" s="271"/>
      <c r="U48" s="271"/>
      <c r="V48" s="271"/>
      <c r="W48" s="271"/>
      <c r="X48" s="271"/>
      <c r="Y48" s="271"/>
      <c r="Z48" s="271"/>
      <c r="AA48" s="271"/>
      <c r="AB48" s="271"/>
      <c r="AC48" s="271"/>
      <c r="AD48" s="271"/>
      <c r="AE48" s="271"/>
      <c r="AF48" s="271"/>
      <c r="AG48" s="271"/>
      <c r="AH48" s="271"/>
      <c r="AI48" s="271"/>
      <c r="AJ48" s="271"/>
      <c r="AK48" s="271"/>
      <c r="AL48" s="271"/>
      <c r="AM48" s="271"/>
      <c r="AN48" s="271"/>
      <c r="AO48" s="271"/>
      <c r="AP48" s="271"/>
      <c r="AQ48" s="271"/>
      <c r="AR48" s="271"/>
      <c r="AS48" s="271"/>
      <c r="AT48" s="271"/>
      <c r="AU48" s="271"/>
      <c r="AV48" s="271"/>
      <c r="AW48" s="271"/>
      <c r="AX48" s="271"/>
      <c r="AY48" s="271"/>
      <c r="AZ48" s="271"/>
      <c r="BA48" s="27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row>
    <row r="49" spans="2:246" s="2" customFormat="1" ht="14.7" thickBot="1" x14ac:dyDescent="0.6">
      <c r="B49" s="825"/>
      <c r="C49" s="410" t="s">
        <v>1582</v>
      </c>
      <c r="D49" s="408" t="s">
        <v>1584</v>
      </c>
      <c r="E49" s="408" t="s">
        <v>1586</v>
      </c>
      <c r="F49" s="410" t="s">
        <v>1588</v>
      </c>
      <c r="G49" s="412" t="s">
        <v>1590</v>
      </c>
      <c r="H49" s="271"/>
      <c r="I49" s="826"/>
      <c r="J49" s="826"/>
      <c r="K49" s="826"/>
      <c r="L49" s="826"/>
      <c r="M49" s="826"/>
      <c r="N49" s="826"/>
      <c r="O49" s="826"/>
      <c r="P49" s="271"/>
      <c r="Q49" s="271"/>
      <c r="R49" s="271"/>
      <c r="S49" s="271"/>
      <c r="T49" s="271"/>
      <c r="U49" s="271"/>
      <c r="V49" s="271"/>
      <c r="W49" s="271"/>
      <c r="X49" s="271"/>
      <c r="Y49" s="271"/>
      <c r="Z49" s="271"/>
      <c r="AA49" s="271"/>
      <c r="AB49" s="271"/>
      <c r="AC49" s="271"/>
      <c r="AD49" s="271"/>
      <c r="AE49" s="271"/>
      <c r="AF49" s="271"/>
      <c r="AG49" s="271"/>
      <c r="AH49" s="271"/>
      <c r="AI49" s="271"/>
      <c r="AJ49" s="271"/>
      <c r="AK49" s="271"/>
      <c r="AL49" s="271"/>
      <c r="AM49" s="271"/>
      <c r="AN49" s="271"/>
      <c r="AO49" s="271"/>
      <c r="AP49" s="271"/>
      <c r="AQ49" s="271"/>
      <c r="AR49" s="271"/>
      <c r="AS49" s="271"/>
      <c r="AT49" s="271"/>
      <c r="AU49" s="271"/>
      <c r="AV49" s="271"/>
      <c r="AW49" s="271"/>
      <c r="AX49" s="271"/>
      <c r="AY49" s="271"/>
      <c r="AZ49" s="271"/>
      <c r="BA49" s="27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row>
    <row r="50" spans="2:246" s="2" customFormat="1" ht="15" thickTop="1" thickBot="1" x14ac:dyDescent="0.6">
      <c r="B50" s="431">
        <v>5</v>
      </c>
      <c r="C50" s="430" t="s">
        <v>1600</v>
      </c>
      <c r="D50" s="428">
        <v>4.7</v>
      </c>
      <c r="E50" s="425">
        <v>5.8</v>
      </c>
      <c r="F50" s="426">
        <v>7.9</v>
      </c>
      <c r="G50" s="427">
        <v>28.1</v>
      </c>
      <c r="H50" s="271"/>
      <c r="I50" s="826"/>
      <c r="J50" s="826"/>
      <c r="K50" s="826"/>
      <c r="L50" s="826"/>
      <c r="M50" s="826"/>
      <c r="N50" s="826"/>
      <c r="O50" s="826"/>
      <c r="P50" s="271"/>
      <c r="Q50" s="271"/>
      <c r="R50" s="271"/>
      <c r="S50" s="271"/>
      <c r="T50" s="271"/>
      <c r="U50" s="271"/>
      <c r="V50" s="271"/>
      <c r="W50" s="271"/>
      <c r="X50" s="271"/>
      <c r="Y50" s="271"/>
      <c r="Z50" s="271"/>
      <c r="AA50" s="271"/>
      <c r="AB50" s="271"/>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row>
    <row r="51" spans="2:246" s="2" customFormat="1" ht="14.7" thickBot="1" x14ac:dyDescent="0.6">
      <c r="B51" s="431">
        <v>10</v>
      </c>
      <c r="C51" s="430" t="s">
        <v>1600</v>
      </c>
      <c r="D51" s="420">
        <v>5.9</v>
      </c>
      <c r="E51" s="413">
        <v>7.8</v>
      </c>
      <c r="F51" s="414">
        <v>10.9</v>
      </c>
      <c r="G51" s="415">
        <v>34.9</v>
      </c>
      <c r="H51" s="271"/>
      <c r="I51" s="826"/>
      <c r="J51" s="826"/>
      <c r="K51" s="826"/>
      <c r="L51" s="826"/>
      <c r="M51" s="826"/>
      <c r="N51" s="826"/>
      <c r="O51" s="826"/>
      <c r="P51" s="271"/>
      <c r="Q51" s="271"/>
      <c r="R51" s="271"/>
      <c r="S51" s="271"/>
      <c r="T51" s="271"/>
      <c r="U51" s="271"/>
      <c r="V51" s="271"/>
      <c r="W51" s="271"/>
      <c r="X51" s="271"/>
      <c r="Y51" s="271"/>
      <c r="Z51" s="271"/>
      <c r="AA51" s="271"/>
      <c r="AB51" s="271"/>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row>
    <row r="52" spans="2:246" s="2" customFormat="1" ht="14.7" thickBot="1" x14ac:dyDescent="0.6">
      <c r="B52" s="431">
        <v>30</v>
      </c>
      <c r="C52" s="430" t="s">
        <v>1600</v>
      </c>
      <c r="D52" s="420">
        <v>38.6</v>
      </c>
      <c r="E52" s="413">
        <v>50.8</v>
      </c>
      <c r="F52" s="414">
        <v>59.7</v>
      </c>
      <c r="G52" s="415">
        <v>70.400000000000006</v>
      </c>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c r="AK52" s="271"/>
      <c r="AL52" s="271"/>
      <c r="AM52" s="271"/>
      <c r="AN52" s="271"/>
      <c r="AO52" s="271"/>
      <c r="AP52" s="271"/>
      <c r="AQ52" s="271"/>
      <c r="AR52" s="271"/>
      <c r="AS52" s="271"/>
      <c r="AT52" s="271"/>
      <c r="AU52" s="271"/>
      <c r="AV52" s="271"/>
      <c r="AW52" s="271"/>
      <c r="AX52" s="271"/>
      <c r="AY52" s="271"/>
      <c r="AZ52" s="271"/>
      <c r="BA52" s="27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row>
    <row r="53" spans="2:246" s="2" customFormat="1" ht="14.7" thickBot="1" x14ac:dyDescent="0.6">
      <c r="B53" s="432">
        <v>50</v>
      </c>
      <c r="C53" s="430" t="s">
        <v>1600</v>
      </c>
      <c r="D53" s="421">
        <v>84.5</v>
      </c>
      <c r="E53" s="416">
        <v>90.3</v>
      </c>
      <c r="F53" s="417">
        <v>91.6</v>
      </c>
      <c r="G53" s="418">
        <v>98.7</v>
      </c>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row>
    <row r="54" spans="2:246" s="2" customFormat="1" ht="14.7" thickBot="1" x14ac:dyDescent="0.6">
      <c r="B54" s="429"/>
      <c r="C54" s="271"/>
      <c r="D54" s="221"/>
      <c r="E54" s="22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row>
    <row r="55" spans="2:246" s="2" customFormat="1" ht="27.3" thickTop="1" x14ac:dyDescent="0.55000000000000004">
      <c r="B55" s="824" t="s">
        <v>1580</v>
      </c>
      <c r="C55" s="409" t="s">
        <v>1581</v>
      </c>
      <c r="D55" s="407" t="s">
        <v>1583</v>
      </c>
      <c r="E55" s="407" t="s">
        <v>1591</v>
      </c>
      <c r="F55" s="409" t="s">
        <v>1593</v>
      </c>
      <c r="G55" s="411" t="s">
        <v>1595</v>
      </c>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71"/>
      <c r="AK55" s="271"/>
      <c r="AL55" s="271"/>
      <c r="AM55" s="271"/>
      <c r="AN55" s="271"/>
      <c r="AO55" s="271"/>
      <c r="AP55" s="271"/>
      <c r="AQ55" s="271"/>
      <c r="AR55" s="271"/>
      <c r="AS55" s="271"/>
      <c r="AT55" s="271"/>
      <c r="AU55" s="271"/>
      <c r="AV55" s="271"/>
      <c r="AW55" s="271"/>
      <c r="AX55" s="271"/>
      <c r="AY55" s="271"/>
      <c r="AZ55" s="271"/>
      <c r="BA55" s="27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row>
    <row r="56" spans="2:246" s="2" customFormat="1" ht="14.7" thickBot="1" x14ac:dyDescent="0.6">
      <c r="B56" s="825"/>
      <c r="C56" s="410" t="s">
        <v>1582</v>
      </c>
      <c r="D56" s="408" t="s">
        <v>1584</v>
      </c>
      <c r="E56" s="408" t="s">
        <v>1592</v>
      </c>
      <c r="F56" s="410" t="s">
        <v>1594</v>
      </c>
      <c r="G56" s="412" t="s">
        <v>1596</v>
      </c>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row>
    <row r="57" spans="2:246" s="2" customFormat="1" ht="15" thickTop="1" thickBot="1" x14ac:dyDescent="0.6">
      <c r="B57" s="431">
        <v>5</v>
      </c>
      <c r="C57" s="430" t="s">
        <v>1600</v>
      </c>
      <c r="D57" s="424">
        <v>6.2</v>
      </c>
      <c r="E57" s="425">
        <v>6</v>
      </c>
      <c r="F57" s="426">
        <v>8.6999999999999993</v>
      </c>
      <c r="G57" s="427">
        <v>48.4</v>
      </c>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71"/>
      <c r="AK57" s="271"/>
      <c r="AL57" s="271"/>
      <c r="AM57" s="271"/>
      <c r="AN57" s="271"/>
      <c r="AO57" s="271"/>
      <c r="AP57" s="271"/>
      <c r="AQ57" s="271"/>
      <c r="AR57" s="271"/>
      <c r="AS57" s="271"/>
      <c r="AT57" s="271"/>
      <c r="AU57" s="271"/>
      <c r="AV57" s="271"/>
      <c r="AW57" s="271"/>
      <c r="AX57" s="271"/>
      <c r="AY57" s="271"/>
      <c r="AZ57" s="271"/>
      <c r="BA57" s="27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row>
    <row r="58" spans="2:246" s="2" customFormat="1" ht="14.7" thickBot="1" x14ac:dyDescent="0.6">
      <c r="B58" s="431">
        <v>10</v>
      </c>
      <c r="C58" s="430" t="s">
        <v>1600</v>
      </c>
      <c r="D58" s="422">
        <v>10.1</v>
      </c>
      <c r="E58" s="413">
        <v>8</v>
      </c>
      <c r="F58" s="414">
        <v>12</v>
      </c>
      <c r="G58" s="415">
        <v>54.3</v>
      </c>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row>
    <row r="59" spans="2:246" s="2" customFormat="1" ht="14.7" thickBot="1" x14ac:dyDescent="0.6">
      <c r="B59" s="431">
        <v>30</v>
      </c>
      <c r="C59" s="430" t="s">
        <v>1600</v>
      </c>
      <c r="D59" s="422">
        <v>32.9</v>
      </c>
      <c r="E59" s="413">
        <v>51.6</v>
      </c>
      <c r="F59" s="414">
        <v>62.6</v>
      </c>
      <c r="G59" s="415">
        <v>88.3</v>
      </c>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row>
    <row r="60" spans="2:246" s="2" customFormat="1" ht="14.7" thickBot="1" x14ac:dyDescent="0.6">
      <c r="B60" s="432">
        <v>50</v>
      </c>
      <c r="C60" s="430" t="s">
        <v>1600</v>
      </c>
      <c r="D60" s="423">
        <v>83.7</v>
      </c>
      <c r="E60" s="416">
        <v>90.4</v>
      </c>
      <c r="F60" s="417">
        <v>91.7</v>
      </c>
      <c r="G60" s="418">
        <v>99.6</v>
      </c>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row>
    <row r="61" spans="2:246" s="2" customFormat="1" x14ac:dyDescent="0.55000000000000004">
      <c r="B61" s="336"/>
      <c r="C61" s="271"/>
      <c r="D61" s="221"/>
      <c r="E61" s="22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s="2" customFormat="1" x14ac:dyDescent="0.55000000000000004">
      <c r="B62" s="342" t="s">
        <v>1565</v>
      </c>
      <c r="C62" s="271"/>
      <c r="D62" s="221"/>
      <c r="E62" s="22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c r="AL62" s="271"/>
      <c r="AM62" s="271"/>
      <c r="AN62" s="271"/>
      <c r="AO62" s="271"/>
      <c r="AP62" s="271"/>
      <c r="AQ62" s="271"/>
      <c r="AR62" s="271"/>
      <c r="AS62" s="271"/>
      <c r="AT62" s="271"/>
      <c r="AU62" s="271"/>
      <c r="AV62" s="271"/>
      <c r="AW62" s="271"/>
      <c r="AX62" s="271"/>
      <c r="AY62" s="271"/>
      <c r="AZ62" s="271"/>
      <c r="BA62" s="27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row>
    <row r="63" spans="2:246" s="2" customFormat="1" x14ac:dyDescent="0.55000000000000004">
      <c r="B63" s="338" t="s">
        <v>1567</v>
      </c>
      <c r="C63" s="271" t="s">
        <v>1566</v>
      </c>
      <c r="D63" s="221"/>
      <c r="E63" s="221"/>
      <c r="F63" s="271"/>
      <c r="G63" s="271"/>
      <c r="H63" s="271"/>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c r="AK63" s="271"/>
      <c r="AL63" s="271"/>
      <c r="AM63" s="271"/>
      <c r="AN63" s="271"/>
      <c r="AO63" s="271"/>
      <c r="AP63" s="271"/>
      <c r="AQ63" s="271"/>
      <c r="AR63" s="271"/>
      <c r="AS63" s="271"/>
      <c r="AT63" s="271"/>
      <c r="AU63" s="271"/>
      <c r="AV63" s="271"/>
      <c r="AW63" s="271"/>
      <c r="AX63" s="271"/>
      <c r="AY63" s="271"/>
      <c r="AZ63" s="271"/>
      <c r="BA63" s="27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row>
    <row r="64" spans="2:246" s="2" customFormat="1" x14ac:dyDescent="0.55000000000000004">
      <c r="B64" s="338"/>
      <c r="C64" s="271" t="s">
        <v>1568</v>
      </c>
      <c r="D64" s="221" t="s">
        <v>1573</v>
      </c>
      <c r="E64" s="221" t="s">
        <v>1572</v>
      </c>
      <c r="F64" s="271" t="s">
        <v>1571</v>
      </c>
      <c r="G64" s="271" t="s">
        <v>1570</v>
      </c>
      <c r="H64" s="271" t="s">
        <v>1569</v>
      </c>
      <c r="I64" s="271"/>
      <c r="J64" s="271"/>
      <c r="K64" s="271"/>
      <c r="L64" s="271"/>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row>
    <row r="65" spans="2:246" s="2" customFormat="1" x14ac:dyDescent="0.55000000000000004">
      <c r="B65" s="338">
        <v>0</v>
      </c>
      <c r="C65" s="271">
        <f>'depth-damage curve'!B3/100</f>
        <v>0.11</v>
      </c>
      <c r="D65" s="221"/>
      <c r="E65" s="221"/>
      <c r="F65" s="271"/>
      <c r="G65" s="271"/>
      <c r="H65" s="271">
        <f>'depth-damage curve'!G3</f>
        <v>0</v>
      </c>
      <c r="I65" s="271"/>
      <c r="J65" s="271"/>
      <c r="K65" s="271"/>
      <c r="L65" s="271"/>
      <c r="M65" s="271"/>
      <c r="N65" s="271"/>
      <c r="O65" s="271"/>
      <c r="P65" s="271"/>
      <c r="Q65" s="271"/>
      <c r="R65" s="271"/>
      <c r="S65" s="271"/>
      <c r="T65" s="271"/>
      <c r="U65" s="271"/>
      <c r="V65" s="271"/>
      <c r="W65" s="271"/>
      <c r="X65" s="271"/>
      <c r="Y65" s="271"/>
      <c r="Z65" s="271"/>
      <c r="AA65" s="271"/>
      <c r="AB65" s="271"/>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row>
    <row r="66" spans="2:246" s="2" customFormat="1" x14ac:dyDescent="0.55000000000000004">
      <c r="B66" s="338">
        <v>0.5</v>
      </c>
      <c r="C66" s="271">
        <f>'depth-damage curve'!B4/100</f>
        <v>0.19750000000000001</v>
      </c>
      <c r="D66" s="221"/>
      <c r="E66" s="221"/>
      <c r="F66" s="271"/>
      <c r="G66" s="271"/>
      <c r="H66" s="271">
        <v>0.03</v>
      </c>
      <c r="I66" s="271"/>
      <c r="J66" s="271"/>
      <c r="K66" s="271"/>
      <c r="L66" s="271"/>
      <c r="M66" s="271"/>
      <c r="N66" s="271"/>
      <c r="O66" s="271"/>
      <c r="P66" s="271"/>
      <c r="Q66" s="271"/>
      <c r="R66" s="271"/>
      <c r="S66" s="271"/>
      <c r="T66" s="271"/>
      <c r="U66" s="271"/>
      <c r="V66" s="271"/>
      <c r="W66" s="271"/>
      <c r="X66" s="271"/>
      <c r="Y66" s="271"/>
      <c r="Z66" s="271"/>
      <c r="AA66" s="271"/>
      <c r="AB66" s="271"/>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row>
    <row r="67" spans="2:246" s="2" customFormat="1" x14ac:dyDescent="0.55000000000000004">
      <c r="B67" s="338">
        <v>1</v>
      </c>
      <c r="C67" s="271">
        <f>'depth-damage curve'!B5/100</f>
        <v>0.28499999999999998</v>
      </c>
      <c r="D67" s="221"/>
      <c r="E67" s="221"/>
      <c r="F67" s="271"/>
      <c r="G67" s="271"/>
      <c r="H67" s="271">
        <v>7.0000000000000007E-2</v>
      </c>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c r="AG67" s="271"/>
      <c r="AH67" s="271"/>
      <c r="AI67" s="271"/>
      <c r="AJ67" s="271"/>
      <c r="AK67" s="271"/>
      <c r="AL67" s="271"/>
      <c r="AM67" s="271"/>
      <c r="AN67" s="271"/>
      <c r="AO67" s="271"/>
      <c r="AP67" s="271"/>
      <c r="AQ67" s="271"/>
      <c r="AR67" s="271"/>
      <c r="AS67" s="271"/>
      <c r="AT67" s="271"/>
      <c r="AU67" s="271"/>
      <c r="AV67" s="271"/>
      <c r="AW67" s="271"/>
      <c r="AX67" s="271"/>
      <c r="AY67" s="271"/>
      <c r="AZ67" s="271"/>
      <c r="BA67" s="27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row>
    <row r="68" spans="2:246" s="2" customFormat="1" x14ac:dyDescent="0.55000000000000004">
      <c r="B68" s="338">
        <v>1.5</v>
      </c>
      <c r="C68" s="271">
        <f>'depth-damage curve'!B6/100</f>
        <v>0.3725</v>
      </c>
      <c r="D68" s="221"/>
      <c r="E68" s="221"/>
      <c r="F68" s="271"/>
      <c r="G68" s="271"/>
      <c r="H68" s="271">
        <v>0.13</v>
      </c>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row>
    <row r="69" spans="2:246" s="2" customFormat="1" x14ac:dyDescent="0.55000000000000004">
      <c r="B69" s="338">
        <v>2</v>
      </c>
      <c r="C69" s="271">
        <f>'depth-damage curve'!B7/100</f>
        <v>0.46</v>
      </c>
      <c r="D69" s="221"/>
      <c r="E69" s="221"/>
      <c r="F69" s="271"/>
      <c r="G69" s="271"/>
      <c r="H69" s="271">
        <v>0.2</v>
      </c>
      <c r="I69" s="271"/>
      <c r="J69" s="271"/>
      <c r="K69" s="271"/>
      <c r="L69" s="271"/>
      <c r="M69" s="271"/>
      <c r="N69" s="271"/>
      <c r="O69" s="271"/>
      <c r="P69" s="271"/>
      <c r="Q69" s="271"/>
      <c r="R69" s="271"/>
      <c r="S69" s="271"/>
      <c r="T69" s="271"/>
      <c r="U69" s="271"/>
      <c r="V69" s="271"/>
      <c r="W69" s="271"/>
      <c r="X69" s="271"/>
      <c r="Y69" s="271"/>
      <c r="Z69" s="271"/>
      <c r="AA69" s="271"/>
      <c r="AB69" s="271"/>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row>
    <row r="70" spans="2:246" s="2" customFormat="1" x14ac:dyDescent="0.55000000000000004">
      <c r="B70" s="338">
        <v>2.5</v>
      </c>
      <c r="C70" s="271">
        <f>'depth-damage curve'!B8/100</f>
        <v>0.54749999999999999</v>
      </c>
      <c r="D70" s="221"/>
      <c r="E70" s="221"/>
      <c r="F70" s="271"/>
      <c r="G70" s="271"/>
      <c r="H70" s="271">
        <v>0.3</v>
      </c>
      <c r="I70" s="271"/>
      <c r="J70" s="271"/>
      <c r="K70" s="271"/>
      <c r="L70" s="271"/>
      <c r="M70" s="271"/>
      <c r="N70" s="271"/>
      <c r="O70" s="271"/>
      <c r="P70" s="271"/>
      <c r="Q70" s="271"/>
      <c r="R70" s="271"/>
      <c r="S70" s="271"/>
      <c r="T70" s="271"/>
      <c r="U70" s="271"/>
      <c r="V70" s="271"/>
      <c r="W70" s="271"/>
      <c r="X70" s="271"/>
      <c r="Y70" s="271"/>
      <c r="Z70" s="271"/>
      <c r="AA70" s="271"/>
      <c r="AB70" s="271"/>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row>
    <row r="71" spans="2:246" s="2" customFormat="1" x14ac:dyDescent="0.55000000000000004">
      <c r="B71" s="338">
        <v>3</v>
      </c>
      <c r="C71" s="271"/>
      <c r="D71" s="221"/>
      <c r="E71" s="221"/>
      <c r="F71" s="271"/>
      <c r="G71" s="271"/>
      <c r="H71" s="271"/>
      <c r="I71" s="271"/>
      <c r="J71" s="271"/>
      <c r="K71" s="271"/>
      <c r="L71" s="271"/>
      <c r="M71" s="271"/>
      <c r="N71" s="271"/>
      <c r="O71" s="271"/>
      <c r="P71" s="271"/>
      <c r="Q71" s="271"/>
      <c r="R71" s="271"/>
      <c r="S71" s="271"/>
      <c r="T71" s="271"/>
      <c r="U71" s="271"/>
      <c r="V71" s="271"/>
      <c r="W71" s="271"/>
      <c r="X71" s="271"/>
      <c r="Y71" s="271"/>
      <c r="Z71" s="27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row>
    <row r="72" spans="2:246" s="2" customFormat="1" x14ac:dyDescent="0.55000000000000004">
      <c r="B72" s="338">
        <v>3.5</v>
      </c>
      <c r="C72" s="271"/>
      <c r="D72" s="221"/>
      <c r="E72" s="221"/>
      <c r="F72" s="271"/>
      <c r="G72" s="271"/>
      <c r="H72" s="271"/>
      <c r="I72" s="271"/>
      <c r="J72" s="271"/>
      <c r="K72" s="271" t="s">
        <v>14</v>
      </c>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row>
    <row r="73" spans="2:246" s="2" customFormat="1" x14ac:dyDescent="0.55000000000000004">
      <c r="B73" s="338">
        <v>4</v>
      </c>
      <c r="D73" s="221"/>
      <c r="E73" s="221"/>
      <c r="F73" s="271"/>
      <c r="G73" s="271"/>
      <c r="H73" s="271"/>
      <c r="I73" s="271"/>
      <c r="J73" s="271"/>
      <c r="K73" s="271"/>
      <c r="L73" s="271"/>
      <c r="M73" s="271"/>
      <c r="N73" s="271"/>
      <c r="O73" s="271"/>
      <c r="P73" s="271"/>
      <c r="Q73" s="271"/>
      <c r="R73" s="271"/>
      <c r="S73" s="271"/>
      <c r="T73" s="271"/>
      <c r="U73" s="271"/>
      <c r="V73" s="271"/>
      <c r="W73" s="271"/>
      <c r="X73" s="271"/>
      <c r="Y73" s="271"/>
      <c r="Z73" s="271"/>
      <c r="AA73" s="271"/>
      <c r="AB73" s="271"/>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row>
    <row r="74" spans="2:246" s="2" customFormat="1" x14ac:dyDescent="0.55000000000000004">
      <c r="B74" s="336"/>
      <c r="C74" s="271"/>
      <c r="D74" s="221"/>
      <c r="E74" s="221"/>
      <c r="F74" s="271"/>
      <c r="G74" s="271"/>
      <c r="H74" s="271"/>
      <c r="I74" s="271"/>
      <c r="J74" s="271"/>
      <c r="K74" s="271"/>
      <c r="L74" s="271"/>
      <c r="M74" s="271"/>
      <c r="N74" s="271"/>
      <c r="O74" s="271"/>
      <c r="P74" s="271"/>
      <c r="Q74" s="271"/>
      <c r="R74" s="271"/>
      <c r="S74" s="271"/>
      <c r="T74" s="271"/>
      <c r="U74" s="271"/>
      <c r="V74" s="271"/>
      <c r="W74" s="271"/>
      <c r="X74" s="271"/>
      <c r="Y74" s="271"/>
      <c r="Z74" s="271"/>
      <c r="AA74" s="271"/>
      <c r="AB74" s="271"/>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row>
    <row r="75" spans="2:246" s="2" customFormat="1" x14ac:dyDescent="0.55000000000000004">
      <c r="B75" s="342" t="s">
        <v>103</v>
      </c>
      <c r="C75" s="271"/>
      <c r="D75" s="221"/>
      <c r="E75" s="221"/>
      <c r="F75" s="271"/>
      <c r="G75" s="271"/>
      <c r="H75" s="271"/>
      <c r="I75" s="271"/>
      <c r="J75" s="271"/>
      <c r="K75" s="271"/>
      <c r="L75" s="271"/>
      <c r="M75" s="271"/>
      <c r="N75" s="271"/>
      <c r="O75" s="271"/>
      <c r="P75" s="271"/>
      <c r="Q75" s="271"/>
      <c r="R75" s="271"/>
      <c r="S75" s="271"/>
      <c r="T75" s="271"/>
      <c r="U75" s="271"/>
      <c r="V75" s="271"/>
      <c r="W75" s="271"/>
      <c r="X75" s="271"/>
      <c r="Y75" s="271"/>
      <c r="Z75" s="271"/>
      <c r="AA75" s="271"/>
      <c r="AB75" s="271"/>
      <c r="AC75" s="271"/>
      <c r="AD75" s="271"/>
      <c r="AE75" s="271"/>
      <c r="AF75" s="271"/>
      <c r="AG75" s="271"/>
      <c r="AH75" s="271"/>
      <c r="AI75" s="271"/>
      <c r="AJ75" s="271"/>
      <c r="AK75" s="271"/>
      <c r="AL75" s="271"/>
      <c r="AM75" s="271"/>
      <c r="AN75" s="271"/>
      <c r="AO75" s="271"/>
      <c r="AP75" s="271"/>
      <c r="AQ75" s="271"/>
      <c r="AR75" s="271"/>
      <c r="AS75" s="271"/>
      <c r="AT75" s="271"/>
      <c r="AU75" s="271"/>
      <c r="AV75" s="271"/>
      <c r="AW75" s="271"/>
      <c r="AX75" s="271"/>
      <c r="AY75" s="271"/>
      <c r="AZ75" s="271"/>
      <c r="BA75" s="27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row>
    <row r="76" spans="2:246" s="2" customFormat="1" x14ac:dyDescent="0.55000000000000004">
      <c r="B76" s="336" t="s">
        <v>1563</v>
      </c>
      <c r="D76" s="221" t="s">
        <v>1562</v>
      </c>
      <c r="E76" s="221"/>
      <c r="F76" s="271"/>
      <c r="G76" s="271"/>
      <c r="H76" s="271"/>
      <c r="I76" s="271"/>
      <c r="J76" s="271"/>
      <c r="K76" s="271"/>
      <c r="L76" s="271"/>
      <c r="M76" s="271"/>
      <c r="N76" s="271"/>
      <c r="O76" s="271"/>
      <c r="P76" s="271"/>
      <c r="Q76" s="271"/>
      <c r="R76" s="271"/>
      <c r="S76" s="271"/>
      <c r="T76" s="271"/>
      <c r="U76" s="271"/>
      <c r="V76" s="271"/>
      <c r="W76" s="271"/>
      <c r="X76" s="271"/>
      <c r="Y76" s="271"/>
      <c r="Z76" s="271"/>
      <c r="AA76" s="271"/>
      <c r="AB76" s="271"/>
      <c r="AC76" s="271"/>
      <c r="AD76" s="271"/>
      <c r="AE76" s="271"/>
      <c r="AF76" s="271"/>
      <c r="AG76" s="271"/>
      <c r="AH76" s="271"/>
      <c r="AI76" s="271"/>
      <c r="AJ76" s="271"/>
      <c r="AK76" s="271"/>
      <c r="AL76" s="271"/>
      <c r="AM76" s="271"/>
      <c r="AN76" s="271"/>
      <c r="AO76" s="271"/>
      <c r="AP76" s="271"/>
      <c r="AQ76" s="271"/>
      <c r="AR76" s="271"/>
      <c r="AS76" s="271"/>
      <c r="AT76" s="271"/>
      <c r="AU76" s="271"/>
      <c r="AV76" s="271"/>
      <c r="AW76" s="271"/>
      <c r="AX76" s="271"/>
      <c r="AY76" s="271"/>
      <c r="AZ76" s="271"/>
      <c r="BA76" s="27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row>
    <row r="77" spans="2:246" s="2" customFormat="1" x14ac:dyDescent="0.55000000000000004">
      <c r="B77" s="338" t="str">
        <f>'Buildings - Ebeye-PCRAFI'!Q2</f>
        <v>Tangible - direct</v>
      </c>
      <c r="C77" s="338" t="str">
        <f>'Buildings - Ebeye-PCRAFI'!R2</f>
        <v>Residential</v>
      </c>
      <c r="D77" s="359">
        <f>'Buildings - Ebeye-PCRAFI'!S2</f>
        <v>97586998.319999963</v>
      </c>
      <c r="E77" s="221"/>
      <c r="F77" s="271"/>
      <c r="G77" s="271"/>
      <c r="H77" s="271"/>
      <c r="I77" s="271"/>
      <c r="J77" s="271"/>
      <c r="K77" s="271"/>
      <c r="L77" s="271"/>
      <c r="M77" s="271"/>
      <c r="N77" s="271"/>
      <c r="O77" s="271"/>
      <c r="P77" s="271"/>
      <c r="Q77" s="271"/>
      <c r="R77" s="271"/>
      <c r="S77" s="271"/>
      <c r="T77" s="271"/>
      <c r="U77" s="271"/>
      <c r="V77" s="271"/>
      <c r="W77" s="271"/>
      <c r="X77" s="271"/>
      <c r="Y77" s="271"/>
      <c r="Z77" s="271"/>
      <c r="AA77" s="271"/>
      <c r="AB77" s="271"/>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row>
    <row r="78" spans="2:246" s="2" customFormat="1" x14ac:dyDescent="0.55000000000000004">
      <c r="B78" s="338" t="str">
        <f>'Buildings - Ebeye-PCRAFI'!Q3</f>
        <v>Tangible - direct</v>
      </c>
      <c r="C78" s="338" t="str">
        <f>'Buildings - Ebeye-PCRAFI'!R3</f>
        <v>Public</v>
      </c>
      <c r="D78" s="359">
        <f>'Buildings - Ebeye-PCRAFI'!S3</f>
        <v>11554275.6</v>
      </c>
      <c r="E78" s="221"/>
      <c r="F78" s="271"/>
      <c r="G78" s="271"/>
      <c r="H78" s="271"/>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row>
    <row r="79" spans="2:246" s="2" customFormat="1" x14ac:dyDescent="0.55000000000000004">
      <c r="B79" s="338" t="str">
        <f>'Buildings - Ebeye-PCRAFI'!Q4</f>
        <v>Tangible - direct</v>
      </c>
      <c r="C79" s="338" t="str">
        <f>'Buildings - Ebeye-PCRAFI'!R4</f>
        <v>Commercial</v>
      </c>
      <c r="D79" s="359">
        <f>'Buildings - Ebeye-PCRAFI'!S4</f>
        <v>6749122.7999999998</v>
      </c>
      <c r="E79" s="221"/>
      <c r="F79" s="271"/>
      <c r="G79" s="271"/>
      <c r="H79" s="271"/>
      <c r="I79" s="271"/>
      <c r="J79" s="271"/>
      <c r="K79" s="271"/>
      <c r="L79" s="271"/>
      <c r="M79" s="271"/>
      <c r="N79" s="271"/>
      <c r="O79" s="271"/>
      <c r="P79" s="271"/>
      <c r="Q79" s="271"/>
      <c r="R79" s="271"/>
      <c r="S79" s="271"/>
      <c r="T79" s="271"/>
      <c r="U79" s="271"/>
      <c r="V79" s="271"/>
      <c r="W79" s="271"/>
      <c r="X79" s="271"/>
      <c r="Y79" s="271"/>
      <c r="Z79" s="271"/>
      <c r="AA79" s="271"/>
      <c r="AB79" s="271"/>
      <c r="AC79" s="271"/>
      <c r="AD79" s="271"/>
      <c r="AE79" s="271"/>
      <c r="AF79" s="271"/>
      <c r="AG79" s="271"/>
      <c r="AH79" s="271"/>
      <c r="AI79" s="271"/>
      <c r="AJ79" s="271"/>
      <c r="AK79" s="271"/>
      <c r="AL79" s="271"/>
      <c r="AM79" s="271"/>
      <c r="AN79" s="271"/>
      <c r="AO79" s="271"/>
      <c r="AP79" s="271"/>
      <c r="AQ79" s="271"/>
      <c r="AR79" s="271"/>
      <c r="AS79" s="271"/>
      <c r="AT79" s="271"/>
      <c r="AU79" s="271"/>
      <c r="AV79" s="271"/>
      <c r="AW79" s="271"/>
      <c r="AX79" s="271"/>
      <c r="AY79" s="271"/>
      <c r="AZ79" s="271"/>
      <c r="BA79" s="27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c r="HY79" s="221"/>
      <c r="HZ79" s="221"/>
      <c r="IA79" s="221"/>
      <c r="IB79" s="221"/>
      <c r="IC79" s="221"/>
      <c r="ID79" s="221"/>
      <c r="IE79" s="221"/>
      <c r="IF79" s="221"/>
      <c r="IG79" s="221"/>
      <c r="IH79" s="221"/>
      <c r="II79" s="221"/>
      <c r="IJ79" s="221"/>
      <c r="IK79" s="221"/>
      <c r="IL79" s="221"/>
    </row>
    <row r="80" spans="2:246" s="2" customFormat="1" x14ac:dyDescent="0.55000000000000004">
      <c r="B80" s="338" t="str">
        <f>'Buildings - Ebeye-PCRAFI'!Q5</f>
        <v>Tangible - direct</v>
      </c>
      <c r="C80" s="338" t="str">
        <f>'Buildings - Ebeye-PCRAFI'!R5</f>
        <v>Infrastructure</v>
      </c>
      <c r="D80" s="359">
        <f>'Buildings - Ebeye-PCRAFI'!S5</f>
        <v>2125830</v>
      </c>
      <c r="E80" s="221"/>
      <c r="F80" s="271"/>
      <c r="G80" s="271"/>
      <c r="H80" s="271"/>
      <c r="I80" s="271"/>
      <c r="J80" s="271"/>
      <c r="K80" s="271"/>
      <c r="L80" s="271"/>
      <c r="M80" s="271"/>
      <c r="N80" s="271"/>
      <c r="O80" s="271"/>
      <c r="P80" s="271"/>
      <c r="Q80" s="271"/>
      <c r="R80" s="271"/>
      <c r="S80" s="271"/>
      <c r="T80" s="271"/>
      <c r="U80" s="271"/>
      <c r="V80" s="271"/>
      <c r="W80" s="271"/>
      <c r="X80" s="271"/>
      <c r="Y80" s="271"/>
      <c r="Z80" s="271"/>
      <c r="AA80" s="271"/>
      <c r="AB80" s="271"/>
      <c r="AC80" s="271"/>
      <c r="AD80" s="271"/>
      <c r="AE80" s="271"/>
      <c r="AF80" s="271"/>
      <c r="AG80" s="271"/>
      <c r="AH80" s="271"/>
      <c r="AI80" s="271"/>
      <c r="AJ80" s="271"/>
      <c r="AK80" s="271"/>
      <c r="AL80" s="271"/>
      <c r="AM80" s="271"/>
      <c r="AN80" s="271"/>
      <c r="AO80" s="271"/>
      <c r="AP80" s="271"/>
      <c r="AQ80" s="271"/>
      <c r="AR80" s="271"/>
      <c r="AS80" s="271"/>
      <c r="AT80" s="271"/>
      <c r="AU80" s="271"/>
      <c r="AV80" s="271"/>
      <c r="AW80" s="271"/>
      <c r="AX80" s="271"/>
      <c r="AY80" s="271"/>
      <c r="AZ80" s="271"/>
      <c r="BA80" s="271"/>
      <c r="BB80" s="221"/>
      <c r="BC80" s="22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row>
    <row r="81" spans="2:246" s="2" customFormat="1" x14ac:dyDescent="0.55000000000000004">
      <c r="B81" s="338" t="str">
        <f>'Buildings - Ebeye-PCRAFI'!Q6</f>
        <v>Tangible - direct</v>
      </c>
      <c r="C81" s="338" t="str">
        <f>'Buildings - Ebeye-PCRAFI'!R6</f>
        <v>Industrial</v>
      </c>
      <c r="D81" s="359">
        <f>'Buildings - Ebeye-PCRAFI'!S6</f>
        <v>522144</v>
      </c>
      <c r="E81" s="221"/>
      <c r="F81" s="271"/>
      <c r="G81" s="271"/>
      <c r="H81" s="271"/>
      <c r="I81" s="271"/>
      <c r="J81" s="271"/>
      <c r="K81" s="271"/>
      <c r="L81" s="271"/>
      <c r="M81" s="271"/>
      <c r="N81" s="271"/>
      <c r="O81" s="271"/>
      <c r="P81" s="271"/>
      <c r="Q81" s="271"/>
      <c r="R81" s="271"/>
      <c r="S81" s="271"/>
      <c r="T81" s="271"/>
      <c r="U81" s="271"/>
      <c r="V81" s="271"/>
      <c r="W81" s="271"/>
      <c r="X81" s="271"/>
      <c r="Y81" s="271"/>
      <c r="Z81" s="271"/>
      <c r="AA81" s="271"/>
      <c r="AB81" s="271"/>
      <c r="AC81" s="271"/>
      <c r="AD81" s="271"/>
      <c r="AE81" s="271"/>
      <c r="AF81" s="271"/>
      <c r="AG81" s="271"/>
      <c r="AH81" s="271"/>
      <c r="AI81" s="271"/>
      <c r="AJ81" s="271"/>
      <c r="AK81" s="271"/>
      <c r="AL81" s="271"/>
      <c r="AM81" s="271"/>
      <c r="AN81" s="271"/>
      <c r="AO81" s="271"/>
      <c r="AP81" s="271"/>
      <c r="AQ81" s="271"/>
      <c r="AR81" s="271"/>
      <c r="AS81" s="271"/>
      <c r="AT81" s="271"/>
      <c r="AU81" s="271"/>
      <c r="AV81" s="271"/>
      <c r="AW81" s="271"/>
      <c r="AX81" s="271"/>
      <c r="AY81" s="271"/>
      <c r="AZ81" s="271"/>
      <c r="BA81" s="271"/>
      <c r="BB81" s="221"/>
      <c r="BC81" s="22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row>
    <row r="82" spans="2:246" s="2" customFormat="1" x14ac:dyDescent="0.55000000000000004">
      <c r="B82" s="338" t="str">
        <f>'Buildings - Ebeye-PCRAFI'!Q7</f>
        <v>Tangible - direct</v>
      </c>
      <c r="C82" s="338" t="str">
        <f>'Buildings - Ebeye-PCRAFI'!R7</f>
        <v>Other</v>
      </c>
      <c r="D82" s="359">
        <f>'Buildings - Ebeye-PCRAFI'!S7</f>
        <v>478506</v>
      </c>
      <c r="E82" s="221"/>
      <c r="F82" s="271"/>
      <c r="G82" s="271"/>
      <c r="H82" s="271"/>
      <c r="I82" s="271"/>
      <c r="J82" s="271"/>
      <c r="K82" s="271"/>
      <c r="L82" s="271"/>
      <c r="M82" s="271"/>
      <c r="N82" s="271"/>
      <c r="O82" s="271"/>
      <c r="P82" s="271"/>
      <c r="Q82" s="271"/>
      <c r="R82" s="271"/>
      <c r="S82" s="271"/>
      <c r="T82" s="271"/>
      <c r="U82" s="271"/>
      <c r="V82" s="271"/>
      <c r="W82" s="271"/>
      <c r="X82" s="271"/>
      <c r="Y82" s="271"/>
      <c r="Z82" s="271"/>
      <c r="AA82" s="271"/>
      <c r="AB82" s="271"/>
      <c r="AC82" s="271"/>
      <c r="AD82" s="271"/>
      <c r="AE82" s="271"/>
      <c r="AF82" s="271"/>
      <c r="AG82" s="271"/>
      <c r="AH82" s="271"/>
      <c r="AI82" s="271"/>
      <c r="AJ82" s="271"/>
      <c r="AK82" s="271"/>
      <c r="AL82" s="271"/>
      <c r="AM82" s="271"/>
      <c r="AN82" s="271"/>
      <c r="AO82" s="271"/>
      <c r="AP82" s="271"/>
      <c r="AQ82" s="271"/>
      <c r="AR82" s="271"/>
      <c r="AS82" s="271"/>
      <c r="AT82" s="271"/>
      <c r="AU82" s="271"/>
      <c r="AV82" s="271"/>
      <c r="AW82" s="271"/>
      <c r="AX82" s="271"/>
      <c r="AY82" s="271"/>
      <c r="AZ82" s="271"/>
      <c r="BA82" s="271"/>
      <c r="BB82" s="221"/>
      <c r="BC82" s="22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row>
    <row r="83" spans="2:246" s="2" customFormat="1" x14ac:dyDescent="0.55000000000000004">
      <c r="B83" s="338" t="str">
        <f>'Buildings - Ebeye-PCRAFI'!Q8</f>
        <v>Tangible - direct</v>
      </c>
      <c r="C83" s="338" t="str">
        <f>'Buildings - Ebeye-PCRAFI'!R8</f>
        <v>Total</v>
      </c>
      <c r="D83" s="359">
        <f>'Buildings - Ebeye-PCRAFI'!S8</f>
        <v>119016876.71999995</v>
      </c>
      <c r="E83" s="221"/>
      <c r="F83" s="271"/>
      <c r="G83" s="271"/>
      <c r="H83" s="271"/>
      <c r="I83" s="271"/>
      <c r="J83" s="271"/>
      <c r="K83" s="271"/>
      <c r="L83" s="271"/>
      <c r="M83" s="271"/>
      <c r="N83" s="271"/>
      <c r="O83" s="271"/>
      <c r="P83" s="271"/>
      <c r="Q83" s="271"/>
      <c r="R83" s="271"/>
      <c r="S83" s="271"/>
      <c r="T83" s="271"/>
      <c r="U83" s="271"/>
      <c r="V83" s="271"/>
      <c r="W83" s="271"/>
      <c r="X83" s="271"/>
      <c r="Y83" s="271"/>
      <c r="Z83" s="271"/>
      <c r="AA83" s="271"/>
      <c r="AB83" s="271"/>
      <c r="AC83" s="271"/>
      <c r="AD83" s="271"/>
      <c r="AE83" s="271"/>
      <c r="AF83" s="271"/>
      <c r="AG83" s="271"/>
      <c r="AH83" s="271"/>
      <c r="AI83" s="271"/>
      <c r="AJ83" s="271"/>
      <c r="AK83" s="271"/>
      <c r="AL83" s="271"/>
      <c r="AM83" s="271"/>
      <c r="AN83" s="271"/>
      <c r="AO83" s="271"/>
      <c r="AP83" s="271"/>
      <c r="AQ83" s="271"/>
      <c r="AR83" s="271"/>
      <c r="AS83" s="271"/>
      <c r="AT83" s="271"/>
      <c r="AU83" s="271"/>
      <c r="AV83" s="271"/>
      <c r="AW83" s="271"/>
      <c r="AX83" s="271"/>
      <c r="AY83" s="271"/>
      <c r="AZ83" s="271"/>
      <c r="BA83" s="271"/>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row>
    <row r="84" spans="2:246" s="2" customFormat="1" x14ac:dyDescent="0.55000000000000004">
      <c r="B84" s="360" t="s">
        <v>1564</v>
      </c>
      <c r="D84" s="221"/>
      <c r="E84" s="22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c r="AC84" s="271"/>
      <c r="AD84" s="271"/>
      <c r="AE84" s="271"/>
      <c r="AF84" s="271"/>
      <c r="AG84" s="271"/>
      <c r="AH84" s="271"/>
      <c r="AI84" s="271"/>
      <c r="AJ84" s="271"/>
      <c r="AK84" s="271"/>
      <c r="AL84" s="271"/>
      <c r="AM84" s="271"/>
      <c r="AN84" s="271"/>
      <c r="AO84" s="271"/>
      <c r="AP84" s="271"/>
      <c r="AQ84" s="271"/>
      <c r="AR84" s="271"/>
      <c r="AS84" s="271"/>
      <c r="AT84" s="271"/>
      <c r="AU84" s="271"/>
      <c r="AV84" s="271"/>
      <c r="AW84" s="271"/>
      <c r="AX84" s="271"/>
      <c r="AY84" s="271"/>
      <c r="AZ84" s="271"/>
      <c r="BA84" s="27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row>
    <row r="85" spans="2:246" s="2" customFormat="1" x14ac:dyDescent="0.55000000000000004">
      <c r="B85" s="221" t="s">
        <v>89</v>
      </c>
      <c r="C85" s="271">
        <v>-0.01</v>
      </c>
      <c r="D85" s="337">
        <v>-5.0000000000000001E-3</v>
      </c>
      <c r="E85" s="271">
        <v>0</v>
      </c>
      <c r="F85" s="337">
        <v>5.0000000000000001E-3</v>
      </c>
      <c r="G85" s="271">
        <v>0.01</v>
      </c>
      <c r="H85" s="337">
        <v>1.4999999999999999E-2</v>
      </c>
      <c r="I85" s="271">
        <v>0.02</v>
      </c>
      <c r="J85" s="271">
        <v>0.03</v>
      </c>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row>
    <row r="86" spans="2:246" s="2" customFormat="1" x14ac:dyDescent="0.55000000000000004">
      <c r="B86" s="221"/>
      <c r="C86" s="271"/>
      <c r="D86" s="337"/>
      <c r="E86" s="271"/>
      <c r="F86" s="337"/>
      <c r="G86" s="271"/>
      <c r="H86" s="337"/>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row>
    <row r="87" spans="2:246" s="2" customFormat="1" x14ac:dyDescent="0.55000000000000004">
      <c r="B87" s="336" t="s">
        <v>100</v>
      </c>
      <c r="C87" s="271"/>
      <c r="D87" s="337"/>
      <c r="E87" s="271"/>
      <c r="F87" s="337"/>
      <c r="G87" s="271"/>
      <c r="H87" s="337"/>
      <c r="I87" s="271"/>
      <c r="J87" s="271"/>
      <c r="K87" s="271"/>
      <c r="L87" s="271"/>
      <c r="M87" s="271"/>
      <c r="N87" s="271"/>
      <c r="O87" s="271"/>
      <c r="P87" s="271"/>
      <c r="Q87" s="271"/>
      <c r="R87" s="271"/>
      <c r="S87" s="271"/>
      <c r="T87" s="271"/>
      <c r="U87" s="271"/>
      <c r="V87" s="271"/>
      <c r="W87" s="271"/>
      <c r="X87" s="271"/>
      <c r="Y87" s="271"/>
      <c r="Z87" s="271"/>
      <c r="AA87" s="271"/>
      <c r="AB87" s="271"/>
      <c r="AC87" s="271"/>
      <c r="AD87" s="271"/>
      <c r="AE87" s="271"/>
      <c r="AF87" s="271"/>
      <c r="AG87" s="271"/>
      <c r="AH87" s="271"/>
      <c r="AI87" s="271"/>
      <c r="AJ87" s="271"/>
      <c r="AK87" s="271"/>
      <c r="AL87" s="271"/>
      <c r="AM87" s="271"/>
      <c r="AN87" s="271"/>
      <c r="AO87" s="271"/>
      <c r="AP87" s="271"/>
      <c r="AQ87" s="271"/>
      <c r="AR87" s="271"/>
      <c r="AS87" s="271"/>
      <c r="AT87" s="271"/>
      <c r="AU87" s="271"/>
      <c r="AV87" s="271"/>
      <c r="AW87" s="271"/>
      <c r="AX87" s="271"/>
      <c r="AY87" s="271"/>
      <c r="AZ87" s="271"/>
      <c r="BA87" s="27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row>
    <row r="88" spans="2:246" s="2" customFormat="1" x14ac:dyDescent="0.55000000000000004">
      <c r="B88" s="338" t="s">
        <v>101</v>
      </c>
      <c r="C88" s="271">
        <v>0.01</v>
      </c>
      <c r="D88" s="337">
        <v>0.05</v>
      </c>
      <c r="E88" s="271">
        <v>0.1</v>
      </c>
      <c r="F88" s="337">
        <v>0.15</v>
      </c>
      <c r="G88" s="271">
        <v>0.2</v>
      </c>
      <c r="H88" s="337">
        <v>0.25</v>
      </c>
      <c r="I88" s="271">
        <v>0.3</v>
      </c>
      <c r="J88" s="337">
        <v>0.35</v>
      </c>
      <c r="K88" s="271">
        <v>0.4</v>
      </c>
      <c r="L88" s="337">
        <v>0.45</v>
      </c>
      <c r="M88" s="271">
        <v>0.5</v>
      </c>
      <c r="N88" s="337">
        <v>0.55000000000000004</v>
      </c>
      <c r="O88" s="271">
        <v>0.6</v>
      </c>
      <c r="P88" s="337">
        <v>0.65</v>
      </c>
      <c r="Q88" s="271">
        <v>0.7</v>
      </c>
      <c r="R88" s="337">
        <v>0.75</v>
      </c>
      <c r="S88" s="271"/>
      <c r="T88" s="271"/>
      <c r="U88" s="271"/>
      <c r="V88" s="271"/>
      <c r="W88" s="271"/>
      <c r="X88" s="271"/>
      <c r="Y88" s="271"/>
      <c r="Z88" s="271"/>
      <c r="AA88" s="271"/>
      <c r="AB88" s="271"/>
      <c r="AC88" s="271"/>
      <c r="AD88" s="271"/>
      <c r="AE88" s="271"/>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row>
    <row r="89" spans="2:246" s="2" customFormat="1" x14ac:dyDescent="0.55000000000000004">
      <c r="B89" s="336"/>
      <c r="C89" s="271"/>
      <c r="D89" s="337"/>
      <c r="E89" s="271"/>
      <c r="F89" s="337"/>
      <c r="G89" s="271"/>
      <c r="H89" s="337"/>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row>
    <row r="90" spans="2:246" s="2" customFormat="1" x14ac:dyDescent="0.55000000000000004">
      <c r="B90" s="336" t="s">
        <v>102</v>
      </c>
      <c r="C90" s="271"/>
      <c r="D90" s="337"/>
      <c r="E90" s="271"/>
      <c r="F90" s="337"/>
      <c r="G90" s="271"/>
      <c r="H90" s="337"/>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row>
    <row r="91" spans="2:246" s="2" customFormat="1" x14ac:dyDescent="0.55000000000000004">
      <c r="B91" s="336"/>
      <c r="C91" s="271"/>
      <c r="D91" s="337"/>
      <c r="E91" s="271"/>
      <c r="F91" s="337"/>
      <c r="G91" s="271"/>
      <c r="H91" s="337"/>
      <c r="I91" s="271"/>
      <c r="J91" s="271"/>
      <c r="K91" s="271"/>
      <c r="L91" s="271"/>
      <c r="M91" s="271"/>
      <c r="N91" s="271"/>
      <c r="O91" s="271"/>
      <c r="P91" s="271"/>
      <c r="Q91" s="271"/>
      <c r="R91" s="271"/>
      <c r="S91" s="271"/>
      <c r="T91" s="271"/>
      <c r="U91" s="271"/>
      <c r="V91" s="271"/>
      <c r="W91" s="271"/>
      <c r="X91" s="271"/>
      <c r="Y91" s="271"/>
      <c r="Z91" s="271"/>
      <c r="AA91" s="271"/>
      <c r="AB91" s="271"/>
      <c r="AC91" s="271"/>
      <c r="AD91" s="271"/>
      <c r="AE91" s="271"/>
      <c r="AF91" s="271"/>
      <c r="AG91" s="271"/>
      <c r="AH91" s="271"/>
      <c r="AI91" s="271"/>
      <c r="AJ91" s="271"/>
      <c r="AK91" s="271"/>
      <c r="AL91" s="271"/>
      <c r="AM91" s="271"/>
      <c r="AN91" s="271"/>
      <c r="AO91" s="271"/>
      <c r="AP91" s="271"/>
      <c r="AQ91" s="271"/>
      <c r="AR91" s="271"/>
      <c r="AS91" s="271"/>
      <c r="AT91" s="271"/>
      <c r="AU91" s="271"/>
      <c r="AV91" s="271"/>
      <c r="AW91" s="271"/>
      <c r="AX91" s="271"/>
      <c r="AY91" s="271"/>
      <c r="AZ91" s="271"/>
      <c r="BA91" s="27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row>
    <row r="92" spans="2:246" s="2" customFormat="1" x14ac:dyDescent="0.55000000000000004">
      <c r="B92" s="342" t="s">
        <v>104</v>
      </c>
      <c r="C92" s="271"/>
      <c r="D92" s="337"/>
      <c r="E92" s="271"/>
      <c r="F92" s="337"/>
      <c r="G92" s="271"/>
      <c r="H92" s="337"/>
      <c r="I92" s="271"/>
      <c r="J92" s="271"/>
      <c r="K92" s="271"/>
      <c r="L92" s="271"/>
      <c r="M92" s="271"/>
      <c r="N92" s="271"/>
      <c r="O92" s="271"/>
      <c r="P92" s="271"/>
      <c r="Q92" s="271"/>
      <c r="R92" s="271"/>
      <c r="S92" s="271"/>
      <c r="T92" s="271"/>
      <c r="U92" s="271"/>
      <c r="V92" s="271"/>
      <c r="W92" s="271"/>
      <c r="X92" s="271"/>
      <c r="Y92" s="271"/>
      <c r="Z92" s="271"/>
      <c r="AA92" s="271"/>
      <c r="AB92" s="271"/>
      <c r="AC92" s="271"/>
      <c r="AD92" s="271"/>
      <c r="AE92" s="271"/>
      <c r="AF92" s="271"/>
      <c r="AG92" s="271"/>
      <c r="AH92" s="271"/>
      <c r="AI92" s="271"/>
      <c r="AJ92" s="271"/>
      <c r="AK92" s="271"/>
      <c r="AL92" s="271"/>
      <c r="AM92" s="271"/>
      <c r="AN92" s="271"/>
      <c r="AO92" s="271"/>
      <c r="AP92" s="271"/>
      <c r="AQ92" s="271"/>
      <c r="AR92" s="271"/>
      <c r="AS92" s="271"/>
      <c r="AT92" s="271"/>
      <c r="AU92" s="271"/>
      <c r="AV92" s="271"/>
      <c r="AW92" s="271"/>
      <c r="AX92" s="271"/>
      <c r="AY92" s="271"/>
      <c r="AZ92" s="271"/>
      <c r="BA92" s="27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row>
    <row r="93" spans="2:246" s="2" customFormat="1" x14ac:dyDescent="0.55000000000000004">
      <c r="B93" s="336" t="s">
        <v>105</v>
      </c>
      <c r="C93" s="271"/>
      <c r="D93" s="337"/>
      <c r="E93" s="271"/>
      <c r="F93" s="337"/>
      <c r="G93" s="271"/>
      <c r="H93" s="337"/>
      <c r="I93" s="271"/>
      <c r="J93" s="271"/>
      <c r="K93" s="271"/>
      <c r="L93" s="271"/>
      <c r="M93" s="271"/>
      <c r="N93" s="271"/>
      <c r="O93" s="271"/>
      <c r="P93" s="271"/>
      <c r="Q93" s="271"/>
      <c r="R93" s="271"/>
      <c r="S93" s="271"/>
      <c r="T93" s="271"/>
      <c r="U93" s="271"/>
      <c r="V93" s="271"/>
      <c r="W93" s="271"/>
      <c r="X93" s="271"/>
      <c r="Y93" s="271"/>
      <c r="Z93" s="271"/>
      <c r="AA93" s="271"/>
      <c r="AB93" s="271"/>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row>
    <row r="94" spans="2:246" s="2" customFormat="1" x14ac:dyDescent="0.55000000000000004">
      <c r="B94" s="336"/>
      <c r="C94" s="271"/>
      <c r="D94" s="337"/>
      <c r="E94" s="271"/>
      <c r="F94" s="337"/>
      <c r="G94" s="271"/>
      <c r="H94" s="337"/>
      <c r="I94" s="271"/>
      <c r="J94" s="271"/>
      <c r="K94" s="271"/>
      <c r="L94" s="271"/>
      <c r="M94" s="271"/>
      <c r="N94" s="271"/>
      <c r="O94" s="271"/>
      <c r="P94" s="271"/>
      <c r="Q94" s="271"/>
      <c r="R94" s="271"/>
      <c r="S94" s="271"/>
      <c r="T94" s="271"/>
      <c r="U94" s="271"/>
      <c r="V94" s="271"/>
      <c r="W94" s="271"/>
      <c r="X94" s="271"/>
      <c r="Y94" s="271"/>
      <c r="Z94" s="271"/>
      <c r="AA94" s="271"/>
      <c r="AB94" s="271"/>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row>
    <row r="95" spans="2:246" s="2" customFormat="1" x14ac:dyDescent="0.55000000000000004">
      <c r="B95" s="283" t="s">
        <v>106</v>
      </c>
      <c r="C95" s="271"/>
      <c r="D95" s="337"/>
      <c r="E95" s="271"/>
      <c r="F95" s="337"/>
      <c r="G95" s="271"/>
      <c r="H95" s="337"/>
      <c r="I95" s="271"/>
      <c r="J95" s="271"/>
      <c r="K95" s="271"/>
      <c r="L95" s="271"/>
      <c r="M95" s="271"/>
      <c r="N95" s="271"/>
      <c r="O95" s="271"/>
      <c r="P95" s="271"/>
      <c r="Q95" s="271"/>
      <c r="R95" s="271"/>
      <c r="S95" s="271"/>
      <c r="T95" s="271"/>
      <c r="U95" s="271"/>
      <c r="V95" s="271"/>
      <c r="W95" s="271"/>
      <c r="X95" s="271"/>
      <c r="Y95" s="271"/>
      <c r="Z95" s="271"/>
      <c r="AA95" s="271"/>
      <c r="AB95" s="271"/>
      <c r="AC95" s="271"/>
      <c r="AD95" s="271"/>
      <c r="AE95" s="271"/>
      <c r="AF95" s="271"/>
      <c r="AG95" s="271"/>
      <c r="AH95" s="271"/>
      <c r="AI95" s="271"/>
      <c r="AJ95" s="271"/>
      <c r="AK95" s="271"/>
      <c r="AL95" s="271"/>
      <c r="AM95" s="271"/>
      <c r="AN95" s="271"/>
      <c r="AO95" s="271"/>
      <c r="AP95" s="271"/>
      <c r="AQ95" s="271"/>
      <c r="AR95" s="271"/>
      <c r="AS95" s="271"/>
      <c r="AT95" s="271"/>
      <c r="AU95" s="271"/>
      <c r="AV95" s="271"/>
      <c r="AW95" s="271"/>
      <c r="AX95" s="271"/>
      <c r="AY95" s="271"/>
      <c r="AZ95" s="271"/>
      <c r="BA95" s="27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row>
    <row r="96" spans="2:246" s="2" customFormat="1" x14ac:dyDescent="0.55000000000000004">
      <c r="B96" s="343" t="s">
        <v>107</v>
      </c>
      <c r="C96" s="271"/>
      <c r="D96" s="337"/>
      <c r="E96" s="271"/>
      <c r="F96" s="337"/>
      <c r="G96" s="271"/>
      <c r="H96" s="337"/>
      <c r="I96" s="271"/>
      <c r="J96" s="271"/>
      <c r="K96" s="271"/>
      <c r="L96" s="271"/>
      <c r="M96" s="271"/>
      <c r="N96" s="271"/>
      <c r="O96" s="271"/>
      <c r="P96" s="271"/>
      <c r="Q96" s="271"/>
      <c r="R96" s="271"/>
      <c r="S96" s="271"/>
      <c r="T96" s="271"/>
      <c r="U96" s="271"/>
      <c r="V96" s="271"/>
      <c r="W96" s="271"/>
      <c r="X96" s="271"/>
      <c r="Y96" s="271"/>
      <c r="Z96" s="271"/>
      <c r="AA96" s="271"/>
      <c r="AB96" s="271"/>
      <c r="AC96" s="271"/>
      <c r="AD96" s="271"/>
      <c r="AE96" s="271"/>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row>
    <row r="97" spans="2:248" s="2" customFormat="1" x14ac:dyDescent="0.55000000000000004">
      <c r="B97" s="221"/>
      <c r="C97" s="271"/>
      <c r="D97" s="337"/>
      <c r="E97" s="271"/>
      <c r="F97" s="337"/>
      <c r="G97" s="271"/>
      <c r="H97" s="337"/>
      <c r="I97" s="271"/>
      <c r="J97" s="271"/>
      <c r="K97" s="271"/>
      <c r="L97" s="271"/>
      <c r="M97" s="271"/>
      <c r="N97" s="271"/>
      <c r="O97" s="271"/>
      <c r="P97" s="27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row>
    <row r="98" spans="2:248" s="2" customFormat="1" x14ac:dyDescent="0.55000000000000004">
      <c r="B98" s="336" t="s">
        <v>91</v>
      </c>
      <c r="C98" s="271"/>
      <c r="D98" s="337"/>
      <c r="E98" s="271"/>
      <c r="F98" s="337"/>
      <c r="G98" s="271"/>
      <c r="H98" s="337"/>
      <c r="I98" s="271"/>
      <c r="J98" s="271"/>
      <c r="K98" s="271"/>
      <c r="L98" s="271"/>
      <c r="M98" s="271"/>
      <c r="N98" s="271"/>
      <c r="O98" s="271"/>
      <c r="P98" s="271"/>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row>
    <row r="99" spans="2:248" s="2" customFormat="1" x14ac:dyDescent="0.55000000000000004">
      <c r="B99" s="338" t="s">
        <v>92</v>
      </c>
      <c r="C99" s="339">
        <v>0.3</v>
      </c>
      <c r="D99" s="339">
        <v>0.4</v>
      </c>
      <c r="E99" s="339">
        <v>0.5</v>
      </c>
      <c r="F99" s="339">
        <v>0.6</v>
      </c>
      <c r="G99" s="339">
        <v>0.7</v>
      </c>
      <c r="H99" s="339">
        <v>0.8</v>
      </c>
      <c r="I99" s="339">
        <v>0.9</v>
      </c>
      <c r="J99" s="339">
        <v>1</v>
      </c>
      <c r="K99" s="339">
        <v>1.1000000000000001</v>
      </c>
      <c r="L99" s="339">
        <v>1.2</v>
      </c>
      <c r="M99" s="339">
        <v>1.3</v>
      </c>
      <c r="N99" s="339">
        <v>1.4</v>
      </c>
      <c r="O99" s="339">
        <v>1.5</v>
      </c>
      <c r="P99" s="340">
        <v>1.6</v>
      </c>
      <c r="Q99" s="340">
        <v>1.7</v>
      </c>
      <c r="R99" s="340">
        <v>1.8</v>
      </c>
      <c r="S99" s="340">
        <v>1.9</v>
      </c>
      <c r="T99" s="340">
        <v>2</v>
      </c>
      <c r="U99" s="271"/>
      <c r="V99" s="271"/>
      <c r="W99" s="271"/>
      <c r="X99" s="271"/>
      <c r="Y99" s="271"/>
      <c r="Z99" s="271"/>
      <c r="AA99" s="271"/>
      <c r="AB99" s="271"/>
      <c r="AC99" s="271"/>
      <c r="AD99" s="271"/>
      <c r="AE99" s="271"/>
      <c r="AF99" s="271"/>
      <c r="AG99" s="271"/>
      <c r="AH99" s="271"/>
      <c r="AI99" s="271"/>
      <c r="AJ99" s="271"/>
      <c r="AK99" s="271"/>
      <c r="AL99" s="271"/>
      <c r="AM99" s="271"/>
      <c r="AN99" s="221"/>
      <c r="AO99" s="221"/>
      <c r="AP99" s="221"/>
      <c r="AQ99" s="221"/>
      <c r="AR99" s="221"/>
      <c r="AS99" s="221"/>
      <c r="AT99" s="221"/>
      <c r="AU99" s="221"/>
      <c r="AV99" s="221"/>
      <c r="AW99" s="221"/>
      <c r="AX99" s="221"/>
      <c r="AY99" s="221"/>
      <c r="AZ99" s="221"/>
      <c r="BA99" s="22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row>
    <row r="100" spans="2:248" s="2" customFormat="1" x14ac:dyDescent="0.55000000000000004">
      <c r="B100" s="338"/>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40"/>
      <c r="AG100" s="340"/>
      <c r="AH100" s="340"/>
      <c r="AI100" s="340"/>
      <c r="AJ100" s="340"/>
      <c r="AK100" s="271"/>
      <c r="AL100" s="271"/>
      <c r="AM100" s="271"/>
      <c r="AN100" s="271"/>
      <c r="AO100" s="271"/>
      <c r="AP100" s="271"/>
      <c r="AQ100" s="271"/>
      <c r="AR100" s="271"/>
      <c r="AS100" s="271"/>
      <c r="AT100" s="271"/>
      <c r="AU100" s="271"/>
      <c r="AV100" s="271"/>
      <c r="AW100" s="271"/>
      <c r="AX100" s="271"/>
      <c r="AY100" s="271"/>
      <c r="AZ100" s="271"/>
      <c r="BA100" s="271"/>
      <c r="BB100" s="271"/>
      <c r="BC100" s="27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c r="IM100" s="221"/>
      <c r="IN100" s="221"/>
    </row>
    <row r="101" spans="2:248" s="2" customFormat="1" x14ac:dyDescent="0.55000000000000004">
      <c r="B101" s="336" t="s">
        <v>93</v>
      </c>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40"/>
      <c r="AG101" s="340"/>
      <c r="AH101" s="340"/>
      <c r="AI101" s="340"/>
      <c r="AJ101" s="340"/>
      <c r="AK101" s="271"/>
      <c r="AL101" s="271"/>
      <c r="AM101" s="271"/>
      <c r="AN101" s="271"/>
      <c r="AO101" s="271"/>
      <c r="AP101" s="271"/>
      <c r="AQ101" s="271"/>
      <c r="AR101" s="271"/>
      <c r="AS101" s="271"/>
      <c r="AT101" s="271"/>
      <c r="AU101" s="271"/>
      <c r="AV101" s="271"/>
      <c r="AW101" s="271"/>
      <c r="AX101" s="271"/>
      <c r="AY101" s="271"/>
      <c r="AZ101" s="271"/>
      <c r="BA101" s="271"/>
      <c r="BB101" s="271"/>
      <c r="BC101" s="27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c r="IM101" s="221"/>
      <c r="IN101" s="221"/>
    </row>
    <row r="102" spans="2:248" s="2" customFormat="1" ht="14.7" thickBot="1" x14ac:dyDescent="0.6">
      <c r="B102" s="338" t="s">
        <v>94</v>
      </c>
      <c r="C102" s="341">
        <v>0</v>
      </c>
      <c r="D102" s="341">
        <v>5.0000000000000001E-3</v>
      </c>
      <c r="E102" s="341">
        <v>0.01</v>
      </c>
      <c r="F102" s="341">
        <v>1.4999999999999999E-2</v>
      </c>
      <c r="G102" s="341">
        <v>0.02</v>
      </c>
      <c r="H102" s="341">
        <v>2.5000000000000001E-2</v>
      </c>
      <c r="I102" s="341">
        <v>0.03</v>
      </c>
      <c r="J102" s="341">
        <v>3.5000000000000003E-2</v>
      </c>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40"/>
      <c r="AG102" s="340"/>
      <c r="AH102" s="340"/>
      <c r="AI102" s="340"/>
      <c r="AJ102" s="340"/>
      <c r="AK102" s="271"/>
      <c r="AL102" s="271"/>
      <c r="AM102" s="271"/>
      <c r="AN102" s="271"/>
      <c r="AO102" s="271"/>
      <c r="AP102" s="271"/>
      <c r="AQ102" s="271"/>
      <c r="AR102" s="271"/>
      <c r="AS102" s="271"/>
      <c r="AT102" s="271"/>
      <c r="AU102" s="271"/>
      <c r="AV102" s="271"/>
      <c r="AW102" s="271"/>
      <c r="AX102" s="271"/>
      <c r="AY102" s="271"/>
      <c r="AZ102" s="271"/>
      <c r="BA102" s="271"/>
      <c r="BB102" s="271"/>
      <c r="BC102" s="27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c r="IM102" s="221"/>
      <c r="IN102" s="221"/>
    </row>
    <row r="103" spans="2:248" s="2" customFormat="1" x14ac:dyDescent="0.55000000000000004">
      <c r="B103" s="338" t="s">
        <v>96</v>
      </c>
      <c r="D103" s="140">
        <v>2017</v>
      </c>
      <c r="E103" s="140">
        <v>2018</v>
      </c>
      <c r="F103" s="140">
        <v>2019</v>
      </c>
      <c r="G103" s="140">
        <v>2020</v>
      </c>
      <c r="H103" s="140">
        <v>2021</v>
      </c>
      <c r="I103" s="140">
        <v>2022</v>
      </c>
      <c r="J103" s="140">
        <v>2023</v>
      </c>
      <c r="K103" s="140">
        <v>2024</v>
      </c>
      <c r="L103" s="140">
        <v>2025</v>
      </c>
      <c r="M103" s="140">
        <v>2026</v>
      </c>
      <c r="N103" s="140">
        <v>2027</v>
      </c>
      <c r="O103" s="140">
        <v>2028</v>
      </c>
      <c r="P103" s="140">
        <v>2029</v>
      </c>
      <c r="Q103" s="140">
        <v>2030</v>
      </c>
      <c r="R103" s="140">
        <v>2031</v>
      </c>
      <c r="S103" s="140">
        <v>2032</v>
      </c>
      <c r="T103" s="140">
        <v>2033</v>
      </c>
      <c r="U103" s="140">
        <v>2034</v>
      </c>
      <c r="V103" s="140">
        <v>2035</v>
      </c>
      <c r="W103" s="140">
        <v>2036</v>
      </c>
      <c r="X103" s="140">
        <v>2037</v>
      </c>
      <c r="Y103" s="140">
        <v>2038</v>
      </c>
      <c r="Z103" s="140">
        <v>2039</v>
      </c>
      <c r="AA103" s="140">
        <v>2040</v>
      </c>
      <c r="AB103" s="140">
        <v>2041</v>
      </c>
      <c r="AC103" s="140">
        <v>2042</v>
      </c>
      <c r="AD103" s="140">
        <v>2043</v>
      </c>
      <c r="AE103" s="140">
        <v>2044</v>
      </c>
      <c r="AF103" s="140">
        <v>2045</v>
      </c>
      <c r="AG103" s="140">
        <v>2046</v>
      </c>
      <c r="AH103" s="140">
        <v>2047</v>
      </c>
      <c r="AI103" s="140">
        <v>2048</v>
      </c>
      <c r="AJ103" s="140">
        <v>2049</v>
      </c>
      <c r="AK103" s="140">
        <v>2050</v>
      </c>
      <c r="AL103" s="140">
        <v>2051</v>
      </c>
      <c r="AM103" s="140">
        <v>2052</v>
      </c>
      <c r="AN103" s="140">
        <v>2053</v>
      </c>
      <c r="AO103" s="140">
        <v>2054</v>
      </c>
      <c r="AP103" s="140">
        <v>2055</v>
      </c>
      <c r="AQ103" s="140">
        <v>2056</v>
      </c>
      <c r="AR103" s="140">
        <v>2057</v>
      </c>
      <c r="AS103" s="140">
        <v>2058</v>
      </c>
      <c r="AT103" s="140">
        <v>2059</v>
      </c>
      <c r="AU103" s="140">
        <v>2060</v>
      </c>
      <c r="AV103" s="140">
        <v>2061</v>
      </c>
      <c r="AW103" s="140">
        <v>2062</v>
      </c>
      <c r="AX103" s="140">
        <v>2063</v>
      </c>
      <c r="AY103" s="140">
        <v>2064</v>
      </c>
      <c r="AZ103" s="140">
        <v>2065</v>
      </c>
      <c r="BA103" s="141">
        <v>2066</v>
      </c>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row>
    <row r="104" spans="2:248" s="2" customFormat="1" x14ac:dyDescent="0.55000000000000004">
      <c r="B104" s="338" t="s">
        <v>95</v>
      </c>
      <c r="C104" s="271" t="s">
        <v>97</v>
      </c>
      <c r="D104" s="221"/>
      <c r="E104" s="221"/>
      <c r="F104" s="271"/>
      <c r="G104" s="271"/>
      <c r="H104" s="271"/>
      <c r="I104" s="271"/>
      <c r="J104" s="271"/>
      <c r="K104" s="271"/>
      <c r="L104" s="271"/>
      <c r="M104" s="271"/>
      <c r="N104" s="271"/>
      <c r="O104" s="271"/>
      <c r="P104" s="271"/>
      <c r="Q104" s="271"/>
      <c r="R104" s="271"/>
      <c r="S104" s="271"/>
      <c r="T104" s="271"/>
      <c r="U104" s="271"/>
      <c r="V104" s="271"/>
      <c r="W104" s="271"/>
      <c r="X104" s="271"/>
      <c r="Y104" s="271"/>
      <c r="Z104" s="271"/>
      <c r="AA104" s="271"/>
      <c r="AB104" s="271"/>
      <c r="AC104" s="271"/>
      <c r="AD104" s="271"/>
      <c r="AE104" s="271"/>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row>
    <row r="105" spans="2:248" s="2" customFormat="1" x14ac:dyDescent="0.55000000000000004">
      <c r="B105" s="338" t="s">
        <v>99</v>
      </c>
      <c r="C105" s="271" t="s">
        <v>98</v>
      </c>
      <c r="D105" s="221"/>
      <c r="E105" s="221"/>
      <c r="F105" s="271"/>
      <c r="G105" s="271"/>
      <c r="H105" s="271"/>
      <c r="I105" s="271"/>
      <c r="J105" s="271"/>
      <c r="K105" s="271"/>
      <c r="L105" s="271"/>
      <c r="M105" s="271"/>
      <c r="N105" s="271"/>
      <c r="O105" s="271"/>
      <c r="P105" s="271"/>
      <c r="Q105" s="271"/>
      <c r="R105" s="271"/>
      <c r="S105" s="271"/>
      <c r="T105" s="271"/>
      <c r="U105" s="271"/>
      <c r="V105" s="271"/>
      <c r="W105" s="271"/>
      <c r="X105" s="271"/>
      <c r="Y105" s="271"/>
      <c r="Z105" s="271"/>
      <c r="AA105" s="271"/>
      <c r="AB105" s="271"/>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row>
    <row r="106" spans="2:248" s="2" customFormat="1" x14ac:dyDescent="0.55000000000000004">
      <c r="B106" s="338"/>
      <c r="C106" s="271"/>
      <c r="D106" s="221"/>
      <c r="E106" s="221"/>
      <c r="F106" s="271"/>
      <c r="G106" s="271"/>
      <c r="H106" s="271"/>
      <c r="I106" s="271"/>
      <c r="J106" s="271"/>
      <c r="K106" s="271"/>
      <c r="L106" s="271"/>
      <c r="M106" s="271"/>
      <c r="N106" s="271"/>
      <c r="O106" s="271"/>
      <c r="P106" s="271"/>
      <c r="Q106" s="271"/>
      <c r="R106" s="271"/>
      <c r="S106" s="271"/>
      <c r="T106" s="271"/>
      <c r="U106" s="271"/>
      <c r="V106" s="271"/>
      <c r="W106" s="271"/>
      <c r="X106" s="271"/>
      <c r="Y106" s="271"/>
      <c r="Z106" s="271"/>
      <c r="AA106" s="271"/>
      <c r="AB106" s="271"/>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row>
    <row r="107" spans="2:248" s="2" customFormat="1" x14ac:dyDescent="0.55000000000000004">
      <c r="B107" s="338"/>
      <c r="C107" s="271"/>
      <c r="D107" s="221"/>
      <c r="E107" s="221"/>
      <c r="F107" s="271"/>
      <c r="G107" s="271"/>
      <c r="H107" s="271"/>
      <c r="I107" s="271"/>
      <c r="J107" s="271"/>
      <c r="K107" s="271"/>
      <c r="L107" s="271"/>
      <c r="M107" s="271"/>
      <c r="N107" s="271"/>
      <c r="O107" s="271"/>
      <c r="P107" s="271"/>
      <c r="Q107" s="271"/>
      <c r="R107" s="271"/>
      <c r="S107" s="271"/>
      <c r="T107" s="271"/>
      <c r="U107" s="271"/>
      <c r="V107" s="271"/>
      <c r="W107" s="271"/>
      <c r="X107" s="271"/>
      <c r="Y107" s="271"/>
      <c r="Z107" s="271"/>
      <c r="AA107" s="271"/>
      <c r="AB107" s="271"/>
      <c r="AC107" s="271"/>
      <c r="AD107" s="271"/>
      <c r="AE107" s="271"/>
      <c r="AF107" s="271"/>
      <c r="AG107" s="271"/>
      <c r="AH107" s="271"/>
      <c r="AI107" s="271"/>
      <c r="AJ107" s="271"/>
      <c r="AK107" s="271"/>
      <c r="AL107" s="271"/>
      <c r="AM107" s="271"/>
      <c r="AN107" s="271"/>
      <c r="AO107" s="271"/>
      <c r="AP107" s="271"/>
      <c r="AQ107" s="271"/>
      <c r="AR107" s="271"/>
      <c r="AS107" s="271"/>
      <c r="AT107" s="271"/>
      <c r="AU107" s="271"/>
      <c r="AV107" s="271"/>
      <c r="AW107" s="271"/>
      <c r="AX107" s="271"/>
      <c r="AY107" s="271"/>
      <c r="AZ107" s="271"/>
      <c r="BA107" s="27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row>
    <row r="108" spans="2:248" s="2" customFormat="1" x14ac:dyDescent="0.55000000000000004">
      <c r="B108" s="338"/>
      <c r="C108" s="271"/>
      <c r="D108" s="221"/>
      <c r="E108" s="221"/>
      <c r="F108" s="271"/>
      <c r="G108" s="271"/>
      <c r="H108" s="271"/>
      <c r="I108" s="271"/>
      <c r="J108" s="271"/>
      <c r="K108" s="271"/>
      <c r="L108" s="271"/>
      <c r="M108" s="271"/>
      <c r="N108" s="271"/>
      <c r="O108" s="271"/>
      <c r="P108" s="271"/>
      <c r="Q108" s="271"/>
      <c r="R108" s="271"/>
      <c r="S108" s="271"/>
      <c r="T108" s="271"/>
      <c r="U108" s="271"/>
      <c r="V108" s="271"/>
      <c r="W108" s="271"/>
      <c r="X108" s="271"/>
      <c r="Y108" s="271"/>
      <c r="Z108" s="271"/>
      <c r="AA108" s="271"/>
      <c r="AB108" s="271"/>
      <c r="AC108" s="271"/>
      <c r="AD108" s="271"/>
      <c r="AE108" s="271"/>
      <c r="AF108" s="271"/>
      <c r="AG108" s="271"/>
      <c r="AH108" s="271"/>
      <c r="AI108" s="271"/>
      <c r="AJ108" s="271"/>
      <c r="AK108" s="271"/>
      <c r="AL108" s="271"/>
      <c r="AM108" s="271"/>
      <c r="AN108" s="271"/>
      <c r="AO108" s="271"/>
      <c r="AP108" s="271"/>
      <c r="AQ108" s="271"/>
      <c r="AR108" s="271"/>
      <c r="AS108" s="271"/>
      <c r="AT108" s="271"/>
      <c r="AU108" s="271"/>
      <c r="AV108" s="271"/>
      <c r="AW108" s="271"/>
      <c r="AX108" s="271"/>
      <c r="AY108" s="271"/>
      <c r="AZ108" s="271"/>
      <c r="BA108" s="27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row>
    <row r="109" spans="2:248" s="2" customFormat="1" x14ac:dyDescent="0.55000000000000004">
      <c r="B109" s="338"/>
      <c r="C109" s="271"/>
      <c r="D109" s="221"/>
      <c r="E109" s="221"/>
      <c r="F109" s="271"/>
      <c r="G109" s="271"/>
      <c r="H109" s="271"/>
      <c r="I109" s="271"/>
      <c r="J109" s="271"/>
      <c r="K109" s="271"/>
      <c r="L109" s="271"/>
      <c r="M109" s="271"/>
      <c r="N109" s="271"/>
      <c r="O109" s="271"/>
      <c r="P109" s="271"/>
      <c r="Q109" s="271"/>
      <c r="R109" s="271"/>
      <c r="S109" s="271"/>
      <c r="T109" s="271"/>
      <c r="U109" s="271"/>
      <c r="V109" s="271"/>
      <c r="W109" s="271"/>
      <c r="X109" s="271"/>
      <c r="Y109" s="271"/>
      <c r="Z109" s="271"/>
      <c r="AA109" s="271"/>
      <c r="AB109" s="271"/>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row>
    <row r="110" spans="2:248" s="2" customFormat="1" x14ac:dyDescent="0.55000000000000004">
      <c r="B110" s="221"/>
      <c r="C110" s="271"/>
      <c r="D110" s="221"/>
      <c r="E110" s="221"/>
      <c r="F110" s="271"/>
      <c r="G110" s="271"/>
      <c r="H110" s="271"/>
      <c r="I110" s="271"/>
      <c r="J110" s="271"/>
      <c r="K110" s="271"/>
      <c r="L110" s="271"/>
      <c r="M110" s="271"/>
      <c r="N110" s="271"/>
      <c r="O110" s="271"/>
      <c r="P110" s="271"/>
      <c r="Q110" s="271"/>
      <c r="R110" s="271"/>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row>
    <row r="111" spans="2:248" s="2" customFormat="1" x14ac:dyDescent="0.55000000000000004">
      <c r="B111" t="s">
        <v>29</v>
      </c>
      <c r="C111" t="s">
        <v>30</v>
      </c>
      <c r="D111" t="s">
        <v>31</v>
      </c>
      <c r="E111" t="s">
        <v>32</v>
      </c>
      <c r="F111" t="s">
        <v>33</v>
      </c>
      <c r="G111" t="s">
        <v>34</v>
      </c>
      <c r="H111" t="s">
        <v>35</v>
      </c>
      <c r="I111" t="s">
        <v>36</v>
      </c>
      <c r="J111" t="s">
        <v>37</v>
      </c>
      <c r="K111" t="s">
        <v>38</v>
      </c>
      <c r="L111"/>
      <c r="M111" s="271"/>
      <c r="N111" s="271"/>
      <c r="O111" s="271"/>
      <c r="P111" s="271"/>
      <c r="Q111" s="271"/>
      <c r="R111" s="271"/>
      <c r="S111" s="271"/>
      <c r="T111" s="271"/>
      <c r="U111" s="271"/>
      <c r="V111" s="271"/>
      <c r="W111" s="271"/>
      <c r="X111" s="271"/>
      <c r="Y111" s="271"/>
      <c r="Z111" s="271"/>
      <c r="AA111" s="271"/>
      <c r="AB111" s="271"/>
      <c r="AC111" s="271"/>
      <c r="AD111" s="271" t="s">
        <v>44</v>
      </c>
      <c r="AE111" s="271"/>
      <c r="AF111" s="271"/>
      <c r="AG111" s="271"/>
      <c r="AH111" s="271"/>
      <c r="AI111" s="271"/>
      <c r="AJ111" s="271"/>
      <c r="AK111" s="271"/>
      <c r="AL111" s="271"/>
      <c r="AM111" s="271"/>
      <c r="AN111" s="271"/>
      <c r="AO111" s="271"/>
      <c r="AP111" s="271"/>
      <c r="AQ111" s="271"/>
      <c r="AR111" s="271"/>
      <c r="AS111" s="271"/>
      <c r="AT111" s="271"/>
      <c r="AU111" s="271"/>
      <c r="AV111" s="271"/>
      <c r="AW111" s="271"/>
      <c r="AX111" s="271"/>
      <c r="AY111" s="271"/>
      <c r="AZ111" s="271"/>
      <c r="BA111" s="27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row>
    <row r="112" spans="2:248" s="2" customFormat="1" x14ac:dyDescent="0.55000000000000004">
      <c r="B112" s="278" t="s">
        <v>45</v>
      </c>
      <c r="C112" s="278" t="s">
        <v>46</v>
      </c>
      <c r="D112" s="279">
        <v>52428</v>
      </c>
      <c r="E112" s="279">
        <v>52541</v>
      </c>
      <c r="F112" s="279">
        <v>52663</v>
      </c>
      <c r="G112" s="279">
        <v>52786</v>
      </c>
      <c r="H112" s="279">
        <v>52898</v>
      </c>
      <c r="I112" s="279">
        <v>52993</v>
      </c>
      <c r="J112" s="278" t="s">
        <v>41</v>
      </c>
      <c r="K112" s="278"/>
      <c r="L112" s="278"/>
      <c r="M112" s="271"/>
      <c r="N112" s="271"/>
      <c r="O112" s="271"/>
      <c r="P112" s="271"/>
      <c r="Q112" s="271"/>
      <c r="R112" s="271"/>
      <c r="S112" s="271"/>
      <c r="T112" s="271"/>
      <c r="U112" s="271"/>
      <c r="V112" s="271"/>
      <c r="W112" s="271"/>
      <c r="X112" s="271"/>
      <c r="Y112" s="271"/>
      <c r="Z112" s="271"/>
      <c r="AA112" s="271"/>
      <c r="AB112" s="271"/>
      <c r="AC112" s="271"/>
      <c r="AD112" s="271"/>
      <c r="AE112" s="271"/>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row>
    <row r="113" spans="2:246" s="2" customFormat="1" ht="13.95" customHeight="1" x14ac:dyDescent="0.55000000000000004">
      <c r="B113" s="280" t="s">
        <v>47</v>
      </c>
      <c r="C113" s="280" t="s">
        <v>48</v>
      </c>
      <c r="D113" s="281">
        <v>163803078.27887601</v>
      </c>
      <c r="E113" s="281">
        <v>172861423.41758001</v>
      </c>
      <c r="F113" s="281">
        <v>184439555.469872</v>
      </c>
      <c r="G113" s="281">
        <v>190180248.29337701</v>
      </c>
      <c r="H113" s="281">
        <v>186716625.753117</v>
      </c>
      <c r="I113" s="281" t="s">
        <v>41</v>
      </c>
      <c r="J113" s="280" t="s">
        <v>41</v>
      </c>
      <c r="K113" s="280"/>
      <c r="L113" s="280"/>
      <c r="M113" s="271"/>
      <c r="N113" s="835"/>
      <c r="O113" s="835"/>
      <c r="P113" s="835"/>
      <c r="Q113" s="835"/>
      <c r="R113" s="835"/>
      <c r="S113" s="835"/>
      <c r="T113" s="835"/>
      <c r="U113" s="835"/>
      <c r="V113" s="271"/>
      <c r="W113" s="271"/>
      <c r="X113" s="271"/>
      <c r="Y113" s="271"/>
      <c r="Z113" s="271"/>
      <c r="AA113" s="271"/>
      <c r="AB113" s="271"/>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row>
    <row r="114" spans="2:246" s="2" customFormat="1" x14ac:dyDescent="0.55000000000000004">
      <c r="B114" s="280" t="s">
        <v>49</v>
      </c>
      <c r="C114" s="280"/>
      <c r="D114" s="281">
        <f t="shared" ref="D114:I114" si="8">D113/D112</f>
        <v>3124.3434477545588</v>
      </c>
      <c r="E114" s="281">
        <f t="shared" si="8"/>
        <v>3290.0291851616835</v>
      </c>
      <c r="F114" s="281">
        <f t="shared" si="8"/>
        <v>3502.2607042871086</v>
      </c>
      <c r="G114" s="281">
        <f t="shared" si="8"/>
        <v>3602.8539441021676</v>
      </c>
      <c r="H114" s="281">
        <f t="shared" si="8"/>
        <v>3529.7483033974249</v>
      </c>
      <c r="I114" s="281" t="e">
        <f t="shared" si="8"/>
        <v>#VALUE!</v>
      </c>
      <c r="J114" s="280"/>
      <c r="K114" s="280"/>
      <c r="L114" s="280"/>
      <c r="M114" s="271"/>
      <c r="N114" s="835"/>
      <c r="O114" s="835"/>
      <c r="P114" s="835"/>
      <c r="Q114" s="835"/>
      <c r="R114" s="835"/>
      <c r="S114" s="835"/>
      <c r="T114" s="835"/>
      <c r="U114" s="835"/>
      <c r="V114" s="271"/>
      <c r="W114" s="271"/>
      <c r="X114" s="271"/>
      <c r="Y114" s="271"/>
      <c r="Z114" s="271"/>
      <c r="AA114" s="271"/>
      <c r="AB114" s="271"/>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row>
    <row r="115" spans="2:246" s="2" customFormat="1" x14ac:dyDescent="0.55000000000000004">
      <c r="B115" s="280" t="s">
        <v>50</v>
      </c>
      <c r="C115" s="280"/>
      <c r="D115" s="282">
        <f t="shared" ref="D115:I115" si="9">D114/365</f>
        <v>8.5598450623412567</v>
      </c>
      <c r="E115" s="282">
        <f t="shared" si="9"/>
        <v>9.0137785894840636</v>
      </c>
      <c r="F115" s="282">
        <f t="shared" si="9"/>
        <v>9.5952348062660509</v>
      </c>
      <c r="G115" s="282">
        <f t="shared" si="9"/>
        <v>9.8708327235675828</v>
      </c>
      <c r="H115" s="282">
        <f t="shared" si="9"/>
        <v>9.6705432969792469</v>
      </c>
      <c r="I115" s="282" t="e">
        <f t="shared" si="9"/>
        <v>#VALUE!</v>
      </c>
      <c r="J115" s="280"/>
      <c r="K115" s="280"/>
      <c r="L115" s="280"/>
      <c r="M115" s="271"/>
      <c r="N115" s="835"/>
      <c r="O115" s="835"/>
      <c r="P115" s="835"/>
      <c r="Q115" s="835"/>
      <c r="R115" s="835"/>
      <c r="S115" s="835"/>
      <c r="T115" s="835"/>
      <c r="U115" s="835"/>
      <c r="V115" s="271"/>
      <c r="W115" s="271"/>
      <c r="X115" s="271"/>
      <c r="Y115" s="271"/>
      <c r="Z115" s="271"/>
      <c r="AA115" s="271"/>
      <c r="AB115" s="271"/>
      <c r="AC115" s="271"/>
      <c r="AD115" s="271"/>
      <c r="AE115" s="271"/>
      <c r="AF115" s="271"/>
      <c r="AG115" s="271"/>
      <c r="AH115" s="271"/>
      <c r="AI115" s="271"/>
      <c r="AJ115" s="271"/>
      <c r="AK115" s="271"/>
      <c r="AL115" s="271"/>
      <c r="AM115" s="271"/>
      <c r="AN115" s="271"/>
      <c r="AO115" s="271"/>
      <c r="AP115" s="271"/>
      <c r="AQ115" s="271"/>
      <c r="AR115" s="271"/>
      <c r="AS115" s="271"/>
      <c r="AT115" s="271"/>
      <c r="AU115" s="271"/>
      <c r="AV115" s="271"/>
      <c r="AW115" s="271"/>
      <c r="AX115" s="271"/>
      <c r="AY115" s="271"/>
      <c r="AZ115" s="271"/>
      <c r="BA115" s="27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row>
    <row r="116" spans="2:246" s="2" customFormat="1" x14ac:dyDescent="0.55000000000000004">
      <c r="B116" s="272" t="s">
        <v>39</v>
      </c>
      <c r="C116" s="272" t="s">
        <v>40</v>
      </c>
      <c r="D116" s="273">
        <v>4.1091970310340571</v>
      </c>
      <c r="E116" s="273">
        <v>0.15273911788644057</v>
      </c>
      <c r="F116" s="273">
        <v>2.814232210015291</v>
      </c>
      <c r="G116" s="273">
        <v>2.342032378986687</v>
      </c>
      <c r="H116" s="273">
        <v>-0.9713033964394242</v>
      </c>
      <c r="I116" s="272">
        <v>0.6</v>
      </c>
      <c r="J116" s="272" t="s">
        <v>41</v>
      </c>
      <c r="K116" s="274">
        <f>AVERAGE(D116:H116)</f>
        <v>1.6893794682966103</v>
      </c>
      <c r="L116" s="272"/>
      <c r="M116" s="271"/>
      <c r="N116" s="835"/>
      <c r="O116" s="835"/>
      <c r="P116" s="835"/>
      <c r="Q116" s="835"/>
      <c r="R116" s="835"/>
      <c r="S116" s="835"/>
      <c r="T116" s="835"/>
      <c r="U116" s="835"/>
      <c r="V116" s="271"/>
      <c r="W116" s="271"/>
      <c r="X116" s="271"/>
      <c r="Y116" s="271"/>
      <c r="Z116" s="271"/>
      <c r="AA116" s="271"/>
      <c r="AB116" s="271"/>
      <c r="AC116" s="271"/>
      <c r="AD116" s="271"/>
      <c r="AE116" s="271"/>
      <c r="AF116" s="271"/>
      <c r="AG116" s="271"/>
      <c r="AH116" s="271"/>
      <c r="AI116" s="271"/>
      <c r="AJ116" s="271"/>
      <c r="AK116" s="271"/>
      <c r="AL116" s="271"/>
      <c r="AM116" s="271"/>
      <c r="AN116" s="271"/>
      <c r="AO116" s="271"/>
      <c r="AP116" s="271"/>
      <c r="AQ116" s="271"/>
      <c r="AR116" s="271"/>
      <c r="AS116" s="271"/>
      <c r="AT116" s="271"/>
      <c r="AU116" s="271"/>
      <c r="AV116" s="271"/>
      <c r="AW116" s="271"/>
      <c r="AX116" s="271"/>
      <c r="AY116" s="271"/>
      <c r="AZ116" s="271"/>
      <c r="BA116" s="27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row>
    <row r="117" spans="2:246" s="2" customFormat="1" x14ac:dyDescent="0.55000000000000004">
      <c r="B117" s="275" t="s">
        <v>42</v>
      </c>
      <c r="C117" s="275" t="s">
        <v>43</v>
      </c>
      <c r="D117" s="276">
        <v>3.4231034802628955</v>
      </c>
      <c r="E117" s="276">
        <v>5.3690815064857844</v>
      </c>
      <c r="F117" s="276">
        <v>3.7773903132992217</v>
      </c>
      <c r="G117" s="276">
        <v>0.75284213601133843</v>
      </c>
      <c r="H117" s="276">
        <v>-0.85826442964707894</v>
      </c>
      <c r="I117" s="275">
        <f>-2.2</f>
        <v>-2.2000000000000002</v>
      </c>
      <c r="J117" s="275" t="s">
        <v>41</v>
      </c>
      <c r="K117" s="275"/>
      <c r="L117" s="275"/>
      <c r="M117" s="271"/>
      <c r="N117" s="835"/>
      <c r="O117" s="835"/>
      <c r="P117" s="835"/>
      <c r="Q117" s="835"/>
      <c r="R117" s="835"/>
      <c r="S117" s="835"/>
      <c r="T117" s="835"/>
      <c r="U117" s="835"/>
      <c r="V117" s="271"/>
      <c r="W117" s="271"/>
      <c r="X117" s="271"/>
      <c r="Y117" s="271"/>
      <c r="Z117" s="271"/>
      <c r="AA117" s="271"/>
      <c r="AB117" s="271"/>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row>
    <row r="118" spans="2:246" s="2" customFormat="1" x14ac:dyDescent="0.55000000000000004">
      <c r="B118" s="221"/>
      <c r="C118" s="271"/>
      <c r="D118">
        <v>100</v>
      </c>
      <c r="E118" s="277">
        <f>D118*(100+E117)/100</f>
        <v>105.36908150648578</v>
      </c>
      <c r="F118" s="277">
        <f>E118*(100+F117)/100</f>
        <v>109.34928298452414</v>
      </c>
      <c r="G118" s="277">
        <f>F118*(100+G117)/100</f>
        <v>110.1725104622579</v>
      </c>
      <c r="H118" s="277">
        <f>G118*(100+H117)/100</f>
        <v>109.22693899371114</v>
      </c>
      <c r="I118" s="277">
        <f>H118*(100+I117)/100</f>
        <v>106.82394633584948</v>
      </c>
      <c r="J118" s="271"/>
      <c r="K118" s="271"/>
      <c r="L118" s="271"/>
      <c r="M118" s="271"/>
      <c r="N118" s="835"/>
      <c r="O118" s="835"/>
      <c r="P118" s="835"/>
      <c r="Q118" s="835"/>
      <c r="R118" s="835"/>
      <c r="S118" s="835"/>
      <c r="T118" s="835"/>
      <c r="U118" s="835"/>
      <c r="V118" s="271"/>
      <c r="W118" s="271"/>
      <c r="X118" s="271"/>
      <c r="Y118" s="271"/>
      <c r="Z118" s="271"/>
      <c r="AA118" s="271"/>
      <c r="AB118" s="271"/>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row>
    <row r="119" spans="2:246" s="2" customFormat="1" x14ac:dyDescent="0.55000000000000004">
      <c r="B119" s="221"/>
      <c r="C119" s="271"/>
      <c r="D119"/>
      <c r="E119" s="277"/>
      <c r="F119" s="277"/>
      <c r="G119" s="277"/>
      <c r="H119" s="277"/>
      <c r="I119" s="277"/>
      <c r="J119" s="271"/>
      <c r="K119" s="271"/>
      <c r="L119" s="271"/>
      <c r="M119" s="271"/>
      <c r="N119" s="835"/>
      <c r="O119" s="835"/>
      <c r="P119" s="835"/>
      <c r="Q119" s="835"/>
      <c r="R119" s="835"/>
      <c r="S119" s="835"/>
      <c r="T119" s="835"/>
      <c r="U119" s="835"/>
      <c r="V119" s="271"/>
      <c r="W119" s="271"/>
      <c r="X119" s="271"/>
      <c r="Y119" s="271"/>
      <c r="Z119" s="271"/>
      <c r="AA119" s="271"/>
      <c r="AB119" s="271"/>
      <c r="AC119" s="271"/>
      <c r="AD119" s="271"/>
      <c r="AE119" s="271"/>
      <c r="AF119" s="271"/>
      <c r="AG119" s="271"/>
      <c r="AH119" s="271"/>
      <c r="AI119" s="271"/>
      <c r="AJ119" s="271"/>
      <c r="AK119" s="271"/>
      <c r="AL119" s="271"/>
      <c r="AM119" s="271"/>
      <c r="AN119" s="271"/>
      <c r="AO119" s="271"/>
      <c r="AP119" s="271"/>
      <c r="AQ119" s="271"/>
      <c r="AR119" s="271"/>
      <c r="AS119" s="271"/>
      <c r="AT119" s="271"/>
      <c r="AU119" s="271"/>
      <c r="AV119" s="271"/>
      <c r="AW119" s="271"/>
      <c r="AX119" s="271"/>
      <c r="AY119" s="271"/>
      <c r="AZ119" s="271"/>
      <c r="BA119" s="271"/>
      <c r="BB119" s="221"/>
      <c r="BC119" s="221"/>
      <c r="BD119" s="221"/>
      <c r="BE119" s="221"/>
      <c r="BF119" s="221"/>
      <c r="BG119" s="221"/>
      <c r="BH119" s="221"/>
      <c r="BI119" s="221"/>
      <c r="BJ119" s="221"/>
      <c r="BK119" s="221"/>
      <c r="BL119" s="221"/>
      <c r="BM119" s="221"/>
      <c r="BN119" s="221"/>
      <c r="BO119" s="221"/>
      <c r="BP119" s="221"/>
      <c r="BQ119" s="221"/>
      <c r="BR119" s="221"/>
      <c r="BS119" s="221"/>
      <c r="BT119" s="221"/>
      <c r="BU119" s="221"/>
      <c r="BV119" s="221"/>
      <c r="BW119" s="221"/>
      <c r="BX119" s="221"/>
      <c r="BY119" s="221"/>
      <c r="BZ119" s="221"/>
      <c r="CA119" s="221"/>
      <c r="CB119" s="221"/>
      <c r="CC119" s="221"/>
      <c r="CD119" s="221"/>
      <c r="CE119" s="221"/>
      <c r="CF119" s="221"/>
      <c r="CG119" s="221"/>
      <c r="CH119" s="221"/>
      <c r="CI119" s="221"/>
      <c r="CJ119" s="221"/>
      <c r="CK119" s="221"/>
      <c r="CL119" s="221"/>
      <c r="CM119" s="221"/>
      <c r="CN119" s="221"/>
      <c r="CO119" s="221"/>
      <c r="CP119" s="221"/>
      <c r="CQ119" s="221"/>
      <c r="CR119" s="221"/>
      <c r="CS119" s="221"/>
      <c r="CT119" s="221"/>
      <c r="CU119" s="221"/>
      <c r="CV119" s="221"/>
      <c r="CW119" s="221"/>
      <c r="CX119" s="221"/>
      <c r="CY119" s="221"/>
      <c r="CZ119" s="221"/>
      <c r="DA119" s="221"/>
      <c r="DB119" s="221"/>
      <c r="DC119" s="221"/>
      <c r="DD119" s="221"/>
      <c r="DE119" s="221"/>
      <c r="DF119" s="221"/>
      <c r="DG119" s="221"/>
      <c r="DH119" s="221"/>
      <c r="DI119" s="221"/>
      <c r="DJ119" s="221"/>
      <c r="DK119" s="221"/>
      <c r="DL119" s="221"/>
      <c r="DM119" s="221"/>
      <c r="DN119" s="221"/>
      <c r="DO119" s="221"/>
      <c r="DP119" s="221"/>
      <c r="DQ119" s="221"/>
      <c r="DR119" s="221"/>
      <c r="DS119" s="221"/>
      <c r="DT119" s="221"/>
      <c r="DU119" s="221"/>
      <c r="DV119" s="221"/>
      <c r="DW119" s="221"/>
      <c r="DX119" s="221"/>
      <c r="DY119" s="221"/>
      <c r="DZ119" s="221"/>
      <c r="EA119" s="221"/>
      <c r="EB119" s="221"/>
      <c r="EC119" s="221"/>
      <c r="ED119" s="221"/>
      <c r="EE119" s="221"/>
      <c r="EF119" s="221"/>
      <c r="EG119" s="221"/>
      <c r="EH119" s="221"/>
      <c r="EI119" s="221"/>
      <c r="EJ119" s="221"/>
      <c r="EK119" s="221"/>
      <c r="EL119" s="221"/>
      <c r="EM119" s="221"/>
      <c r="EN119" s="221"/>
      <c r="EO119" s="221"/>
      <c r="EP119" s="221"/>
      <c r="EQ119" s="221"/>
      <c r="ER119" s="221"/>
      <c r="ES119" s="221"/>
      <c r="ET119" s="221"/>
      <c r="EU119" s="221"/>
      <c r="EV119" s="221"/>
      <c r="EW119" s="221"/>
      <c r="EX119" s="221"/>
      <c r="EY119" s="221"/>
      <c r="EZ119" s="221"/>
      <c r="FA119" s="221"/>
      <c r="FB119" s="221"/>
      <c r="FC119" s="221"/>
      <c r="FD119" s="221"/>
      <c r="FE119" s="221"/>
      <c r="FF119" s="221"/>
      <c r="FG119" s="221"/>
      <c r="FH119" s="221"/>
      <c r="FI119" s="221"/>
      <c r="FJ119" s="221"/>
      <c r="FK119" s="221"/>
      <c r="FL119" s="221"/>
      <c r="FM119" s="221"/>
      <c r="FN119" s="221"/>
      <c r="FO119" s="221"/>
      <c r="FP119" s="221"/>
      <c r="FQ119" s="221"/>
      <c r="FR119" s="221"/>
      <c r="FS119" s="221"/>
      <c r="FT119" s="221"/>
      <c r="FU119" s="221"/>
      <c r="FV119" s="221"/>
      <c r="FW119" s="221"/>
      <c r="FX119" s="221"/>
      <c r="FY119" s="221"/>
      <c r="FZ119" s="221"/>
      <c r="GA119" s="221"/>
      <c r="GB119" s="221"/>
      <c r="GC119" s="221"/>
      <c r="GD119" s="221"/>
      <c r="GE119" s="221"/>
      <c r="GF119" s="221"/>
      <c r="GG119" s="221"/>
      <c r="GH119" s="221"/>
      <c r="GI119" s="221"/>
      <c r="GJ119" s="221"/>
      <c r="GK119" s="221"/>
      <c r="GL119" s="221"/>
      <c r="GM119" s="221"/>
      <c r="GN119" s="221"/>
      <c r="GO119" s="221"/>
      <c r="GP119" s="221"/>
      <c r="GQ119" s="221"/>
      <c r="GR119" s="221"/>
      <c r="GS119" s="221"/>
      <c r="GT119" s="221"/>
      <c r="GU119" s="221"/>
      <c r="GV119" s="221"/>
      <c r="GW119" s="221"/>
      <c r="GX119" s="221"/>
      <c r="GY119" s="221"/>
      <c r="GZ119" s="221"/>
      <c r="HA119" s="221"/>
      <c r="HB119" s="221"/>
      <c r="HC119" s="221"/>
      <c r="HD119" s="221"/>
      <c r="HE119" s="221"/>
      <c r="HF119" s="221"/>
      <c r="HG119" s="221"/>
      <c r="HH119" s="221"/>
      <c r="HI119" s="221"/>
      <c r="HJ119" s="221"/>
      <c r="HK119" s="221"/>
      <c r="HL119" s="221"/>
      <c r="HM119" s="221"/>
      <c r="HN119" s="221"/>
      <c r="HO119" s="221"/>
      <c r="HP119" s="221"/>
      <c r="HQ119" s="221"/>
      <c r="HR119" s="221"/>
      <c r="HS119" s="221"/>
      <c r="HT119" s="221"/>
      <c r="HU119" s="221"/>
      <c r="HV119" s="221"/>
      <c r="HW119" s="221"/>
      <c r="HX119" s="221"/>
      <c r="HY119" s="221"/>
      <c r="HZ119" s="221"/>
      <c r="IA119" s="221"/>
      <c r="IB119" s="221"/>
      <c r="IC119" s="221"/>
      <c r="ID119" s="221"/>
      <c r="IE119" s="221"/>
      <c r="IF119" s="221"/>
      <c r="IG119" s="221"/>
      <c r="IH119" s="221"/>
      <c r="II119" s="221"/>
      <c r="IJ119" s="221"/>
      <c r="IK119" s="221"/>
      <c r="IL119" s="221"/>
    </row>
    <row r="120" spans="2:246" s="2" customFormat="1" x14ac:dyDescent="0.55000000000000004">
      <c r="B120" s="336" t="s">
        <v>108</v>
      </c>
      <c r="C120" s="271"/>
      <c r="D120"/>
      <c r="E120" s="277"/>
      <c r="F120" s="277"/>
      <c r="G120" s="277"/>
      <c r="H120" s="277"/>
      <c r="I120" s="277"/>
      <c r="J120" s="271"/>
      <c r="K120" s="271"/>
      <c r="L120" s="271"/>
      <c r="M120" s="271"/>
      <c r="N120" s="271"/>
      <c r="O120" s="271"/>
      <c r="P120" s="271"/>
      <c r="Q120" s="271"/>
      <c r="R120" s="271"/>
      <c r="S120" s="271"/>
      <c r="T120" s="271"/>
      <c r="U120" s="271"/>
      <c r="V120" s="271"/>
      <c r="W120" s="271"/>
      <c r="X120" s="271"/>
      <c r="Y120" s="271"/>
      <c r="Z120" s="271"/>
      <c r="AA120" s="271"/>
      <c r="AB120" s="271"/>
      <c r="AC120" s="271"/>
      <c r="AD120" s="271"/>
      <c r="AE120" s="271"/>
      <c r="AF120" s="271"/>
      <c r="AG120" s="271"/>
      <c r="AH120" s="271"/>
      <c r="AI120" s="271"/>
      <c r="AJ120" s="271"/>
      <c r="AK120" s="271"/>
      <c r="AL120" s="271"/>
      <c r="AM120" s="271"/>
      <c r="AN120" s="271"/>
      <c r="AO120" s="271"/>
      <c r="AP120" s="271"/>
      <c r="AQ120" s="271"/>
      <c r="AR120" s="271"/>
      <c r="AS120" s="271"/>
      <c r="AT120" s="271"/>
      <c r="AU120" s="271"/>
      <c r="AV120" s="271"/>
      <c r="AW120" s="271"/>
      <c r="AX120" s="271"/>
      <c r="AY120" s="271"/>
      <c r="AZ120" s="271"/>
      <c r="BA120" s="271"/>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row>
    <row r="121" spans="2:246" s="2" customFormat="1" x14ac:dyDescent="0.55000000000000004">
      <c r="B121" s="221" t="s">
        <v>109</v>
      </c>
      <c r="C121" s="344">
        <v>53158</v>
      </c>
      <c r="D121" s="335"/>
      <c r="E121" s="335"/>
      <c r="F121" s="335"/>
      <c r="G121" s="335"/>
      <c r="H121" s="335"/>
      <c r="I121" s="335"/>
      <c r="J121" s="344"/>
      <c r="K121" s="344"/>
      <c r="L121" s="344"/>
      <c r="M121" s="344"/>
      <c r="N121" s="344"/>
      <c r="O121" s="344"/>
      <c r="P121" s="344"/>
      <c r="Q121" s="344"/>
      <c r="R121" s="344"/>
      <c r="S121" s="271"/>
      <c r="T121" s="271"/>
      <c r="U121" s="271"/>
      <c r="V121" s="271"/>
      <c r="W121" s="271"/>
      <c r="X121" s="271"/>
      <c r="Y121" s="271"/>
      <c r="Z121" s="271"/>
      <c r="AA121" s="271"/>
      <c r="AB121" s="271"/>
      <c r="AC121" s="271"/>
      <c r="AD121" s="271"/>
      <c r="AE121" s="271"/>
      <c r="AF121" s="271"/>
      <c r="AG121" s="271"/>
      <c r="AH121" s="271"/>
      <c r="AI121" s="271"/>
      <c r="AJ121" s="271"/>
      <c r="AK121" s="271"/>
      <c r="AL121" s="271"/>
      <c r="AM121" s="271"/>
      <c r="AN121" s="271"/>
      <c r="AO121" s="271"/>
      <c r="AP121" s="271"/>
      <c r="AQ121" s="271"/>
      <c r="AR121" s="271"/>
      <c r="AS121" s="271"/>
      <c r="AT121" s="271"/>
      <c r="AU121" s="271"/>
      <c r="AV121" s="271"/>
      <c r="AW121" s="271"/>
      <c r="AX121" s="271"/>
      <c r="AY121" s="271"/>
      <c r="AZ121" s="271"/>
      <c r="BA121" s="271"/>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row>
    <row r="122" spans="2:246" s="2" customFormat="1" x14ac:dyDescent="0.55000000000000004">
      <c r="B122" s="221" t="s">
        <v>110</v>
      </c>
      <c r="C122" s="344">
        <v>50840</v>
      </c>
      <c r="D122" s="335"/>
      <c r="E122" s="335"/>
      <c r="F122" s="335"/>
      <c r="G122" s="335"/>
      <c r="H122" s="335"/>
      <c r="I122" s="335"/>
      <c r="J122" s="344"/>
      <c r="K122" s="344"/>
      <c r="L122" s="344"/>
      <c r="M122" s="344"/>
      <c r="N122" s="344"/>
      <c r="O122" s="344"/>
      <c r="P122" s="344"/>
      <c r="Q122" s="344"/>
      <c r="R122" s="344"/>
      <c r="S122" s="271"/>
      <c r="T122" s="271"/>
      <c r="U122" s="271"/>
      <c r="V122" s="271"/>
      <c r="W122" s="271"/>
      <c r="X122" s="271"/>
      <c r="Y122" s="271"/>
      <c r="Z122" s="271"/>
      <c r="AA122" s="271"/>
      <c r="AB122" s="271"/>
      <c r="AC122" s="271"/>
      <c r="AD122" s="271"/>
      <c r="AE122" s="271"/>
      <c r="AF122" s="271"/>
      <c r="AG122" s="271"/>
      <c r="AH122" s="271"/>
      <c r="AI122" s="271"/>
      <c r="AJ122" s="271"/>
      <c r="AK122" s="271"/>
      <c r="AL122" s="271"/>
      <c r="AM122" s="271"/>
      <c r="AN122" s="271"/>
      <c r="AO122" s="271"/>
      <c r="AP122" s="271"/>
      <c r="AQ122" s="271"/>
      <c r="AR122" s="271"/>
      <c r="AS122" s="271"/>
      <c r="AT122" s="271"/>
      <c r="AU122" s="271"/>
      <c r="AV122" s="271"/>
      <c r="AW122" s="271"/>
      <c r="AX122" s="271"/>
      <c r="AY122" s="271"/>
      <c r="AZ122" s="271"/>
      <c r="BA122" s="271"/>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row>
    <row r="123" spans="2:246" s="2" customFormat="1" x14ac:dyDescent="0.55000000000000004">
      <c r="B123" s="221" t="s">
        <v>111</v>
      </c>
      <c r="C123" s="344">
        <f>C121-C122</f>
        <v>2318</v>
      </c>
      <c r="D123" s="335"/>
      <c r="E123" s="335"/>
      <c r="F123" s="335"/>
      <c r="G123" s="335"/>
      <c r="H123" s="335"/>
      <c r="I123" s="335"/>
      <c r="J123" s="344"/>
      <c r="K123" s="344"/>
      <c r="L123" s="344"/>
      <c r="M123" s="344"/>
      <c r="N123" s="344"/>
      <c r="O123" s="344"/>
      <c r="P123" s="344"/>
      <c r="Q123" s="344"/>
      <c r="R123" s="344"/>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row>
    <row r="124" spans="2:246" s="2" customFormat="1" x14ac:dyDescent="0.55000000000000004">
      <c r="B124" s="221" t="s">
        <v>121</v>
      </c>
      <c r="C124" s="341">
        <f>C123/C122</f>
        <v>4.5594020456333595E-2</v>
      </c>
      <c r="D124" s="335"/>
      <c r="E124" s="335"/>
      <c r="F124" s="335"/>
      <c r="G124" s="335"/>
      <c r="H124" s="335"/>
      <c r="I124" s="335"/>
      <c r="J124" s="344"/>
      <c r="K124" s="344"/>
      <c r="L124" s="344"/>
      <c r="M124" s="344"/>
      <c r="N124" s="344"/>
      <c r="O124" s="344"/>
      <c r="P124" s="344"/>
      <c r="Q124" s="344"/>
      <c r="R124" s="344"/>
      <c r="S124" s="271"/>
      <c r="T124" s="271"/>
      <c r="U124" s="271"/>
      <c r="V124" s="271"/>
      <c r="W124" s="271"/>
      <c r="X124" s="271"/>
      <c r="Y124" s="271"/>
      <c r="Z124" s="271"/>
      <c r="AA124" s="271"/>
      <c r="AB124" s="271"/>
      <c r="AC124" s="271"/>
      <c r="AD124" s="271"/>
      <c r="AE124" s="271"/>
      <c r="AF124" s="271"/>
      <c r="AG124" s="271"/>
      <c r="AH124" s="271"/>
      <c r="AI124" s="271"/>
      <c r="AJ124" s="271"/>
      <c r="AK124" s="271"/>
      <c r="AL124" s="271"/>
      <c r="AM124" s="271"/>
      <c r="AN124" s="271"/>
      <c r="AO124" s="271"/>
      <c r="AP124" s="271"/>
      <c r="AQ124" s="271"/>
      <c r="AR124" s="271"/>
      <c r="AS124" s="271"/>
      <c r="AT124" s="271"/>
      <c r="AU124" s="271"/>
      <c r="AV124" s="271"/>
      <c r="AW124" s="271"/>
      <c r="AX124" s="271"/>
      <c r="AY124" s="271"/>
      <c r="AZ124" s="271"/>
      <c r="BA124" s="271"/>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row>
    <row r="125" spans="2:246" s="2" customFormat="1" x14ac:dyDescent="0.55000000000000004">
      <c r="B125" s="221" t="s">
        <v>116</v>
      </c>
      <c r="C125" s="346">
        <f>C124/12</f>
        <v>3.7995017046944662E-3</v>
      </c>
      <c r="D125" s="335"/>
      <c r="E125" s="335"/>
      <c r="F125" s="335"/>
      <c r="G125" s="335"/>
      <c r="H125" s="335"/>
      <c r="I125" s="335"/>
      <c r="J125" s="344"/>
      <c r="K125" s="344"/>
      <c r="L125" s="344"/>
      <c r="M125" s="344"/>
      <c r="N125" s="344"/>
      <c r="O125" s="344"/>
      <c r="P125" s="344"/>
      <c r="Q125" s="344"/>
      <c r="R125" s="344"/>
      <c r="S125" s="271"/>
      <c r="T125" s="271"/>
      <c r="U125" s="271"/>
      <c r="V125" s="271"/>
      <c r="W125" s="271"/>
      <c r="X125" s="271"/>
      <c r="Y125" s="271"/>
      <c r="Z125" s="271"/>
      <c r="AA125" s="271"/>
      <c r="AB125" s="271"/>
      <c r="AC125" s="271"/>
      <c r="AD125" s="271"/>
      <c r="AE125" s="271"/>
      <c r="AF125" s="271"/>
      <c r="AG125" s="271"/>
      <c r="AH125" s="271"/>
      <c r="AI125" s="271"/>
      <c r="AJ125" s="271"/>
      <c r="AK125" s="271"/>
      <c r="AL125" s="271"/>
      <c r="AM125" s="271"/>
      <c r="AN125" s="271"/>
      <c r="AO125" s="271"/>
      <c r="AP125" s="271"/>
      <c r="AQ125" s="271"/>
      <c r="AR125" s="271"/>
      <c r="AS125" s="271"/>
      <c r="AT125" s="271"/>
      <c r="AU125" s="271"/>
      <c r="AV125" s="271"/>
      <c r="AW125" s="271"/>
      <c r="AX125" s="271"/>
      <c r="AY125" s="271"/>
      <c r="AZ125" s="271"/>
      <c r="BA125" s="271"/>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row>
    <row r="126" spans="2:246" s="2" customFormat="1" x14ac:dyDescent="0.55000000000000004">
      <c r="B126" s="221" t="s">
        <v>117</v>
      </c>
      <c r="C126" s="344">
        <v>31905</v>
      </c>
      <c r="D126" s="345">
        <f>C126/C121</f>
        <v>0.60019188080815677</v>
      </c>
      <c r="E126" s="344"/>
      <c r="F126" s="344"/>
      <c r="G126" s="344"/>
      <c r="H126" s="344"/>
      <c r="I126" s="344"/>
      <c r="J126" s="344"/>
      <c r="K126" s="344"/>
      <c r="L126" s="344"/>
      <c r="M126" s="344"/>
      <c r="N126" s="344"/>
      <c r="O126" s="344"/>
      <c r="P126" s="344"/>
      <c r="Q126" s="344"/>
      <c r="R126" s="344"/>
      <c r="S126" s="271"/>
      <c r="T126" s="271"/>
      <c r="U126" s="271"/>
      <c r="V126" s="271"/>
      <c r="W126" s="271"/>
      <c r="X126" s="271"/>
      <c r="Y126" s="271"/>
      <c r="Z126" s="271"/>
      <c r="AA126" s="271"/>
      <c r="AB126" s="271"/>
      <c r="AC126" s="271"/>
      <c r="AD126" s="271"/>
      <c r="AE126" s="271"/>
      <c r="AF126" s="271"/>
      <c r="AG126" s="271"/>
      <c r="AH126" s="271"/>
      <c r="AI126" s="271"/>
      <c r="AJ126" s="271"/>
      <c r="AK126" s="271"/>
      <c r="AL126" s="271"/>
      <c r="AM126" s="271"/>
      <c r="AN126" s="271"/>
      <c r="AO126" s="271"/>
      <c r="AP126" s="271"/>
      <c r="AQ126" s="271"/>
      <c r="AR126" s="271"/>
      <c r="AS126" s="271"/>
      <c r="AT126" s="271"/>
      <c r="AU126" s="271"/>
      <c r="AV126" s="271"/>
      <c r="AW126" s="271"/>
      <c r="AX126" s="271"/>
      <c r="AY126" s="271"/>
      <c r="AZ126" s="271"/>
      <c r="BA126" s="271"/>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row>
    <row r="127" spans="2:246" s="2" customFormat="1" x14ac:dyDescent="0.55000000000000004">
      <c r="B127" s="221" t="s">
        <v>118</v>
      </c>
      <c r="C127" s="344">
        <v>12647</v>
      </c>
      <c r="D127" s="345">
        <f>C127/C126</f>
        <v>0.39639554928694559</v>
      </c>
      <c r="E127" s="344"/>
      <c r="F127" s="344"/>
      <c r="G127" s="344"/>
      <c r="H127" s="344"/>
      <c r="I127" s="344"/>
      <c r="J127" s="344"/>
      <c r="K127" s="344"/>
      <c r="L127" s="344"/>
      <c r="M127" s="344"/>
      <c r="N127" s="344"/>
      <c r="O127" s="344"/>
      <c r="P127" s="344"/>
      <c r="Q127" s="344"/>
      <c r="R127" s="344"/>
      <c r="S127" s="271"/>
      <c r="T127" s="271"/>
      <c r="U127" s="271"/>
      <c r="V127" s="271"/>
      <c r="W127" s="271"/>
      <c r="X127" s="271"/>
      <c r="Y127" s="271"/>
      <c r="Z127" s="271"/>
      <c r="AA127" s="271"/>
      <c r="AB127" s="271"/>
      <c r="AC127" s="271"/>
      <c r="AD127" s="271"/>
      <c r="AE127" s="271"/>
      <c r="AF127" s="271"/>
      <c r="AG127" s="271"/>
      <c r="AH127" s="271"/>
      <c r="AI127" s="271"/>
      <c r="AJ127" s="271"/>
      <c r="AK127" s="271"/>
      <c r="AL127" s="271"/>
      <c r="AM127" s="271"/>
      <c r="AN127" s="271"/>
      <c r="AO127" s="271"/>
      <c r="AP127" s="271"/>
      <c r="AQ127" s="271"/>
      <c r="AR127" s="271"/>
      <c r="AS127" s="271"/>
      <c r="AT127" s="271"/>
      <c r="AU127" s="271"/>
      <c r="AV127" s="271"/>
      <c r="AW127" s="271"/>
      <c r="AX127" s="271"/>
      <c r="AY127" s="271"/>
      <c r="AZ127" s="271"/>
      <c r="BA127" s="271"/>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row>
    <row r="128" spans="2:246" s="2" customFormat="1" x14ac:dyDescent="0.55000000000000004">
      <c r="B128" s="221" t="s">
        <v>124</v>
      </c>
      <c r="C128" s="344">
        <f>E113/C127</f>
        <v>13668.176122209221</v>
      </c>
      <c r="D128" s="345"/>
      <c r="E128" s="344"/>
      <c r="F128" s="344"/>
      <c r="G128" s="344"/>
      <c r="H128" s="344"/>
      <c r="I128" s="344"/>
      <c r="J128" s="344"/>
      <c r="K128" s="344"/>
      <c r="L128" s="344"/>
      <c r="M128" s="344"/>
      <c r="N128" s="344"/>
      <c r="O128" s="344"/>
      <c r="P128" s="344"/>
      <c r="Q128" s="344"/>
      <c r="R128" s="344"/>
      <c r="S128" s="271"/>
      <c r="T128" s="271"/>
      <c r="U128" s="271"/>
      <c r="V128" s="271"/>
      <c r="W128" s="271"/>
      <c r="X128" s="271"/>
      <c r="Y128" s="271"/>
      <c r="Z128" s="271"/>
      <c r="AA128" s="271"/>
      <c r="AB128" s="271"/>
      <c r="AC128" s="271"/>
      <c r="AD128" s="271"/>
      <c r="AE128" s="271"/>
      <c r="AF128" s="271"/>
      <c r="AG128" s="271"/>
      <c r="AH128" s="271"/>
      <c r="AI128" s="271"/>
      <c r="AJ128" s="271"/>
      <c r="AK128" s="271"/>
      <c r="AL128" s="271"/>
      <c r="AM128" s="271"/>
      <c r="AN128" s="271"/>
      <c r="AO128" s="271"/>
      <c r="AP128" s="271"/>
      <c r="AQ128" s="271"/>
      <c r="AR128" s="271"/>
      <c r="AS128" s="271"/>
      <c r="AT128" s="271"/>
      <c r="AU128" s="271"/>
      <c r="AV128" s="271"/>
      <c r="AW128" s="271"/>
      <c r="AX128" s="271"/>
      <c r="AY128" s="271"/>
      <c r="AZ128" s="271"/>
      <c r="BA128" s="271"/>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row>
    <row r="129" spans="1:246" s="2" customFormat="1" x14ac:dyDescent="0.55000000000000004">
      <c r="B129" s="221"/>
      <c r="C129" s="344"/>
      <c r="D129" s="345"/>
      <c r="E129" s="344"/>
      <c r="F129" s="344"/>
      <c r="G129" s="344"/>
      <c r="H129" s="344"/>
      <c r="I129" s="344"/>
      <c r="J129" s="344"/>
      <c r="K129" s="344"/>
      <c r="L129" s="344"/>
      <c r="M129" s="344"/>
      <c r="N129" s="344"/>
      <c r="O129" s="344"/>
      <c r="P129" s="344"/>
      <c r="Q129" s="344"/>
      <c r="R129" s="344"/>
      <c r="S129" s="271"/>
      <c r="T129" s="271"/>
      <c r="U129" s="271"/>
      <c r="V129" s="271"/>
      <c r="W129" s="271"/>
      <c r="X129" s="271"/>
      <c r="Y129" s="271"/>
      <c r="Z129" s="271"/>
      <c r="AA129" s="271"/>
      <c r="AB129" s="271"/>
      <c r="AC129" s="271"/>
      <c r="AD129" s="271"/>
      <c r="AE129" s="271"/>
      <c r="AF129" s="271"/>
      <c r="AG129" s="271"/>
      <c r="AH129" s="271"/>
      <c r="AI129" s="271"/>
      <c r="AJ129" s="271"/>
      <c r="AK129" s="271"/>
      <c r="AL129" s="271"/>
      <c r="AM129" s="271"/>
      <c r="AN129" s="271"/>
      <c r="AO129" s="271"/>
      <c r="AP129" s="271"/>
      <c r="AQ129" s="271"/>
      <c r="AR129" s="271"/>
      <c r="AS129" s="271"/>
      <c r="AT129" s="271"/>
      <c r="AU129" s="271"/>
      <c r="AV129" s="271"/>
      <c r="AW129" s="271"/>
      <c r="AX129" s="271"/>
      <c r="AY129" s="271"/>
      <c r="AZ129" s="271"/>
      <c r="BA129" s="271"/>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row>
    <row r="130" spans="1:246" s="2" customFormat="1" x14ac:dyDescent="0.55000000000000004">
      <c r="B130" s="221" t="s">
        <v>114</v>
      </c>
      <c r="C130" s="344">
        <v>11408</v>
      </c>
      <c r="D130" s="344"/>
      <c r="E130" s="344"/>
      <c r="F130" s="344"/>
      <c r="G130" s="344"/>
      <c r="H130" s="344"/>
      <c r="I130" s="344"/>
      <c r="J130" s="344"/>
      <c r="K130" s="344"/>
      <c r="L130" s="344"/>
      <c r="M130" s="344"/>
      <c r="N130" s="344"/>
      <c r="O130" s="344"/>
      <c r="P130" s="344"/>
      <c r="Q130" s="344"/>
      <c r="R130" s="344"/>
      <c r="S130" s="271"/>
      <c r="T130" s="271"/>
      <c r="U130" s="271"/>
      <c r="V130" s="271"/>
      <c r="W130" s="271"/>
      <c r="X130" s="271"/>
      <c r="Y130" s="271"/>
      <c r="Z130" s="271"/>
      <c r="AA130" s="271"/>
      <c r="AB130" s="271"/>
      <c r="AC130" s="271"/>
      <c r="AD130" s="271"/>
      <c r="AE130" s="271"/>
      <c r="AF130" s="271"/>
      <c r="AG130" s="271"/>
      <c r="AH130" s="271"/>
      <c r="AI130" s="271"/>
      <c r="AJ130" s="271"/>
      <c r="AK130" s="271"/>
      <c r="AL130" s="271"/>
      <c r="AM130" s="271"/>
      <c r="AN130" s="271"/>
      <c r="AO130" s="271"/>
      <c r="AP130" s="271"/>
      <c r="AQ130" s="271"/>
      <c r="AR130" s="271"/>
      <c r="AS130" s="271"/>
      <c r="AT130" s="271"/>
      <c r="AU130" s="271"/>
      <c r="AV130" s="271"/>
      <c r="AW130" s="271"/>
      <c r="AX130" s="271"/>
      <c r="AY130" s="271"/>
      <c r="AZ130" s="271"/>
      <c r="BA130" s="271"/>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row>
    <row r="131" spans="1:246" s="2" customFormat="1" x14ac:dyDescent="0.55000000000000004">
      <c r="B131" s="221" t="s">
        <v>115</v>
      </c>
      <c r="C131" s="344"/>
      <c r="D131" s="344"/>
      <c r="E131" s="344"/>
      <c r="F131" s="344"/>
      <c r="G131" s="344"/>
      <c r="H131" s="344"/>
      <c r="I131" s="344"/>
      <c r="J131" s="344"/>
      <c r="K131" s="344"/>
      <c r="L131" s="344"/>
      <c r="M131" s="344"/>
      <c r="N131" s="344"/>
      <c r="O131" s="344"/>
      <c r="P131" s="344"/>
      <c r="Q131" s="344"/>
      <c r="R131" s="344"/>
      <c r="S131" s="271"/>
      <c r="T131" s="271"/>
      <c r="U131" s="271"/>
      <c r="V131" s="271"/>
      <c r="W131" s="271"/>
      <c r="X131" s="271"/>
      <c r="Y131" s="271"/>
      <c r="Z131" s="271"/>
      <c r="AA131" s="271"/>
      <c r="AB131" s="271"/>
      <c r="AC131" s="271"/>
      <c r="AD131" s="271"/>
      <c r="AE131" s="271"/>
      <c r="AF131" s="271"/>
      <c r="AG131" s="271"/>
      <c r="AH131" s="271"/>
      <c r="AI131" s="271"/>
      <c r="AJ131" s="271"/>
      <c r="AK131" s="271"/>
      <c r="AL131" s="271"/>
      <c r="AM131" s="271"/>
      <c r="AN131" s="271"/>
      <c r="AO131" s="271"/>
      <c r="AP131" s="271"/>
      <c r="AQ131" s="271"/>
      <c r="AR131" s="271"/>
      <c r="AS131" s="271"/>
      <c r="AT131" s="271"/>
      <c r="AU131" s="271"/>
      <c r="AV131" s="271"/>
      <c r="AW131" s="271"/>
      <c r="AX131" s="271"/>
      <c r="AY131" s="271"/>
      <c r="AZ131" s="271"/>
      <c r="BA131" s="271"/>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row>
    <row r="132" spans="1:246" s="2" customFormat="1" x14ac:dyDescent="0.55000000000000004">
      <c r="B132" s="221" t="s">
        <v>113</v>
      </c>
      <c r="C132" s="339">
        <v>4.0000000000000001E-3</v>
      </c>
      <c r="D132" s="344"/>
      <c r="E132" s="344"/>
      <c r="F132" s="344"/>
      <c r="G132" s="344"/>
      <c r="H132" s="344"/>
      <c r="I132" s="344"/>
      <c r="J132" s="344"/>
      <c r="K132" s="344"/>
      <c r="L132" s="344"/>
      <c r="M132" s="344"/>
      <c r="N132" s="344"/>
      <c r="O132" s="344"/>
      <c r="P132" s="344"/>
      <c r="Q132" s="344"/>
      <c r="R132" s="344"/>
      <c r="S132" s="271"/>
      <c r="T132" s="271"/>
      <c r="U132" s="271"/>
      <c r="V132" s="271"/>
      <c r="W132" s="271"/>
      <c r="X132" s="271"/>
      <c r="Y132" s="271"/>
      <c r="Z132" s="271"/>
      <c r="AA132" s="271"/>
      <c r="AB132" s="271"/>
      <c r="AC132" s="271"/>
      <c r="AD132" s="271"/>
      <c r="AE132" s="271"/>
      <c r="AF132" s="271"/>
      <c r="AG132" s="271"/>
      <c r="AH132" s="271"/>
      <c r="AI132" s="271"/>
      <c r="AJ132" s="271"/>
      <c r="AK132" s="271"/>
      <c r="AL132" s="271"/>
      <c r="AM132" s="271"/>
      <c r="AN132" s="271"/>
      <c r="AO132" s="271"/>
      <c r="AP132" s="271"/>
      <c r="AQ132" s="271"/>
      <c r="AR132" s="271"/>
      <c r="AS132" s="271"/>
      <c r="AT132" s="271"/>
      <c r="AU132" s="271"/>
      <c r="AV132" s="271"/>
      <c r="AW132" s="271"/>
      <c r="AX132" s="271"/>
      <c r="AY132" s="271"/>
      <c r="AZ132" s="271"/>
      <c r="BA132" s="271"/>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row>
    <row r="133" spans="1:246" s="2" customFormat="1" x14ac:dyDescent="0.55000000000000004">
      <c r="B133" s="221" t="s">
        <v>112</v>
      </c>
      <c r="C133" s="344">
        <v>9614</v>
      </c>
      <c r="D133" s="344"/>
      <c r="E133" s="344"/>
      <c r="F133" s="344"/>
      <c r="G133" s="344"/>
      <c r="H133" s="344"/>
      <c r="I133" s="344"/>
      <c r="J133" s="344"/>
      <c r="K133" s="344"/>
      <c r="L133" s="344"/>
      <c r="M133" s="344"/>
      <c r="N133" s="344"/>
      <c r="O133" s="344"/>
      <c r="P133" s="344"/>
      <c r="Q133" s="344"/>
      <c r="R133" s="344"/>
      <c r="S133" s="271"/>
      <c r="T133" s="271"/>
      <c r="U133" s="271"/>
      <c r="V133" s="271"/>
      <c r="W133" s="271"/>
      <c r="X133" s="271"/>
      <c r="Y133" s="271"/>
      <c r="Z133" s="271"/>
      <c r="AA133" s="271"/>
      <c r="AB133" s="271"/>
      <c r="AC133" s="271"/>
      <c r="AD133" s="271"/>
      <c r="AE133" s="271"/>
      <c r="AF133" s="271"/>
      <c r="AG133" s="271"/>
      <c r="AH133" s="271"/>
      <c r="AI133" s="271"/>
      <c r="AJ133" s="271"/>
      <c r="AK133" s="271"/>
      <c r="AL133" s="271"/>
      <c r="AM133" s="271"/>
      <c r="AN133" s="271"/>
      <c r="AO133" s="271"/>
      <c r="AP133" s="271"/>
      <c r="AQ133" s="271"/>
      <c r="AR133" s="271"/>
      <c r="AS133" s="271"/>
      <c r="AT133" s="271"/>
      <c r="AU133" s="271"/>
      <c r="AV133" s="271"/>
      <c r="AW133" s="271"/>
      <c r="AX133" s="271"/>
      <c r="AY133" s="271"/>
      <c r="AZ133" s="271"/>
      <c r="BA133" s="271"/>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row>
    <row r="134" spans="1:246" s="2" customFormat="1" x14ac:dyDescent="0.55000000000000004">
      <c r="B134" s="221" t="s">
        <v>119</v>
      </c>
      <c r="C134" s="344">
        <f>D126*C133</f>
        <v>5770.2447420896196</v>
      </c>
      <c r="D134" s="344"/>
      <c r="E134" s="344"/>
      <c r="F134" s="344"/>
      <c r="G134" s="344"/>
      <c r="H134" s="344"/>
      <c r="I134" s="344"/>
      <c r="J134" s="344"/>
      <c r="K134" s="344"/>
      <c r="L134" s="344"/>
      <c r="M134" s="827" t="s">
        <v>1616</v>
      </c>
      <c r="N134" s="827"/>
      <c r="O134" s="827"/>
      <c r="P134" s="827"/>
      <c r="Q134" s="827"/>
      <c r="R134" s="827"/>
      <c r="S134" s="827"/>
      <c r="T134" s="827"/>
      <c r="U134" s="827"/>
      <c r="V134" s="827"/>
      <c r="W134" s="271"/>
      <c r="X134" s="271"/>
      <c r="Y134" s="271"/>
      <c r="Z134" s="271"/>
      <c r="AA134" s="271"/>
      <c r="AB134" s="271"/>
      <c r="AC134" s="271"/>
      <c r="AD134" s="271"/>
      <c r="AE134" s="271"/>
      <c r="AF134" s="271"/>
      <c r="AG134" s="271"/>
      <c r="AH134" s="271"/>
      <c r="AI134" s="271"/>
      <c r="AJ134" s="271"/>
      <c r="AK134" s="271"/>
      <c r="AL134" s="271"/>
      <c r="AM134" s="271"/>
      <c r="AN134" s="271"/>
      <c r="AO134" s="271"/>
      <c r="AP134" s="271"/>
      <c r="AQ134" s="271"/>
      <c r="AR134" s="271"/>
      <c r="AS134" s="271"/>
      <c r="AT134" s="271"/>
      <c r="AU134" s="271"/>
      <c r="AV134" s="271"/>
      <c r="AW134" s="271"/>
      <c r="AX134" s="271"/>
      <c r="AY134" s="271"/>
      <c r="AZ134" s="271"/>
      <c r="BA134" s="271"/>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row>
    <row r="135" spans="1:246" s="2" customFormat="1" x14ac:dyDescent="0.55000000000000004">
      <c r="B135" s="221" t="s">
        <v>120</v>
      </c>
      <c r="C135" s="344">
        <f>D127*C134</f>
        <v>2287.2993340607245</v>
      </c>
      <c r="D135" s="344"/>
      <c r="E135" s="344"/>
      <c r="F135" s="344"/>
      <c r="G135" s="344"/>
      <c r="H135" s="344"/>
      <c r="I135" s="344"/>
      <c r="J135" s="344"/>
      <c r="K135" s="344"/>
      <c r="L135" s="344"/>
      <c r="M135" s="827"/>
      <c r="N135" s="827"/>
      <c r="O135" s="827"/>
      <c r="P135" s="827"/>
      <c r="Q135" s="827"/>
      <c r="R135" s="827"/>
      <c r="S135" s="827"/>
      <c r="T135" s="827"/>
      <c r="U135" s="827"/>
      <c r="V135" s="827"/>
      <c r="W135" s="271"/>
      <c r="X135" s="271"/>
      <c r="Y135" s="271"/>
      <c r="Z135" s="271"/>
      <c r="AA135" s="271"/>
      <c r="AB135" s="271"/>
      <c r="AC135" s="271"/>
      <c r="AD135" s="271"/>
      <c r="AE135" s="271"/>
      <c r="AF135" s="271"/>
      <c r="AG135" s="271"/>
      <c r="AH135" s="271"/>
      <c r="AI135" s="271"/>
      <c r="AJ135" s="271"/>
      <c r="AK135" s="271"/>
      <c r="AL135" s="271"/>
      <c r="AM135" s="271"/>
      <c r="AN135" s="271"/>
      <c r="AO135" s="271"/>
      <c r="AP135" s="271"/>
      <c r="AQ135" s="271"/>
      <c r="AR135" s="271"/>
      <c r="AS135" s="271"/>
      <c r="AT135" s="271"/>
      <c r="AU135" s="271"/>
      <c r="AV135" s="271"/>
      <c r="AW135" s="271"/>
      <c r="AX135" s="271"/>
      <c r="AY135" s="271"/>
      <c r="AZ135" s="271"/>
      <c r="BA135" s="271"/>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row>
    <row r="136" spans="1:246" s="2" customFormat="1" x14ac:dyDescent="0.55000000000000004">
      <c r="B136" s="221"/>
      <c r="C136" s="344"/>
      <c r="D136" s="344"/>
      <c r="E136" s="344"/>
      <c r="F136" s="344"/>
      <c r="G136" s="344"/>
      <c r="H136" s="344"/>
      <c r="I136" s="344"/>
      <c r="J136" s="344"/>
      <c r="K136" s="344"/>
      <c r="L136" s="344"/>
      <c r="M136" s="827"/>
      <c r="N136" s="827"/>
      <c r="O136" s="827"/>
      <c r="P136" s="827"/>
      <c r="Q136" s="827"/>
      <c r="R136" s="827"/>
      <c r="S136" s="827"/>
      <c r="T136" s="827"/>
      <c r="U136" s="827"/>
      <c r="V136" s="827"/>
      <c r="W136" s="271"/>
      <c r="X136" s="271"/>
      <c r="Y136" s="271"/>
      <c r="Z136" s="271"/>
      <c r="AA136" s="271"/>
      <c r="AB136" s="271"/>
      <c r="AC136" s="271"/>
      <c r="AD136" s="271"/>
      <c r="AE136" s="271"/>
      <c r="AF136" s="271"/>
      <c r="AG136" s="271"/>
      <c r="AH136" s="271"/>
      <c r="AI136" s="271"/>
      <c r="AJ136" s="271"/>
      <c r="AK136" s="271"/>
      <c r="AL136" s="271"/>
      <c r="AM136" s="271"/>
      <c r="AN136" s="271"/>
      <c r="AO136" s="271"/>
      <c r="AP136" s="271"/>
      <c r="AQ136" s="271"/>
      <c r="AR136" s="271"/>
      <c r="AS136" s="271"/>
      <c r="AT136" s="271"/>
      <c r="AU136" s="271"/>
      <c r="AV136" s="271"/>
      <c r="AW136" s="271"/>
      <c r="AX136" s="271"/>
      <c r="AY136" s="271"/>
      <c r="AZ136" s="271"/>
      <c r="BA136" s="27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row>
    <row r="137" spans="1:246" s="2" customFormat="1" x14ac:dyDescent="0.55000000000000004">
      <c r="B137" s="221" t="s">
        <v>122</v>
      </c>
      <c r="C137" s="346">
        <v>-5.0000000000000001E-3</v>
      </c>
      <c r="D137" s="347">
        <v>-3.7499999999999999E-3</v>
      </c>
      <c r="E137" s="346">
        <v>-2.5000000000000001E-3</v>
      </c>
      <c r="F137" s="347">
        <v>-1.25E-3</v>
      </c>
      <c r="G137" s="346">
        <v>0</v>
      </c>
      <c r="H137" s="347">
        <v>1.25E-3</v>
      </c>
      <c r="I137" s="346">
        <v>2.5000000000000001E-3</v>
      </c>
      <c r="J137" s="347">
        <v>3.7499999999999999E-3</v>
      </c>
      <c r="K137" s="346">
        <v>5.0000000000000001E-3</v>
      </c>
      <c r="L137" s="344"/>
      <c r="M137" s="827"/>
      <c r="N137" s="827"/>
      <c r="O137" s="827"/>
      <c r="P137" s="827"/>
      <c r="Q137" s="827"/>
      <c r="R137" s="827"/>
      <c r="S137" s="827"/>
      <c r="T137" s="827"/>
      <c r="U137" s="827"/>
      <c r="V137" s="827"/>
      <c r="W137" s="271"/>
      <c r="X137" s="271"/>
      <c r="Y137" s="271"/>
      <c r="Z137" s="271"/>
      <c r="AA137" s="271"/>
      <c r="AB137" s="271"/>
      <c r="AC137" s="271"/>
      <c r="AD137" s="271"/>
      <c r="AE137" s="271"/>
      <c r="AF137" s="271"/>
      <c r="AG137" s="271"/>
      <c r="AH137" s="271"/>
      <c r="AI137" s="271"/>
      <c r="AJ137" s="271"/>
      <c r="AK137" s="271"/>
      <c r="AL137" s="271"/>
      <c r="AM137" s="271"/>
      <c r="AN137" s="271"/>
      <c r="AO137" s="271"/>
      <c r="AP137" s="271"/>
      <c r="AQ137" s="271"/>
      <c r="AR137" s="271"/>
      <c r="AS137" s="271"/>
      <c r="AT137" s="271"/>
      <c r="AU137" s="271"/>
      <c r="AV137" s="271"/>
      <c r="AW137" s="271"/>
      <c r="AX137" s="271"/>
      <c r="AY137" s="271"/>
      <c r="AZ137" s="271"/>
      <c r="BA137" s="271"/>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row>
    <row r="138" spans="1:246" s="2" customFormat="1" x14ac:dyDescent="0.55000000000000004">
      <c r="B138" s="221" t="s">
        <v>123</v>
      </c>
      <c r="C138" s="346">
        <v>-5.0000000000000001E-3</v>
      </c>
      <c r="D138" s="347">
        <v>-3.7499999999999999E-3</v>
      </c>
      <c r="E138" s="346">
        <v>-2.5000000000000001E-3</v>
      </c>
      <c r="F138" s="347">
        <v>-1.25E-3</v>
      </c>
      <c r="G138" s="346">
        <v>0</v>
      </c>
      <c r="H138" s="347">
        <v>1.25E-3</v>
      </c>
      <c r="I138" s="346">
        <v>2.5000000000000001E-3</v>
      </c>
      <c r="J138" s="347">
        <v>3.7499999999999999E-3</v>
      </c>
      <c r="K138" s="346">
        <v>5.0000000000000001E-3</v>
      </c>
      <c r="L138" s="344"/>
      <c r="M138" s="827"/>
      <c r="N138" s="827"/>
      <c r="O138" s="827"/>
      <c r="P138" s="827"/>
      <c r="Q138" s="827"/>
      <c r="R138" s="827"/>
      <c r="S138" s="827"/>
      <c r="T138" s="827"/>
      <c r="U138" s="827"/>
      <c r="V138" s="827"/>
      <c r="W138" s="271"/>
      <c r="X138" s="271"/>
      <c r="Y138" s="271"/>
      <c r="Z138" s="271"/>
      <c r="AA138" s="271"/>
      <c r="AB138" s="271"/>
      <c r="AC138" s="271"/>
      <c r="AD138" s="271"/>
      <c r="AE138" s="271"/>
      <c r="AF138" s="271"/>
      <c r="AG138" s="271"/>
      <c r="AH138" s="271"/>
      <c r="AI138" s="271"/>
      <c r="AJ138" s="271"/>
      <c r="AK138" s="271"/>
      <c r="AL138" s="271"/>
      <c r="AM138" s="271"/>
      <c r="AN138" s="271"/>
      <c r="AO138" s="271"/>
      <c r="AP138" s="271"/>
      <c r="AQ138" s="271"/>
      <c r="AR138" s="271"/>
      <c r="AS138" s="271"/>
      <c r="AT138" s="271"/>
      <c r="AU138" s="271"/>
      <c r="AV138" s="271"/>
      <c r="AW138" s="271"/>
      <c r="AX138" s="271"/>
      <c r="AY138" s="271"/>
      <c r="AZ138" s="271"/>
      <c r="BA138" s="271"/>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row>
    <row r="140" spans="1:246" s="13" customFormat="1" hidden="1" x14ac:dyDescent="0.55000000000000004">
      <c r="A140" s="149">
        <v>1</v>
      </c>
      <c r="B140" s="150" t="str">
        <f>B11</f>
        <v>Entire island of Ebeye</v>
      </c>
      <c r="C140" s="151"/>
      <c r="D140" s="151">
        <v>2017</v>
      </c>
      <c r="E140" s="151">
        <v>2018</v>
      </c>
      <c r="F140" s="151">
        <v>2019</v>
      </c>
      <c r="G140" s="151">
        <v>2020</v>
      </c>
      <c r="H140" s="151">
        <v>2021</v>
      </c>
      <c r="I140" s="151">
        <v>2022</v>
      </c>
      <c r="J140" s="151">
        <v>2023</v>
      </c>
      <c r="K140" s="151">
        <v>2024</v>
      </c>
      <c r="L140" s="151">
        <v>2025</v>
      </c>
      <c r="M140" s="151">
        <v>2026</v>
      </c>
      <c r="N140" s="151">
        <v>2027</v>
      </c>
      <c r="O140" s="151">
        <v>2028</v>
      </c>
      <c r="P140" s="151">
        <v>2029</v>
      </c>
      <c r="Q140" s="151">
        <v>2030</v>
      </c>
      <c r="R140" s="151">
        <v>2031</v>
      </c>
      <c r="S140" s="151">
        <v>2032</v>
      </c>
      <c r="T140" s="151">
        <v>2033</v>
      </c>
      <c r="U140" s="151">
        <v>2034</v>
      </c>
      <c r="V140" s="151">
        <v>2035</v>
      </c>
      <c r="W140" s="151">
        <v>2036</v>
      </c>
      <c r="X140" s="151">
        <v>2037</v>
      </c>
      <c r="Y140" s="151">
        <v>2038</v>
      </c>
      <c r="Z140" s="151">
        <v>2039</v>
      </c>
      <c r="AA140" s="151">
        <v>2040</v>
      </c>
      <c r="AB140" s="151">
        <v>2041</v>
      </c>
      <c r="AC140" s="151">
        <v>2042</v>
      </c>
      <c r="AD140" s="151">
        <v>2043</v>
      </c>
      <c r="AE140" s="151">
        <v>2044</v>
      </c>
      <c r="AF140" s="151">
        <v>2045</v>
      </c>
      <c r="AG140" s="151">
        <v>2046</v>
      </c>
      <c r="AH140" s="151">
        <v>2047</v>
      </c>
      <c r="AI140" s="151">
        <v>2048</v>
      </c>
      <c r="AJ140" s="151">
        <v>2049</v>
      </c>
      <c r="AK140" s="151">
        <v>2050</v>
      </c>
      <c r="AL140" s="151">
        <v>2051</v>
      </c>
      <c r="AM140" s="151">
        <v>2052</v>
      </c>
      <c r="AN140" s="151">
        <v>2053</v>
      </c>
      <c r="AO140" s="151">
        <v>2054</v>
      </c>
      <c r="AP140" s="151">
        <v>2055</v>
      </c>
      <c r="AQ140" s="151">
        <v>2056</v>
      </c>
      <c r="AR140" s="151">
        <v>2057</v>
      </c>
      <c r="AS140" s="151">
        <v>2058</v>
      </c>
      <c r="AT140" s="151">
        <v>2059</v>
      </c>
      <c r="AU140" s="151">
        <v>2060</v>
      </c>
      <c r="AV140" s="151">
        <v>2061</v>
      </c>
      <c r="AW140" s="151">
        <v>2062</v>
      </c>
      <c r="AX140" s="151">
        <v>2063</v>
      </c>
      <c r="AY140" s="151">
        <v>2064</v>
      </c>
      <c r="AZ140" s="151">
        <v>2065</v>
      </c>
      <c r="BA140" s="152">
        <v>2066</v>
      </c>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row>
    <row r="141" spans="1:246" s="13" customFormat="1" hidden="1" x14ac:dyDescent="0.55000000000000004">
      <c r="A141" s="119"/>
      <c r="B141" s="13" t="s">
        <v>11</v>
      </c>
      <c r="D141" s="80">
        <f t="shared" ref="D141:AL141" si="10">D25*$H$11*D27</f>
        <v>0</v>
      </c>
      <c r="E141" s="80">
        <f t="shared" si="10"/>
        <v>0</v>
      </c>
      <c r="F141" s="80">
        <f t="shared" si="10"/>
        <v>0</v>
      </c>
      <c r="G141" s="80">
        <f t="shared" si="10"/>
        <v>0.4250083590996942</v>
      </c>
      <c r="H141" s="80">
        <f t="shared" si="10"/>
        <v>0.85426680179038517</v>
      </c>
      <c r="I141" s="80">
        <f t="shared" si="10"/>
        <v>0.85853813579933691</v>
      </c>
      <c r="J141" s="80">
        <f t="shared" si="10"/>
        <v>0.86283082647833353</v>
      </c>
      <c r="K141" s="80">
        <f t="shared" si="10"/>
        <v>0.8671449806107252</v>
      </c>
      <c r="L141" s="80">
        <f t="shared" si="10"/>
        <v>0.87148070551377876</v>
      </c>
      <c r="M141" s="80">
        <f t="shared" si="10"/>
        <v>0.87583810904134751</v>
      </c>
      <c r="N141" s="80">
        <f t="shared" si="10"/>
        <v>0.88021729958655415</v>
      </c>
      <c r="O141" s="80">
        <f t="shared" si="10"/>
        <v>0.88461838608448662</v>
      </c>
      <c r="P141" s="80">
        <f t="shared" si="10"/>
        <v>0.88904147801490896</v>
      </c>
      <c r="Q141" s="80">
        <f t="shared" si="10"/>
        <v>0.89348668540498333</v>
      </c>
      <c r="R141" s="80">
        <f t="shared" si="10"/>
        <v>0.89795411883200804</v>
      </c>
      <c r="S141" s="80">
        <f t="shared" si="10"/>
        <v>0.90244388942616804</v>
      </c>
      <c r="T141" s="80">
        <f t="shared" si="10"/>
        <v>0.90695610887329881</v>
      </c>
      <c r="U141" s="80">
        <f t="shared" si="10"/>
        <v>0.91149088941766498</v>
      </c>
      <c r="V141" s="80">
        <f t="shared" si="10"/>
        <v>0.9160483438647532</v>
      </c>
      <c r="W141" s="80">
        <f t="shared" si="10"/>
        <v>0.9206285855840769</v>
      </c>
      <c r="X141" s="80">
        <f t="shared" si="10"/>
        <v>0.92523172851199709</v>
      </c>
      <c r="Y141" s="80">
        <f t="shared" si="10"/>
        <v>0.92985788715455686</v>
      </c>
      <c r="Z141" s="80">
        <f t="shared" si="10"/>
        <v>0.93450717659032945</v>
      </c>
      <c r="AA141" s="80">
        <f t="shared" si="10"/>
        <v>0.93917971247328125</v>
      </c>
      <c r="AB141" s="80">
        <f t="shared" si="10"/>
        <v>0.94387561103564743</v>
      </c>
      <c r="AC141" s="80">
        <f t="shared" si="10"/>
        <v>0.94859498909082562</v>
      </c>
      <c r="AD141" s="80">
        <f t="shared" si="10"/>
        <v>0.95333796403627957</v>
      </c>
      <c r="AE141" s="80">
        <f t="shared" si="10"/>
        <v>0.95810465385646071</v>
      </c>
      <c r="AF141" s="80">
        <f t="shared" si="10"/>
        <v>0.96289517712574291</v>
      </c>
      <c r="AG141" s="80">
        <f t="shared" si="10"/>
        <v>0.96770965301137146</v>
      </c>
      <c r="AH141" s="80">
        <f t="shared" si="10"/>
        <v>0.97254820127642805</v>
      </c>
      <c r="AI141" s="80">
        <f t="shared" si="10"/>
        <v>0.97741094228281011</v>
      </c>
      <c r="AJ141" s="80">
        <f t="shared" si="10"/>
        <v>0.98229799699422404</v>
      </c>
      <c r="AK141" s="80">
        <f t="shared" si="10"/>
        <v>0.98720948697919497</v>
      </c>
      <c r="AL141" s="80">
        <f t="shared" si="10"/>
        <v>0.99214553441409092</v>
      </c>
      <c r="AM141" s="80">
        <f t="shared" ref="AM141:BA141" si="11">AM25*$H$11</f>
        <v>0</v>
      </c>
      <c r="AN141" s="80">
        <f t="shared" si="11"/>
        <v>0</v>
      </c>
      <c r="AO141" s="80">
        <f t="shared" si="11"/>
        <v>0</v>
      </c>
      <c r="AP141" s="80">
        <f t="shared" si="11"/>
        <v>0</v>
      </c>
      <c r="AQ141" s="80">
        <f t="shared" si="11"/>
        <v>0</v>
      </c>
      <c r="AR141" s="80">
        <f t="shared" si="11"/>
        <v>0</v>
      </c>
      <c r="AS141" s="80">
        <f t="shared" si="11"/>
        <v>0</v>
      </c>
      <c r="AT141" s="80">
        <f t="shared" si="11"/>
        <v>0</v>
      </c>
      <c r="AU141" s="80">
        <f t="shared" si="11"/>
        <v>0</v>
      </c>
      <c r="AV141" s="80">
        <f t="shared" si="11"/>
        <v>0</v>
      </c>
      <c r="AW141" s="80">
        <f t="shared" si="11"/>
        <v>0</v>
      </c>
      <c r="AX141" s="80">
        <f t="shared" si="11"/>
        <v>0</v>
      </c>
      <c r="AY141" s="80">
        <f t="shared" si="11"/>
        <v>0</v>
      </c>
      <c r="AZ141" s="80">
        <f t="shared" si="11"/>
        <v>0</v>
      </c>
      <c r="BA141" s="120">
        <f t="shared" si="11"/>
        <v>0</v>
      </c>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row>
    <row r="142" spans="1:246" s="13" customFormat="1" hidden="1" x14ac:dyDescent="0.55000000000000004">
      <c r="A142" s="119"/>
      <c r="B142" s="13" t="s">
        <v>18</v>
      </c>
      <c r="D142" s="80">
        <f>SUM(D143:D144)</f>
        <v>0</v>
      </c>
      <c r="E142" s="80">
        <f t="shared" ref="E142:BA142" si="12">SUM(E143:E144)</f>
        <v>6.4400000000000013</v>
      </c>
      <c r="F142" s="80">
        <f t="shared" si="12"/>
        <v>4.83</v>
      </c>
      <c r="G142" s="80">
        <f t="shared" si="12"/>
        <v>8.8550000000000022</v>
      </c>
      <c r="H142" s="80">
        <f t="shared" si="12"/>
        <v>8.8550000000000022</v>
      </c>
      <c r="I142" s="80">
        <f t="shared" si="12"/>
        <v>3.2200000000000006</v>
      </c>
      <c r="J142" s="80">
        <f t="shared" si="12"/>
        <v>0</v>
      </c>
      <c r="K142" s="80">
        <f t="shared" si="12"/>
        <v>0</v>
      </c>
      <c r="L142" s="80">
        <f t="shared" si="12"/>
        <v>0</v>
      </c>
      <c r="M142" s="80">
        <f t="shared" si="12"/>
        <v>0</v>
      </c>
      <c r="N142" s="80">
        <f t="shared" si="12"/>
        <v>0</v>
      </c>
      <c r="O142" s="80">
        <f t="shared" si="12"/>
        <v>0</v>
      </c>
      <c r="P142" s="80">
        <f t="shared" si="12"/>
        <v>0</v>
      </c>
      <c r="Q142" s="80">
        <f t="shared" si="12"/>
        <v>0</v>
      </c>
      <c r="R142" s="80">
        <f t="shared" si="12"/>
        <v>0</v>
      </c>
      <c r="S142" s="80">
        <f t="shared" si="12"/>
        <v>0</v>
      </c>
      <c r="T142" s="80">
        <f t="shared" si="12"/>
        <v>0</v>
      </c>
      <c r="U142" s="80">
        <f t="shared" si="12"/>
        <v>0</v>
      </c>
      <c r="V142" s="80">
        <f t="shared" si="12"/>
        <v>0</v>
      </c>
      <c r="W142" s="80">
        <f t="shared" si="12"/>
        <v>0</v>
      </c>
      <c r="X142" s="80">
        <f t="shared" si="12"/>
        <v>0</v>
      </c>
      <c r="Y142" s="80">
        <f t="shared" si="12"/>
        <v>0</v>
      </c>
      <c r="Z142" s="80">
        <f t="shared" si="12"/>
        <v>0</v>
      </c>
      <c r="AA142" s="80">
        <f t="shared" si="12"/>
        <v>0</v>
      </c>
      <c r="AB142" s="80">
        <f t="shared" si="12"/>
        <v>0</v>
      </c>
      <c r="AC142" s="80">
        <f t="shared" si="12"/>
        <v>0</v>
      </c>
      <c r="AD142" s="80">
        <f t="shared" si="12"/>
        <v>0</v>
      </c>
      <c r="AE142" s="80">
        <f t="shared" si="12"/>
        <v>0</v>
      </c>
      <c r="AF142" s="80">
        <f t="shared" si="12"/>
        <v>0</v>
      </c>
      <c r="AG142" s="80">
        <f t="shared" si="12"/>
        <v>0</v>
      </c>
      <c r="AH142" s="80">
        <f t="shared" si="12"/>
        <v>0</v>
      </c>
      <c r="AI142" s="80">
        <f t="shared" si="12"/>
        <v>0</v>
      </c>
      <c r="AJ142" s="80">
        <f t="shared" si="12"/>
        <v>0</v>
      </c>
      <c r="AK142" s="80">
        <f t="shared" si="12"/>
        <v>0</v>
      </c>
      <c r="AL142" s="80">
        <f t="shared" si="12"/>
        <v>0</v>
      </c>
      <c r="AM142" s="80">
        <f t="shared" si="12"/>
        <v>0</v>
      </c>
      <c r="AN142" s="80">
        <f t="shared" si="12"/>
        <v>0</v>
      </c>
      <c r="AO142" s="80">
        <f t="shared" si="12"/>
        <v>0</v>
      </c>
      <c r="AP142" s="80">
        <f t="shared" si="12"/>
        <v>0</v>
      </c>
      <c r="AQ142" s="80">
        <f t="shared" si="12"/>
        <v>0</v>
      </c>
      <c r="AR142" s="80">
        <f t="shared" si="12"/>
        <v>0</v>
      </c>
      <c r="AS142" s="80">
        <f t="shared" si="12"/>
        <v>0</v>
      </c>
      <c r="AT142" s="80">
        <f t="shared" si="12"/>
        <v>0</v>
      </c>
      <c r="AU142" s="80">
        <f t="shared" si="12"/>
        <v>0</v>
      </c>
      <c r="AV142" s="80">
        <f t="shared" si="12"/>
        <v>0</v>
      </c>
      <c r="AW142" s="80">
        <f t="shared" si="12"/>
        <v>0</v>
      </c>
      <c r="AX142" s="80">
        <f t="shared" si="12"/>
        <v>0</v>
      </c>
      <c r="AY142" s="80">
        <f t="shared" si="12"/>
        <v>0</v>
      </c>
      <c r="AZ142" s="80">
        <f t="shared" si="12"/>
        <v>0</v>
      </c>
      <c r="BA142" s="120">
        <f t="shared" si="12"/>
        <v>0</v>
      </c>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row>
    <row r="143" spans="1:246" s="13" customFormat="1" hidden="1" x14ac:dyDescent="0.55000000000000004">
      <c r="A143" s="119"/>
      <c r="B143" s="13" t="s">
        <v>20</v>
      </c>
      <c r="D143" s="80"/>
      <c r="E143" s="80">
        <f t="shared" ref="E143:AJ143" si="13">E23*$F$11</f>
        <v>6.4400000000000013</v>
      </c>
      <c r="F143" s="80">
        <f t="shared" si="13"/>
        <v>4.83</v>
      </c>
      <c r="G143" s="80">
        <f t="shared" si="13"/>
        <v>8.8550000000000022</v>
      </c>
      <c r="H143" s="80">
        <f t="shared" si="13"/>
        <v>8.8550000000000022</v>
      </c>
      <c r="I143" s="80">
        <f t="shared" si="13"/>
        <v>3.2200000000000006</v>
      </c>
      <c r="J143" s="80">
        <f t="shared" si="13"/>
        <v>0</v>
      </c>
      <c r="K143" s="80">
        <f t="shared" si="13"/>
        <v>0</v>
      </c>
      <c r="L143" s="80">
        <f t="shared" si="13"/>
        <v>0</v>
      </c>
      <c r="M143" s="80">
        <f t="shared" si="13"/>
        <v>0</v>
      </c>
      <c r="N143" s="80">
        <f t="shared" si="13"/>
        <v>0</v>
      </c>
      <c r="O143" s="80">
        <f t="shared" si="13"/>
        <v>0</v>
      </c>
      <c r="P143" s="80">
        <f t="shared" si="13"/>
        <v>0</v>
      </c>
      <c r="Q143" s="80">
        <f t="shared" si="13"/>
        <v>0</v>
      </c>
      <c r="R143" s="80">
        <f t="shared" si="13"/>
        <v>0</v>
      </c>
      <c r="S143" s="80">
        <f t="shared" si="13"/>
        <v>0</v>
      </c>
      <c r="T143" s="80">
        <f t="shared" si="13"/>
        <v>0</v>
      </c>
      <c r="U143" s="80">
        <f t="shared" si="13"/>
        <v>0</v>
      </c>
      <c r="V143" s="80">
        <f t="shared" si="13"/>
        <v>0</v>
      </c>
      <c r="W143" s="80">
        <f t="shared" si="13"/>
        <v>0</v>
      </c>
      <c r="X143" s="80">
        <f t="shared" si="13"/>
        <v>0</v>
      </c>
      <c r="Y143" s="80">
        <f t="shared" si="13"/>
        <v>0</v>
      </c>
      <c r="Z143" s="80">
        <f t="shared" si="13"/>
        <v>0</v>
      </c>
      <c r="AA143" s="80">
        <f t="shared" si="13"/>
        <v>0</v>
      </c>
      <c r="AB143" s="80">
        <f t="shared" si="13"/>
        <v>0</v>
      </c>
      <c r="AC143" s="80">
        <f t="shared" si="13"/>
        <v>0</v>
      </c>
      <c r="AD143" s="80">
        <f t="shared" si="13"/>
        <v>0</v>
      </c>
      <c r="AE143" s="80">
        <f t="shared" si="13"/>
        <v>0</v>
      </c>
      <c r="AF143" s="80">
        <f t="shared" si="13"/>
        <v>0</v>
      </c>
      <c r="AG143" s="80">
        <f t="shared" si="13"/>
        <v>0</v>
      </c>
      <c r="AH143" s="80">
        <f t="shared" si="13"/>
        <v>0</v>
      </c>
      <c r="AI143" s="80">
        <f t="shared" si="13"/>
        <v>0</v>
      </c>
      <c r="AJ143" s="80">
        <f t="shared" si="13"/>
        <v>0</v>
      </c>
      <c r="AK143" s="80">
        <f t="shared" ref="AK143:BA143" si="14">AK23*$F$11</f>
        <v>0</v>
      </c>
      <c r="AL143" s="80">
        <f t="shared" si="14"/>
        <v>0</v>
      </c>
      <c r="AM143" s="80">
        <f t="shared" si="14"/>
        <v>0</v>
      </c>
      <c r="AN143" s="80">
        <f t="shared" si="14"/>
        <v>0</v>
      </c>
      <c r="AO143" s="80">
        <f t="shared" si="14"/>
        <v>0</v>
      </c>
      <c r="AP143" s="80">
        <f t="shared" si="14"/>
        <v>0</v>
      </c>
      <c r="AQ143" s="80">
        <f t="shared" si="14"/>
        <v>0</v>
      </c>
      <c r="AR143" s="80">
        <f t="shared" si="14"/>
        <v>0</v>
      </c>
      <c r="AS143" s="80">
        <f t="shared" si="14"/>
        <v>0</v>
      </c>
      <c r="AT143" s="80">
        <f t="shared" si="14"/>
        <v>0</v>
      </c>
      <c r="AU143" s="80">
        <f t="shared" si="14"/>
        <v>0</v>
      </c>
      <c r="AV143" s="80">
        <f t="shared" si="14"/>
        <v>0</v>
      </c>
      <c r="AW143" s="80">
        <f t="shared" si="14"/>
        <v>0</v>
      </c>
      <c r="AX143" s="80">
        <f t="shared" si="14"/>
        <v>0</v>
      </c>
      <c r="AY143" s="80">
        <f t="shared" si="14"/>
        <v>0</v>
      </c>
      <c r="AZ143" s="80">
        <f t="shared" si="14"/>
        <v>0</v>
      </c>
      <c r="BA143" s="120">
        <f t="shared" si="14"/>
        <v>0</v>
      </c>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row>
    <row r="144" spans="1:246" s="13" customFormat="1" hidden="1" x14ac:dyDescent="0.55000000000000004">
      <c r="A144" s="119"/>
      <c r="B144" s="13" t="s">
        <v>19</v>
      </c>
      <c r="D144" s="80"/>
      <c r="E144" s="80" t="s">
        <v>14</v>
      </c>
      <c r="F144" s="80">
        <f t="shared" ref="F144:BA144" si="15">F26*F24*$F$11</f>
        <v>0</v>
      </c>
      <c r="G144" s="80">
        <f t="shared" si="15"/>
        <v>0</v>
      </c>
      <c r="H144" s="80">
        <f t="shared" si="15"/>
        <v>0</v>
      </c>
      <c r="I144" s="80">
        <f t="shared" si="15"/>
        <v>0</v>
      </c>
      <c r="J144" s="80">
        <f t="shared" si="15"/>
        <v>0</v>
      </c>
      <c r="K144" s="80">
        <f t="shared" si="15"/>
        <v>0</v>
      </c>
      <c r="L144" s="80">
        <f t="shared" si="15"/>
        <v>0</v>
      </c>
      <c r="M144" s="80">
        <f t="shared" si="15"/>
        <v>0</v>
      </c>
      <c r="N144" s="80">
        <f t="shared" si="15"/>
        <v>0</v>
      </c>
      <c r="O144" s="80">
        <f t="shared" si="15"/>
        <v>0</v>
      </c>
      <c r="P144" s="80">
        <f t="shared" si="15"/>
        <v>0</v>
      </c>
      <c r="Q144" s="80">
        <f t="shared" si="15"/>
        <v>0</v>
      </c>
      <c r="R144" s="80">
        <f t="shared" si="15"/>
        <v>0</v>
      </c>
      <c r="S144" s="80">
        <f t="shared" si="15"/>
        <v>0</v>
      </c>
      <c r="T144" s="80">
        <f t="shared" si="15"/>
        <v>0</v>
      </c>
      <c r="U144" s="80">
        <f t="shared" si="15"/>
        <v>0</v>
      </c>
      <c r="V144" s="80">
        <f t="shared" si="15"/>
        <v>0</v>
      </c>
      <c r="W144" s="80">
        <f t="shared" si="15"/>
        <v>0</v>
      </c>
      <c r="X144" s="80">
        <f t="shared" si="15"/>
        <v>0</v>
      </c>
      <c r="Y144" s="80">
        <f t="shared" si="15"/>
        <v>0</v>
      </c>
      <c r="Z144" s="80">
        <f t="shared" si="15"/>
        <v>0</v>
      </c>
      <c r="AA144" s="80">
        <f t="shared" si="15"/>
        <v>0</v>
      </c>
      <c r="AB144" s="80">
        <f t="shared" si="15"/>
        <v>0</v>
      </c>
      <c r="AC144" s="80">
        <f t="shared" si="15"/>
        <v>0</v>
      </c>
      <c r="AD144" s="80">
        <f t="shared" si="15"/>
        <v>0</v>
      </c>
      <c r="AE144" s="80">
        <f t="shared" si="15"/>
        <v>0</v>
      </c>
      <c r="AF144" s="80">
        <f t="shared" si="15"/>
        <v>0</v>
      </c>
      <c r="AG144" s="80">
        <f t="shared" si="15"/>
        <v>0</v>
      </c>
      <c r="AH144" s="80">
        <f t="shared" si="15"/>
        <v>0</v>
      </c>
      <c r="AI144" s="80">
        <f t="shared" si="15"/>
        <v>0</v>
      </c>
      <c r="AJ144" s="80">
        <f t="shared" si="15"/>
        <v>0</v>
      </c>
      <c r="AK144" s="80">
        <f t="shared" si="15"/>
        <v>0</v>
      </c>
      <c r="AL144" s="80">
        <f t="shared" si="15"/>
        <v>0</v>
      </c>
      <c r="AM144" s="80">
        <f t="shared" si="15"/>
        <v>0</v>
      </c>
      <c r="AN144" s="80">
        <f t="shared" si="15"/>
        <v>0</v>
      </c>
      <c r="AO144" s="80">
        <f t="shared" si="15"/>
        <v>0</v>
      </c>
      <c r="AP144" s="80">
        <f t="shared" si="15"/>
        <v>0</v>
      </c>
      <c r="AQ144" s="80">
        <f t="shared" si="15"/>
        <v>0</v>
      </c>
      <c r="AR144" s="80">
        <f t="shared" si="15"/>
        <v>0</v>
      </c>
      <c r="AS144" s="80">
        <f t="shared" si="15"/>
        <v>0</v>
      </c>
      <c r="AT144" s="80">
        <f t="shared" si="15"/>
        <v>0</v>
      </c>
      <c r="AU144" s="80">
        <f t="shared" si="15"/>
        <v>0</v>
      </c>
      <c r="AV144" s="80">
        <f t="shared" si="15"/>
        <v>0</v>
      </c>
      <c r="AW144" s="80">
        <f t="shared" si="15"/>
        <v>0</v>
      </c>
      <c r="AX144" s="80">
        <f t="shared" si="15"/>
        <v>0</v>
      </c>
      <c r="AY144" s="80">
        <f t="shared" si="15"/>
        <v>0</v>
      </c>
      <c r="AZ144" s="80">
        <f t="shared" si="15"/>
        <v>0</v>
      </c>
      <c r="BA144" s="120">
        <f t="shared" si="15"/>
        <v>0</v>
      </c>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row>
    <row r="145" spans="1:246" s="13" customFormat="1" hidden="1" x14ac:dyDescent="0.55000000000000004">
      <c r="A145" s="119"/>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120"/>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row>
    <row r="146" spans="1:246" s="13" customFormat="1" ht="14.7" hidden="1" thickBot="1" x14ac:dyDescent="0.6">
      <c r="A146" s="119"/>
      <c r="B146" s="13" t="s">
        <v>21</v>
      </c>
      <c r="C146" s="53"/>
      <c r="D146" s="116">
        <f>D141-D142</f>
        <v>0</v>
      </c>
      <c r="E146" s="80">
        <f t="shared" ref="E146:BA146" si="16">E141-E142</f>
        <v>-6.4400000000000013</v>
      </c>
      <c r="F146" s="80">
        <f t="shared" si="16"/>
        <v>-4.83</v>
      </c>
      <c r="G146" s="80">
        <f t="shared" si="16"/>
        <v>-8.4299916409003082</v>
      </c>
      <c r="H146" s="80">
        <f t="shared" si="16"/>
        <v>-8.0007331982096161</v>
      </c>
      <c r="I146" s="80">
        <f t="shared" si="16"/>
        <v>-2.3614618642006637</v>
      </c>
      <c r="J146" s="80">
        <f t="shared" si="16"/>
        <v>0.86283082647833353</v>
      </c>
      <c r="K146" s="80">
        <f t="shared" si="16"/>
        <v>0.8671449806107252</v>
      </c>
      <c r="L146" s="80">
        <f t="shared" si="16"/>
        <v>0.87148070551377876</v>
      </c>
      <c r="M146" s="80">
        <f t="shared" si="16"/>
        <v>0.87583810904134751</v>
      </c>
      <c r="N146" s="80">
        <f t="shared" si="16"/>
        <v>0.88021729958655415</v>
      </c>
      <c r="O146" s="80">
        <f t="shared" si="16"/>
        <v>0.88461838608448662</v>
      </c>
      <c r="P146" s="80">
        <f t="shared" si="16"/>
        <v>0.88904147801490896</v>
      </c>
      <c r="Q146" s="80">
        <f t="shared" si="16"/>
        <v>0.89348668540498333</v>
      </c>
      <c r="R146" s="80">
        <f t="shared" si="16"/>
        <v>0.89795411883200804</v>
      </c>
      <c r="S146" s="80">
        <f t="shared" si="16"/>
        <v>0.90244388942616804</v>
      </c>
      <c r="T146" s="80">
        <f t="shared" si="16"/>
        <v>0.90695610887329881</v>
      </c>
      <c r="U146" s="80">
        <f t="shared" si="16"/>
        <v>0.91149088941766498</v>
      </c>
      <c r="V146" s="80">
        <f t="shared" si="16"/>
        <v>0.9160483438647532</v>
      </c>
      <c r="W146" s="80">
        <f t="shared" si="16"/>
        <v>0.9206285855840769</v>
      </c>
      <c r="X146" s="80">
        <f t="shared" si="16"/>
        <v>0.92523172851199709</v>
      </c>
      <c r="Y146" s="80">
        <f t="shared" si="16"/>
        <v>0.92985788715455686</v>
      </c>
      <c r="Z146" s="80">
        <f t="shared" si="16"/>
        <v>0.93450717659032945</v>
      </c>
      <c r="AA146" s="80">
        <f t="shared" si="16"/>
        <v>0.93917971247328125</v>
      </c>
      <c r="AB146" s="80">
        <f t="shared" si="16"/>
        <v>0.94387561103564743</v>
      </c>
      <c r="AC146" s="80">
        <f t="shared" si="16"/>
        <v>0.94859498909082562</v>
      </c>
      <c r="AD146" s="80">
        <f t="shared" si="16"/>
        <v>0.95333796403627957</v>
      </c>
      <c r="AE146" s="80">
        <f t="shared" si="16"/>
        <v>0.95810465385646071</v>
      </c>
      <c r="AF146" s="80">
        <f t="shared" si="16"/>
        <v>0.96289517712574291</v>
      </c>
      <c r="AG146" s="80">
        <f t="shared" si="16"/>
        <v>0.96770965301137146</v>
      </c>
      <c r="AH146" s="80">
        <f t="shared" si="16"/>
        <v>0.97254820127642805</v>
      </c>
      <c r="AI146" s="80">
        <f t="shared" si="16"/>
        <v>0.97741094228281011</v>
      </c>
      <c r="AJ146" s="80">
        <f t="shared" si="16"/>
        <v>0.98229799699422404</v>
      </c>
      <c r="AK146" s="80">
        <f t="shared" si="16"/>
        <v>0.98720948697919497</v>
      </c>
      <c r="AL146" s="80">
        <f t="shared" si="16"/>
        <v>0.99214553441409092</v>
      </c>
      <c r="AM146" s="80">
        <f t="shared" si="16"/>
        <v>0</v>
      </c>
      <c r="AN146" s="80">
        <f t="shared" si="16"/>
        <v>0</v>
      </c>
      <c r="AO146" s="80">
        <f t="shared" si="16"/>
        <v>0</v>
      </c>
      <c r="AP146" s="80">
        <f t="shared" si="16"/>
        <v>0</v>
      </c>
      <c r="AQ146" s="80">
        <f t="shared" si="16"/>
        <v>0</v>
      </c>
      <c r="AR146" s="80">
        <f t="shared" si="16"/>
        <v>0</v>
      </c>
      <c r="AS146" s="80">
        <f t="shared" si="16"/>
        <v>0</v>
      </c>
      <c r="AT146" s="80">
        <f t="shared" si="16"/>
        <v>0</v>
      </c>
      <c r="AU146" s="80">
        <f t="shared" si="16"/>
        <v>0</v>
      </c>
      <c r="AV146" s="80">
        <f t="shared" si="16"/>
        <v>0</v>
      </c>
      <c r="AW146" s="80">
        <f t="shared" si="16"/>
        <v>0</v>
      </c>
      <c r="AX146" s="80">
        <f t="shared" si="16"/>
        <v>0</v>
      </c>
      <c r="AY146" s="80">
        <f t="shared" si="16"/>
        <v>0</v>
      </c>
      <c r="AZ146" s="80">
        <f t="shared" si="16"/>
        <v>0</v>
      </c>
      <c r="BA146" s="120">
        <f t="shared" si="16"/>
        <v>0</v>
      </c>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row>
    <row r="147" spans="1:246" s="13" customFormat="1" hidden="1" x14ac:dyDescent="0.55000000000000004">
      <c r="A147" s="119"/>
      <c r="B147" s="51"/>
      <c r="C147" s="54" t="s">
        <v>22</v>
      </c>
      <c r="D147" s="55">
        <f>IRR(E146:AL146,0.1)</f>
        <v>-6.3418894266715764E-3</v>
      </c>
      <c r="E147" s="52"/>
      <c r="AH147" s="51"/>
      <c r="AI147" s="51"/>
      <c r="AJ147" s="51"/>
      <c r="AK147" s="51"/>
      <c r="AL147" s="51"/>
      <c r="AM147" s="51"/>
      <c r="AN147" s="51"/>
      <c r="AO147" s="51"/>
      <c r="AP147" s="51"/>
      <c r="AQ147" s="51"/>
      <c r="AR147" s="51"/>
      <c r="AS147" s="51"/>
      <c r="AT147" s="51"/>
      <c r="AU147" s="51"/>
      <c r="AV147" s="51"/>
      <c r="AW147" s="51"/>
      <c r="AX147" s="51"/>
      <c r="AY147" s="51"/>
      <c r="AZ147" s="51"/>
      <c r="BA147" s="153"/>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row>
    <row r="148" spans="1:246" s="13" customFormat="1" ht="14.7" hidden="1" thickBot="1" x14ac:dyDescent="0.6">
      <c r="A148" s="56"/>
      <c r="B148" s="154"/>
      <c r="C148" s="56" t="s">
        <v>23</v>
      </c>
      <c r="D148" s="57">
        <f>NPV($C$30,D146:AL146)</f>
        <v>-10.033546354686452</v>
      </c>
      <c r="E148" s="155"/>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c r="AD148" s="156"/>
      <c r="AE148" s="156"/>
      <c r="AF148" s="156"/>
      <c r="AG148" s="156"/>
      <c r="AH148" s="154"/>
      <c r="AI148" s="154"/>
      <c r="AJ148" s="154"/>
      <c r="AK148" s="154"/>
      <c r="AL148" s="154"/>
      <c r="AM148" s="154"/>
      <c r="AN148" s="154"/>
      <c r="AO148" s="154"/>
      <c r="AP148" s="154"/>
      <c r="AQ148" s="154"/>
      <c r="AR148" s="154"/>
      <c r="AS148" s="154"/>
      <c r="AT148" s="154"/>
      <c r="AU148" s="154"/>
      <c r="AV148" s="154"/>
      <c r="AW148" s="154"/>
      <c r="AX148" s="154"/>
      <c r="AY148" s="154"/>
      <c r="AZ148" s="154"/>
      <c r="BA148" s="157"/>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row>
    <row r="149" spans="1:246" s="13" customFormat="1" hidden="1" x14ac:dyDescent="0.55000000000000004">
      <c r="A149" s="435"/>
      <c r="B149" s="436"/>
      <c r="C149" s="435" t="s">
        <v>1604</v>
      </c>
      <c r="D149" s="438">
        <f>NPV($C$30,D141:BA141)/NPV($C$30,D142:BA142)</f>
        <v>0.66332086500043519</v>
      </c>
      <c r="E149" s="435"/>
      <c r="F149" s="437"/>
      <c r="G149" s="437"/>
      <c r="H149" s="437"/>
      <c r="I149" s="437"/>
      <c r="J149" s="437"/>
      <c r="K149" s="437"/>
      <c r="L149" s="437"/>
      <c r="M149" s="437"/>
      <c r="N149" s="437"/>
      <c r="O149" s="437"/>
      <c r="P149" s="437"/>
      <c r="Q149" s="437"/>
      <c r="R149" s="437"/>
      <c r="S149" s="437"/>
      <c r="T149" s="437"/>
      <c r="U149" s="437"/>
      <c r="V149" s="437"/>
      <c r="W149" s="437"/>
      <c r="X149" s="437"/>
      <c r="Y149" s="437"/>
      <c r="Z149" s="437"/>
      <c r="AA149" s="437"/>
      <c r="AB149" s="437"/>
      <c r="AC149" s="437"/>
      <c r="AD149" s="437"/>
      <c r="AE149" s="437"/>
      <c r="AF149" s="437"/>
      <c r="AG149" s="437"/>
      <c r="AH149" s="436"/>
      <c r="AI149" s="436"/>
      <c r="AJ149" s="436"/>
      <c r="AK149" s="436"/>
      <c r="AL149" s="436"/>
      <c r="AM149" s="436"/>
      <c r="AN149" s="436"/>
      <c r="AO149" s="436"/>
      <c r="AP149" s="436"/>
      <c r="AQ149" s="436"/>
      <c r="AR149" s="436"/>
      <c r="AS149" s="436"/>
      <c r="AT149" s="436"/>
      <c r="AU149" s="436"/>
      <c r="AV149" s="436"/>
      <c r="AW149" s="436"/>
      <c r="AX149" s="436"/>
      <c r="AY149" s="436"/>
      <c r="AZ149" s="436"/>
      <c r="BA149" s="436"/>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row>
    <row r="150" spans="1:246" s="12" customFormat="1" ht="14.7" hidden="1" thickBot="1" x14ac:dyDescent="0.6">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220"/>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row>
    <row r="151" spans="1:246" s="14" customFormat="1" hidden="1" x14ac:dyDescent="0.55000000000000004">
      <c r="A151" s="161">
        <f>A12</f>
        <v>2</v>
      </c>
      <c r="B151" s="162" t="str">
        <f>B12</f>
        <v>Entire island of Ebeye</v>
      </c>
      <c r="C151" s="163"/>
      <c r="D151" s="163">
        <f t="shared" ref="D151:AI151" si="17">D140</f>
        <v>2017</v>
      </c>
      <c r="E151" s="163">
        <f t="shared" si="17"/>
        <v>2018</v>
      </c>
      <c r="F151" s="163">
        <f t="shared" si="17"/>
        <v>2019</v>
      </c>
      <c r="G151" s="163">
        <f t="shared" si="17"/>
        <v>2020</v>
      </c>
      <c r="H151" s="163">
        <f t="shared" si="17"/>
        <v>2021</v>
      </c>
      <c r="I151" s="163">
        <f t="shared" si="17"/>
        <v>2022</v>
      </c>
      <c r="J151" s="163">
        <f t="shared" si="17"/>
        <v>2023</v>
      </c>
      <c r="K151" s="163">
        <f t="shared" si="17"/>
        <v>2024</v>
      </c>
      <c r="L151" s="163">
        <f t="shared" si="17"/>
        <v>2025</v>
      </c>
      <c r="M151" s="163">
        <f t="shared" si="17"/>
        <v>2026</v>
      </c>
      <c r="N151" s="163">
        <f t="shared" si="17"/>
        <v>2027</v>
      </c>
      <c r="O151" s="163">
        <f t="shared" si="17"/>
        <v>2028</v>
      </c>
      <c r="P151" s="163">
        <f t="shared" si="17"/>
        <v>2029</v>
      </c>
      <c r="Q151" s="163">
        <f t="shared" si="17"/>
        <v>2030</v>
      </c>
      <c r="R151" s="163">
        <f t="shared" si="17"/>
        <v>2031</v>
      </c>
      <c r="S151" s="163">
        <f t="shared" si="17"/>
        <v>2032</v>
      </c>
      <c r="T151" s="163">
        <f t="shared" si="17"/>
        <v>2033</v>
      </c>
      <c r="U151" s="163">
        <f t="shared" si="17"/>
        <v>2034</v>
      </c>
      <c r="V151" s="163">
        <f t="shared" si="17"/>
        <v>2035</v>
      </c>
      <c r="W151" s="163">
        <f t="shared" si="17"/>
        <v>2036</v>
      </c>
      <c r="X151" s="163">
        <f t="shared" si="17"/>
        <v>2037</v>
      </c>
      <c r="Y151" s="163">
        <f t="shared" si="17"/>
        <v>2038</v>
      </c>
      <c r="Z151" s="163">
        <f t="shared" si="17"/>
        <v>2039</v>
      </c>
      <c r="AA151" s="163">
        <f t="shared" si="17"/>
        <v>2040</v>
      </c>
      <c r="AB151" s="163">
        <f t="shared" si="17"/>
        <v>2041</v>
      </c>
      <c r="AC151" s="163">
        <f t="shared" si="17"/>
        <v>2042</v>
      </c>
      <c r="AD151" s="163">
        <f t="shared" si="17"/>
        <v>2043</v>
      </c>
      <c r="AE151" s="163">
        <f t="shared" si="17"/>
        <v>2044</v>
      </c>
      <c r="AF151" s="163">
        <f t="shared" si="17"/>
        <v>2045</v>
      </c>
      <c r="AG151" s="163">
        <f t="shared" si="17"/>
        <v>2046</v>
      </c>
      <c r="AH151" s="163">
        <f t="shared" si="17"/>
        <v>2047</v>
      </c>
      <c r="AI151" s="163">
        <f t="shared" si="17"/>
        <v>2048</v>
      </c>
      <c r="AJ151" s="163">
        <f t="shared" ref="AJ151:BA151" si="18">AJ140</f>
        <v>2049</v>
      </c>
      <c r="AK151" s="163">
        <f t="shared" si="18"/>
        <v>2050</v>
      </c>
      <c r="AL151" s="163">
        <f t="shared" si="18"/>
        <v>2051</v>
      </c>
      <c r="AM151" s="163">
        <f t="shared" si="18"/>
        <v>2052</v>
      </c>
      <c r="AN151" s="163">
        <f t="shared" si="18"/>
        <v>2053</v>
      </c>
      <c r="AO151" s="163">
        <f t="shared" si="18"/>
        <v>2054</v>
      </c>
      <c r="AP151" s="163">
        <f t="shared" si="18"/>
        <v>2055</v>
      </c>
      <c r="AQ151" s="163">
        <f t="shared" si="18"/>
        <v>2056</v>
      </c>
      <c r="AR151" s="163">
        <f t="shared" si="18"/>
        <v>2057</v>
      </c>
      <c r="AS151" s="163">
        <f t="shared" si="18"/>
        <v>2058</v>
      </c>
      <c r="AT151" s="163">
        <f t="shared" si="18"/>
        <v>2059</v>
      </c>
      <c r="AU151" s="163">
        <f t="shared" si="18"/>
        <v>2060</v>
      </c>
      <c r="AV151" s="163">
        <f t="shared" si="18"/>
        <v>2061</v>
      </c>
      <c r="AW151" s="163">
        <f t="shared" si="18"/>
        <v>2062</v>
      </c>
      <c r="AX151" s="163">
        <f t="shared" si="18"/>
        <v>2063</v>
      </c>
      <c r="AY151" s="163">
        <f t="shared" si="18"/>
        <v>2064</v>
      </c>
      <c r="AZ151" s="163">
        <f t="shared" si="18"/>
        <v>2065</v>
      </c>
      <c r="BA151" s="163">
        <f t="shared" si="18"/>
        <v>2066</v>
      </c>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row>
    <row r="152" spans="1:246" s="14" customFormat="1" hidden="1" x14ac:dyDescent="0.55000000000000004">
      <c r="A152" s="121"/>
      <c r="B152" s="14" t="s">
        <v>11</v>
      </c>
      <c r="D152" s="81">
        <f t="shared" ref="D152:AL152" si="19">D25*$H$12*D27</f>
        <v>0</v>
      </c>
      <c r="E152" s="81">
        <f t="shared" si="19"/>
        <v>0</v>
      </c>
      <c r="F152" s="81">
        <f t="shared" si="19"/>
        <v>0</v>
      </c>
      <c r="G152" s="81">
        <f t="shared" si="19"/>
        <v>0.43045718421635693</v>
      </c>
      <c r="H152" s="81">
        <f t="shared" si="19"/>
        <v>0.86521894027487722</v>
      </c>
      <c r="I152" s="81">
        <f t="shared" si="19"/>
        <v>0.86954503497625146</v>
      </c>
      <c r="J152" s="81">
        <f t="shared" si="19"/>
        <v>0.8738927601511326</v>
      </c>
      <c r="K152" s="81">
        <f t="shared" si="19"/>
        <v>0.87826222395188824</v>
      </c>
      <c r="L152" s="81">
        <f t="shared" si="19"/>
        <v>0.88265353507164768</v>
      </c>
      <c r="M152" s="81">
        <f t="shared" si="19"/>
        <v>0.88706680274700567</v>
      </c>
      <c r="N152" s="81">
        <f t="shared" si="19"/>
        <v>0.89150213676074064</v>
      </c>
      <c r="O152" s="81">
        <f t="shared" si="19"/>
        <v>0.89595964744454404</v>
      </c>
      <c r="P152" s="81">
        <f t="shared" si="19"/>
        <v>0.9004394456817667</v>
      </c>
      <c r="Q152" s="81">
        <f t="shared" si="19"/>
        <v>0.90494164291017543</v>
      </c>
      <c r="R152" s="81">
        <f t="shared" si="19"/>
        <v>0.90946635112472607</v>
      </c>
      <c r="S152" s="81">
        <f t="shared" si="19"/>
        <v>0.91401368288034956</v>
      </c>
      <c r="T152" s="81">
        <f t="shared" si="19"/>
        <v>0.91858375129475134</v>
      </c>
      <c r="U152" s="81">
        <f t="shared" si="19"/>
        <v>0.92317667005122472</v>
      </c>
      <c r="V152" s="81">
        <f t="shared" si="19"/>
        <v>0.92779255340148081</v>
      </c>
      <c r="W152" s="81">
        <f t="shared" si="19"/>
        <v>0.93243151616848807</v>
      </c>
      <c r="X152" s="81">
        <f t="shared" si="19"/>
        <v>0.93709367374933028</v>
      </c>
      <c r="Y152" s="81">
        <f t="shared" si="19"/>
        <v>0.94177914211807678</v>
      </c>
      <c r="Z152" s="81">
        <f t="shared" si="19"/>
        <v>0.94648803782866697</v>
      </c>
      <c r="AA152" s="81">
        <f t="shared" si="19"/>
        <v>0.9512204780178104</v>
      </c>
      <c r="AB152" s="81">
        <f t="shared" si="19"/>
        <v>0.95597658040789923</v>
      </c>
      <c r="AC152" s="81">
        <f t="shared" si="19"/>
        <v>0.96075646330993869</v>
      </c>
      <c r="AD152" s="81">
        <f t="shared" si="19"/>
        <v>0.96556024562648823</v>
      </c>
      <c r="AE152" s="81">
        <f t="shared" si="19"/>
        <v>0.97038804685462043</v>
      </c>
      <c r="AF152" s="81">
        <f t="shared" si="19"/>
        <v>0.97523998708889337</v>
      </c>
      <c r="AG152" s="81">
        <f t="shared" si="19"/>
        <v>0.98011618702433778</v>
      </c>
      <c r="AH152" s="81">
        <f t="shared" si="19"/>
        <v>0.98501676795945914</v>
      </c>
      <c r="AI152" s="81">
        <f t="shared" si="19"/>
        <v>0.98994185179925631</v>
      </c>
      <c r="AJ152" s="81">
        <f t="shared" si="19"/>
        <v>0.99489156105825238</v>
      </c>
      <c r="AK152" s="81">
        <f t="shared" si="19"/>
        <v>0.99986601886354354</v>
      </c>
      <c r="AL152" s="81">
        <f t="shared" si="19"/>
        <v>1.0048653489578612</v>
      </c>
      <c r="AM152" s="81">
        <f t="shared" ref="AM152:BA152" si="20">AM25*$H$12</f>
        <v>0</v>
      </c>
      <c r="AN152" s="81">
        <f t="shared" si="20"/>
        <v>0</v>
      </c>
      <c r="AO152" s="81">
        <f t="shared" si="20"/>
        <v>0</v>
      </c>
      <c r="AP152" s="81">
        <f t="shared" si="20"/>
        <v>0</v>
      </c>
      <c r="AQ152" s="81">
        <f t="shared" si="20"/>
        <v>0</v>
      </c>
      <c r="AR152" s="81">
        <f t="shared" si="20"/>
        <v>0</v>
      </c>
      <c r="AS152" s="81">
        <f t="shared" si="20"/>
        <v>0</v>
      </c>
      <c r="AT152" s="81">
        <f t="shared" si="20"/>
        <v>0</v>
      </c>
      <c r="AU152" s="81">
        <f t="shared" si="20"/>
        <v>0</v>
      </c>
      <c r="AV152" s="81">
        <f t="shared" si="20"/>
        <v>0</v>
      </c>
      <c r="AW152" s="81">
        <f t="shared" si="20"/>
        <v>0</v>
      </c>
      <c r="AX152" s="81">
        <f t="shared" si="20"/>
        <v>0</v>
      </c>
      <c r="AY152" s="81">
        <f t="shared" si="20"/>
        <v>0</v>
      </c>
      <c r="AZ152" s="81">
        <f t="shared" si="20"/>
        <v>0</v>
      </c>
      <c r="BA152" s="81">
        <f t="shared" si="20"/>
        <v>0</v>
      </c>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row>
    <row r="153" spans="1:246" s="14" customFormat="1" hidden="1" x14ac:dyDescent="0.55000000000000004">
      <c r="A153" s="121"/>
      <c r="B153" s="14" t="s">
        <v>18</v>
      </c>
      <c r="D153" s="81">
        <f>SUM(D154:D155)</f>
        <v>0</v>
      </c>
      <c r="E153" s="81">
        <f t="shared" ref="E153:BA153" si="21">SUM(E154:E155)</f>
        <v>7.5</v>
      </c>
      <c r="F153" s="81">
        <f t="shared" si="21"/>
        <v>5.625</v>
      </c>
      <c r="G153" s="81">
        <f t="shared" si="21"/>
        <v>10.3125</v>
      </c>
      <c r="H153" s="81">
        <f t="shared" si="21"/>
        <v>10.3125</v>
      </c>
      <c r="I153" s="81">
        <f t="shared" si="21"/>
        <v>3.75</v>
      </c>
      <c r="J153" s="81">
        <f t="shared" si="21"/>
        <v>0</v>
      </c>
      <c r="K153" s="81">
        <f t="shared" si="21"/>
        <v>0</v>
      </c>
      <c r="L153" s="81">
        <f t="shared" si="21"/>
        <v>0</v>
      </c>
      <c r="M153" s="81">
        <f t="shared" si="21"/>
        <v>0</v>
      </c>
      <c r="N153" s="81">
        <f t="shared" si="21"/>
        <v>0</v>
      </c>
      <c r="O153" s="81">
        <f t="shared" si="21"/>
        <v>0</v>
      </c>
      <c r="P153" s="81">
        <f t="shared" si="21"/>
        <v>0</v>
      </c>
      <c r="Q153" s="81">
        <f t="shared" si="21"/>
        <v>0</v>
      </c>
      <c r="R153" s="81">
        <f t="shared" si="21"/>
        <v>0</v>
      </c>
      <c r="S153" s="81">
        <f t="shared" si="21"/>
        <v>0</v>
      </c>
      <c r="T153" s="81">
        <f t="shared" si="21"/>
        <v>0</v>
      </c>
      <c r="U153" s="81">
        <f t="shared" si="21"/>
        <v>0</v>
      </c>
      <c r="V153" s="81">
        <f t="shared" si="21"/>
        <v>0</v>
      </c>
      <c r="W153" s="81">
        <f t="shared" si="21"/>
        <v>0</v>
      </c>
      <c r="X153" s="81">
        <f t="shared" si="21"/>
        <v>0</v>
      </c>
      <c r="Y153" s="81">
        <f t="shared" si="21"/>
        <v>0</v>
      </c>
      <c r="Z153" s="81">
        <f t="shared" si="21"/>
        <v>0</v>
      </c>
      <c r="AA153" s="81">
        <f t="shared" si="21"/>
        <v>0</v>
      </c>
      <c r="AB153" s="81">
        <f t="shared" si="21"/>
        <v>0</v>
      </c>
      <c r="AC153" s="81">
        <f t="shared" si="21"/>
        <v>0</v>
      </c>
      <c r="AD153" s="81">
        <f t="shared" si="21"/>
        <v>0</v>
      </c>
      <c r="AE153" s="81">
        <f t="shared" si="21"/>
        <v>0</v>
      </c>
      <c r="AF153" s="81">
        <f t="shared" si="21"/>
        <v>0</v>
      </c>
      <c r="AG153" s="81">
        <f t="shared" si="21"/>
        <v>0</v>
      </c>
      <c r="AH153" s="81">
        <f t="shared" si="21"/>
        <v>0</v>
      </c>
      <c r="AI153" s="81">
        <f t="shared" si="21"/>
        <v>0</v>
      </c>
      <c r="AJ153" s="81">
        <f t="shared" si="21"/>
        <v>0</v>
      </c>
      <c r="AK153" s="81">
        <f t="shared" si="21"/>
        <v>0</v>
      </c>
      <c r="AL153" s="81">
        <f t="shared" si="21"/>
        <v>0</v>
      </c>
      <c r="AM153" s="81">
        <f t="shared" si="21"/>
        <v>0</v>
      </c>
      <c r="AN153" s="81">
        <f t="shared" si="21"/>
        <v>0</v>
      </c>
      <c r="AO153" s="81">
        <f t="shared" si="21"/>
        <v>0</v>
      </c>
      <c r="AP153" s="81">
        <f t="shared" si="21"/>
        <v>0</v>
      </c>
      <c r="AQ153" s="81">
        <f t="shared" si="21"/>
        <v>0</v>
      </c>
      <c r="AR153" s="81">
        <f t="shared" si="21"/>
        <v>0</v>
      </c>
      <c r="AS153" s="81">
        <f t="shared" si="21"/>
        <v>0</v>
      </c>
      <c r="AT153" s="81">
        <f t="shared" si="21"/>
        <v>0</v>
      </c>
      <c r="AU153" s="81">
        <f t="shared" si="21"/>
        <v>0</v>
      </c>
      <c r="AV153" s="81">
        <f t="shared" si="21"/>
        <v>0</v>
      </c>
      <c r="AW153" s="81">
        <f t="shared" si="21"/>
        <v>0</v>
      </c>
      <c r="AX153" s="81">
        <f t="shared" si="21"/>
        <v>0</v>
      </c>
      <c r="AY153" s="81">
        <f t="shared" si="21"/>
        <v>0</v>
      </c>
      <c r="AZ153" s="81">
        <f t="shared" si="21"/>
        <v>0</v>
      </c>
      <c r="BA153" s="81">
        <f t="shared" si="21"/>
        <v>0</v>
      </c>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row>
    <row r="154" spans="1:246" s="14" customFormat="1" hidden="1" x14ac:dyDescent="0.55000000000000004">
      <c r="A154" s="121"/>
      <c r="B154" s="14" t="s">
        <v>20</v>
      </c>
      <c r="D154" s="81"/>
      <c r="E154" s="81">
        <f t="shared" ref="E154:BA154" si="22">E$23*$F$12</f>
        <v>7.5</v>
      </c>
      <c r="F154" s="81">
        <f t="shared" si="22"/>
        <v>5.625</v>
      </c>
      <c r="G154" s="81">
        <f t="shared" si="22"/>
        <v>10.3125</v>
      </c>
      <c r="H154" s="81">
        <f t="shared" si="22"/>
        <v>10.3125</v>
      </c>
      <c r="I154" s="81">
        <f t="shared" si="22"/>
        <v>3.75</v>
      </c>
      <c r="J154" s="81">
        <f t="shared" si="22"/>
        <v>0</v>
      </c>
      <c r="K154" s="81">
        <f t="shared" si="22"/>
        <v>0</v>
      </c>
      <c r="L154" s="81">
        <f t="shared" si="22"/>
        <v>0</v>
      </c>
      <c r="M154" s="81">
        <f t="shared" si="22"/>
        <v>0</v>
      </c>
      <c r="N154" s="81">
        <f t="shared" si="22"/>
        <v>0</v>
      </c>
      <c r="O154" s="81">
        <f t="shared" si="22"/>
        <v>0</v>
      </c>
      <c r="P154" s="81">
        <f t="shared" si="22"/>
        <v>0</v>
      </c>
      <c r="Q154" s="81">
        <f t="shared" si="22"/>
        <v>0</v>
      </c>
      <c r="R154" s="81">
        <f t="shared" si="22"/>
        <v>0</v>
      </c>
      <c r="S154" s="81">
        <f t="shared" si="22"/>
        <v>0</v>
      </c>
      <c r="T154" s="81">
        <f t="shared" si="22"/>
        <v>0</v>
      </c>
      <c r="U154" s="81">
        <f t="shared" si="22"/>
        <v>0</v>
      </c>
      <c r="V154" s="81">
        <f t="shared" si="22"/>
        <v>0</v>
      </c>
      <c r="W154" s="81">
        <f t="shared" si="22"/>
        <v>0</v>
      </c>
      <c r="X154" s="81">
        <f t="shared" si="22"/>
        <v>0</v>
      </c>
      <c r="Y154" s="81">
        <f t="shared" si="22"/>
        <v>0</v>
      </c>
      <c r="Z154" s="81">
        <f t="shared" si="22"/>
        <v>0</v>
      </c>
      <c r="AA154" s="81">
        <f t="shared" si="22"/>
        <v>0</v>
      </c>
      <c r="AB154" s="81">
        <f t="shared" si="22"/>
        <v>0</v>
      </c>
      <c r="AC154" s="81">
        <f t="shared" si="22"/>
        <v>0</v>
      </c>
      <c r="AD154" s="81">
        <f t="shared" si="22"/>
        <v>0</v>
      </c>
      <c r="AE154" s="81">
        <f t="shared" si="22"/>
        <v>0</v>
      </c>
      <c r="AF154" s="81">
        <f t="shared" si="22"/>
        <v>0</v>
      </c>
      <c r="AG154" s="81">
        <f t="shared" si="22"/>
        <v>0</v>
      </c>
      <c r="AH154" s="81">
        <f t="shared" si="22"/>
        <v>0</v>
      </c>
      <c r="AI154" s="81">
        <f t="shared" si="22"/>
        <v>0</v>
      </c>
      <c r="AJ154" s="81">
        <f t="shared" si="22"/>
        <v>0</v>
      </c>
      <c r="AK154" s="81">
        <f t="shared" si="22"/>
        <v>0</v>
      </c>
      <c r="AL154" s="81">
        <f t="shared" si="22"/>
        <v>0</v>
      </c>
      <c r="AM154" s="81">
        <f t="shared" si="22"/>
        <v>0</v>
      </c>
      <c r="AN154" s="81">
        <f t="shared" si="22"/>
        <v>0</v>
      </c>
      <c r="AO154" s="81">
        <f t="shared" si="22"/>
        <v>0</v>
      </c>
      <c r="AP154" s="81">
        <f t="shared" si="22"/>
        <v>0</v>
      </c>
      <c r="AQ154" s="81">
        <f t="shared" si="22"/>
        <v>0</v>
      </c>
      <c r="AR154" s="81">
        <f t="shared" si="22"/>
        <v>0</v>
      </c>
      <c r="AS154" s="81">
        <f t="shared" si="22"/>
        <v>0</v>
      </c>
      <c r="AT154" s="81">
        <f t="shared" si="22"/>
        <v>0</v>
      </c>
      <c r="AU154" s="81">
        <f t="shared" si="22"/>
        <v>0</v>
      </c>
      <c r="AV154" s="81">
        <f t="shared" si="22"/>
        <v>0</v>
      </c>
      <c r="AW154" s="81">
        <f t="shared" si="22"/>
        <v>0</v>
      </c>
      <c r="AX154" s="81">
        <f t="shared" si="22"/>
        <v>0</v>
      </c>
      <c r="AY154" s="81">
        <f t="shared" si="22"/>
        <v>0</v>
      </c>
      <c r="AZ154" s="81">
        <f t="shared" si="22"/>
        <v>0</v>
      </c>
      <c r="BA154" s="81">
        <f t="shared" si="22"/>
        <v>0</v>
      </c>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row>
    <row r="155" spans="1:246" s="14" customFormat="1" hidden="1" x14ac:dyDescent="0.55000000000000004">
      <c r="A155" s="121"/>
      <c r="B155" s="14" t="s">
        <v>19</v>
      </c>
      <c r="D155" s="81"/>
      <c r="E155" s="81" t="s">
        <v>14</v>
      </c>
      <c r="F155" s="81">
        <f t="shared" ref="F155:BA155" si="23">F26*F24*$F$12</f>
        <v>0</v>
      </c>
      <c r="G155" s="81">
        <f t="shared" si="23"/>
        <v>0</v>
      </c>
      <c r="H155" s="81">
        <f t="shared" si="23"/>
        <v>0</v>
      </c>
      <c r="I155" s="81">
        <f t="shared" si="23"/>
        <v>0</v>
      </c>
      <c r="J155" s="81">
        <f t="shared" si="23"/>
        <v>0</v>
      </c>
      <c r="K155" s="81">
        <f t="shared" si="23"/>
        <v>0</v>
      </c>
      <c r="L155" s="81">
        <f t="shared" si="23"/>
        <v>0</v>
      </c>
      <c r="M155" s="81">
        <f t="shared" si="23"/>
        <v>0</v>
      </c>
      <c r="N155" s="81">
        <f t="shared" si="23"/>
        <v>0</v>
      </c>
      <c r="O155" s="81">
        <f t="shared" si="23"/>
        <v>0</v>
      </c>
      <c r="P155" s="81">
        <f t="shared" si="23"/>
        <v>0</v>
      </c>
      <c r="Q155" s="81">
        <f t="shared" si="23"/>
        <v>0</v>
      </c>
      <c r="R155" s="81">
        <f t="shared" si="23"/>
        <v>0</v>
      </c>
      <c r="S155" s="81">
        <f t="shared" si="23"/>
        <v>0</v>
      </c>
      <c r="T155" s="81">
        <f t="shared" si="23"/>
        <v>0</v>
      </c>
      <c r="U155" s="81">
        <f t="shared" si="23"/>
        <v>0</v>
      </c>
      <c r="V155" s="81">
        <f t="shared" si="23"/>
        <v>0</v>
      </c>
      <c r="W155" s="81">
        <f t="shared" si="23"/>
        <v>0</v>
      </c>
      <c r="X155" s="81">
        <f t="shared" si="23"/>
        <v>0</v>
      </c>
      <c r="Y155" s="81">
        <f t="shared" si="23"/>
        <v>0</v>
      </c>
      <c r="Z155" s="81">
        <f t="shared" si="23"/>
        <v>0</v>
      </c>
      <c r="AA155" s="81">
        <f t="shared" si="23"/>
        <v>0</v>
      </c>
      <c r="AB155" s="81">
        <f t="shared" si="23"/>
        <v>0</v>
      </c>
      <c r="AC155" s="81">
        <f t="shared" si="23"/>
        <v>0</v>
      </c>
      <c r="AD155" s="81">
        <f t="shared" si="23"/>
        <v>0</v>
      </c>
      <c r="AE155" s="81">
        <f t="shared" si="23"/>
        <v>0</v>
      </c>
      <c r="AF155" s="81">
        <f t="shared" si="23"/>
        <v>0</v>
      </c>
      <c r="AG155" s="81">
        <f t="shared" si="23"/>
        <v>0</v>
      </c>
      <c r="AH155" s="81">
        <f t="shared" si="23"/>
        <v>0</v>
      </c>
      <c r="AI155" s="81">
        <f t="shared" si="23"/>
        <v>0</v>
      </c>
      <c r="AJ155" s="81">
        <f t="shared" si="23"/>
        <v>0</v>
      </c>
      <c r="AK155" s="81">
        <f t="shared" si="23"/>
        <v>0</v>
      </c>
      <c r="AL155" s="81">
        <f t="shared" si="23"/>
        <v>0</v>
      </c>
      <c r="AM155" s="81">
        <f t="shared" si="23"/>
        <v>0</v>
      </c>
      <c r="AN155" s="81">
        <f t="shared" si="23"/>
        <v>0</v>
      </c>
      <c r="AO155" s="81">
        <f t="shared" si="23"/>
        <v>0</v>
      </c>
      <c r="AP155" s="81">
        <f t="shared" si="23"/>
        <v>0</v>
      </c>
      <c r="AQ155" s="81">
        <f t="shared" si="23"/>
        <v>0</v>
      </c>
      <c r="AR155" s="81">
        <f t="shared" si="23"/>
        <v>0</v>
      </c>
      <c r="AS155" s="81">
        <f t="shared" si="23"/>
        <v>0</v>
      </c>
      <c r="AT155" s="81">
        <f t="shared" si="23"/>
        <v>0</v>
      </c>
      <c r="AU155" s="81">
        <f t="shared" si="23"/>
        <v>0</v>
      </c>
      <c r="AV155" s="81">
        <f t="shared" si="23"/>
        <v>0</v>
      </c>
      <c r="AW155" s="81">
        <f t="shared" si="23"/>
        <v>0</v>
      </c>
      <c r="AX155" s="81">
        <f t="shared" si="23"/>
        <v>0</v>
      </c>
      <c r="AY155" s="81">
        <f t="shared" si="23"/>
        <v>0</v>
      </c>
      <c r="AZ155" s="81">
        <f t="shared" si="23"/>
        <v>0</v>
      </c>
      <c r="BA155" s="81">
        <f t="shared" si="23"/>
        <v>0</v>
      </c>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row>
    <row r="156" spans="1:246" s="14" customFormat="1" hidden="1" x14ac:dyDescent="0.55000000000000004">
      <c r="A156" s="12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row>
    <row r="157" spans="1:246" s="14" customFormat="1" ht="14.7" hidden="1" thickBot="1" x14ac:dyDescent="0.6">
      <c r="A157" s="121"/>
      <c r="B157" s="14" t="s">
        <v>21</v>
      </c>
      <c r="C157" s="60"/>
      <c r="D157" s="115">
        <f>D152-D153</f>
        <v>0</v>
      </c>
      <c r="E157" s="81">
        <f t="shared" ref="E157:BA157" si="24">E152-E153</f>
        <v>-7.5</v>
      </c>
      <c r="F157" s="81">
        <f t="shared" si="24"/>
        <v>-5.625</v>
      </c>
      <c r="G157" s="81">
        <f t="shared" si="24"/>
        <v>-9.8820428157836435</v>
      </c>
      <c r="H157" s="81">
        <f t="shared" si="24"/>
        <v>-9.4472810597251229</v>
      </c>
      <c r="I157" s="81">
        <f t="shared" si="24"/>
        <v>-2.8804549650237483</v>
      </c>
      <c r="J157" s="81">
        <f t="shared" si="24"/>
        <v>0.8738927601511326</v>
      </c>
      <c r="K157" s="81">
        <f t="shared" si="24"/>
        <v>0.87826222395188824</v>
      </c>
      <c r="L157" s="81">
        <f t="shared" si="24"/>
        <v>0.88265353507164768</v>
      </c>
      <c r="M157" s="81">
        <f t="shared" si="24"/>
        <v>0.88706680274700567</v>
      </c>
      <c r="N157" s="81">
        <f t="shared" si="24"/>
        <v>0.89150213676074064</v>
      </c>
      <c r="O157" s="81">
        <f t="shared" si="24"/>
        <v>0.89595964744454404</v>
      </c>
      <c r="P157" s="81">
        <f t="shared" si="24"/>
        <v>0.9004394456817667</v>
      </c>
      <c r="Q157" s="81">
        <f t="shared" si="24"/>
        <v>0.90494164291017543</v>
      </c>
      <c r="R157" s="81">
        <f t="shared" si="24"/>
        <v>0.90946635112472607</v>
      </c>
      <c r="S157" s="81">
        <f t="shared" si="24"/>
        <v>0.91401368288034956</v>
      </c>
      <c r="T157" s="81">
        <f t="shared" si="24"/>
        <v>0.91858375129475134</v>
      </c>
      <c r="U157" s="81">
        <f t="shared" si="24"/>
        <v>0.92317667005122472</v>
      </c>
      <c r="V157" s="81">
        <f t="shared" si="24"/>
        <v>0.92779255340148081</v>
      </c>
      <c r="W157" s="81">
        <f t="shared" si="24"/>
        <v>0.93243151616848807</v>
      </c>
      <c r="X157" s="81">
        <f t="shared" si="24"/>
        <v>0.93709367374933028</v>
      </c>
      <c r="Y157" s="81">
        <f t="shared" si="24"/>
        <v>0.94177914211807678</v>
      </c>
      <c r="Z157" s="81">
        <f t="shared" si="24"/>
        <v>0.94648803782866697</v>
      </c>
      <c r="AA157" s="81">
        <f t="shared" si="24"/>
        <v>0.9512204780178104</v>
      </c>
      <c r="AB157" s="81">
        <f t="shared" si="24"/>
        <v>0.95597658040789923</v>
      </c>
      <c r="AC157" s="81">
        <f t="shared" si="24"/>
        <v>0.96075646330993869</v>
      </c>
      <c r="AD157" s="81">
        <f t="shared" si="24"/>
        <v>0.96556024562648823</v>
      </c>
      <c r="AE157" s="81">
        <f t="shared" si="24"/>
        <v>0.97038804685462043</v>
      </c>
      <c r="AF157" s="81">
        <f t="shared" si="24"/>
        <v>0.97523998708889337</v>
      </c>
      <c r="AG157" s="81">
        <f t="shared" si="24"/>
        <v>0.98011618702433778</v>
      </c>
      <c r="AH157" s="81">
        <f t="shared" si="24"/>
        <v>0.98501676795945914</v>
      </c>
      <c r="AI157" s="81">
        <f t="shared" si="24"/>
        <v>0.98994185179925631</v>
      </c>
      <c r="AJ157" s="81">
        <f t="shared" si="24"/>
        <v>0.99489156105825238</v>
      </c>
      <c r="AK157" s="81">
        <f t="shared" si="24"/>
        <v>0.99986601886354354</v>
      </c>
      <c r="AL157" s="81">
        <f t="shared" si="24"/>
        <v>1.0048653489578612</v>
      </c>
      <c r="AM157" s="81">
        <f t="shared" si="24"/>
        <v>0</v>
      </c>
      <c r="AN157" s="81">
        <f t="shared" si="24"/>
        <v>0</v>
      </c>
      <c r="AO157" s="81">
        <f t="shared" si="24"/>
        <v>0</v>
      </c>
      <c r="AP157" s="81">
        <f t="shared" si="24"/>
        <v>0</v>
      </c>
      <c r="AQ157" s="81">
        <f t="shared" si="24"/>
        <v>0</v>
      </c>
      <c r="AR157" s="81">
        <f t="shared" si="24"/>
        <v>0</v>
      </c>
      <c r="AS157" s="81">
        <f t="shared" si="24"/>
        <v>0</v>
      </c>
      <c r="AT157" s="81">
        <f t="shared" si="24"/>
        <v>0</v>
      </c>
      <c r="AU157" s="81">
        <f t="shared" si="24"/>
        <v>0</v>
      </c>
      <c r="AV157" s="81">
        <f t="shared" si="24"/>
        <v>0</v>
      </c>
      <c r="AW157" s="81">
        <f t="shared" si="24"/>
        <v>0</v>
      </c>
      <c r="AX157" s="81">
        <f t="shared" si="24"/>
        <v>0</v>
      </c>
      <c r="AY157" s="81">
        <f t="shared" si="24"/>
        <v>0</v>
      </c>
      <c r="AZ157" s="81">
        <f t="shared" si="24"/>
        <v>0</v>
      </c>
      <c r="BA157" s="81">
        <f t="shared" si="24"/>
        <v>0</v>
      </c>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row>
    <row r="158" spans="1:246" s="14" customFormat="1" hidden="1" x14ac:dyDescent="0.55000000000000004">
      <c r="A158" s="121"/>
      <c r="B158" s="58"/>
      <c r="C158" s="61" t="s">
        <v>22</v>
      </c>
      <c r="D158" s="62">
        <f>IRR(E157:AL157,0.1)</f>
        <v>-1.4434314543174009E-2</v>
      </c>
      <c r="E158" s="59"/>
      <c r="AH158" s="58"/>
      <c r="AI158" s="58"/>
      <c r="AJ158" s="58"/>
      <c r="AK158" s="58"/>
      <c r="AL158" s="58"/>
      <c r="AM158" s="58"/>
      <c r="AN158" s="58"/>
      <c r="AO158" s="58"/>
      <c r="AP158" s="58"/>
      <c r="AQ158" s="58"/>
      <c r="AR158" s="58"/>
      <c r="AS158" s="58"/>
      <c r="AT158" s="58"/>
      <c r="AU158" s="58"/>
      <c r="AV158" s="58"/>
      <c r="AW158" s="58"/>
      <c r="AX158" s="58"/>
      <c r="AY158" s="58"/>
      <c r="AZ158" s="58"/>
      <c r="BA158" s="58"/>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row>
    <row r="159" spans="1:246" s="14" customFormat="1" ht="14.7" hidden="1" thickBot="1" x14ac:dyDescent="0.6">
      <c r="A159" s="63"/>
      <c r="B159" s="164"/>
      <c r="C159" s="63" t="s">
        <v>23</v>
      </c>
      <c r="D159" s="64">
        <f>NPV($C$30,D157:AL157)</f>
        <v>-14.685328293397191</v>
      </c>
      <c r="E159" s="165"/>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c r="AC159" s="166"/>
      <c r="AD159" s="166"/>
      <c r="AE159" s="166"/>
      <c r="AF159" s="166"/>
      <c r="AG159" s="166"/>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row>
    <row r="160" spans="1:246" s="12" customFormat="1" ht="14.7" hidden="1" thickBot="1" x14ac:dyDescent="0.6">
      <c r="A160" s="158"/>
      <c r="B160" s="158"/>
      <c r="C160" s="442" t="s">
        <v>1604</v>
      </c>
      <c r="D160" s="442">
        <f>NPV($C$30,D152:BA152)/NPV($C$30,D153:BA153)</f>
        <v>0.57687371500448104</v>
      </c>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220"/>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row>
    <row r="161" spans="1:246" s="15" customFormat="1" hidden="1" x14ac:dyDescent="0.55000000000000004">
      <c r="A161" s="167">
        <f>A13</f>
        <v>3</v>
      </c>
      <c r="B161" s="168" t="str">
        <f>B13</f>
        <v>Hotspot location 1</v>
      </c>
      <c r="C161" s="171"/>
      <c r="D161" s="172">
        <f>D151</f>
        <v>2017</v>
      </c>
      <c r="E161" s="172">
        <f t="shared" ref="E161:BA161" si="25">E151</f>
        <v>2018</v>
      </c>
      <c r="F161" s="172">
        <f t="shared" si="25"/>
        <v>2019</v>
      </c>
      <c r="G161" s="172">
        <f t="shared" si="25"/>
        <v>2020</v>
      </c>
      <c r="H161" s="172">
        <f t="shared" si="25"/>
        <v>2021</v>
      </c>
      <c r="I161" s="172">
        <f t="shared" si="25"/>
        <v>2022</v>
      </c>
      <c r="J161" s="172">
        <f t="shared" si="25"/>
        <v>2023</v>
      </c>
      <c r="K161" s="172">
        <f t="shared" si="25"/>
        <v>2024</v>
      </c>
      <c r="L161" s="172">
        <f t="shared" si="25"/>
        <v>2025</v>
      </c>
      <c r="M161" s="172">
        <f t="shared" si="25"/>
        <v>2026</v>
      </c>
      <c r="N161" s="172">
        <f t="shared" si="25"/>
        <v>2027</v>
      </c>
      <c r="O161" s="172">
        <f t="shared" si="25"/>
        <v>2028</v>
      </c>
      <c r="P161" s="172">
        <f t="shared" si="25"/>
        <v>2029</v>
      </c>
      <c r="Q161" s="172">
        <f t="shared" si="25"/>
        <v>2030</v>
      </c>
      <c r="R161" s="172">
        <f t="shared" si="25"/>
        <v>2031</v>
      </c>
      <c r="S161" s="172">
        <f t="shared" si="25"/>
        <v>2032</v>
      </c>
      <c r="T161" s="172">
        <f t="shared" si="25"/>
        <v>2033</v>
      </c>
      <c r="U161" s="172">
        <f t="shared" si="25"/>
        <v>2034</v>
      </c>
      <c r="V161" s="172">
        <f t="shared" si="25"/>
        <v>2035</v>
      </c>
      <c r="W161" s="172">
        <f t="shared" si="25"/>
        <v>2036</v>
      </c>
      <c r="X161" s="172">
        <f t="shared" si="25"/>
        <v>2037</v>
      </c>
      <c r="Y161" s="172">
        <f t="shared" si="25"/>
        <v>2038</v>
      </c>
      <c r="Z161" s="172">
        <f t="shared" si="25"/>
        <v>2039</v>
      </c>
      <c r="AA161" s="172">
        <f t="shared" si="25"/>
        <v>2040</v>
      </c>
      <c r="AB161" s="172">
        <f t="shared" si="25"/>
        <v>2041</v>
      </c>
      <c r="AC161" s="172">
        <f t="shared" si="25"/>
        <v>2042</v>
      </c>
      <c r="AD161" s="172">
        <f t="shared" si="25"/>
        <v>2043</v>
      </c>
      <c r="AE161" s="172">
        <f t="shared" si="25"/>
        <v>2044</v>
      </c>
      <c r="AF161" s="172">
        <f t="shared" si="25"/>
        <v>2045</v>
      </c>
      <c r="AG161" s="172">
        <f t="shared" si="25"/>
        <v>2046</v>
      </c>
      <c r="AH161" s="172">
        <f t="shared" si="25"/>
        <v>2047</v>
      </c>
      <c r="AI161" s="172">
        <f t="shared" si="25"/>
        <v>2048</v>
      </c>
      <c r="AJ161" s="172">
        <f t="shared" si="25"/>
        <v>2049</v>
      </c>
      <c r="AK161" s="172">
        <f t="shared" si="25"/>
        <v>2050</v>
      </c>
      <c r="AL161" s="172">
        <f t="shared" si="25"/>
        <v>2051</v>
      </c>
      <c r="AM161" s="172">
        <f t="shared" si="25"/>
        <v>2052</v>
      </c>
      <c r="AN161" s="172">
        <f t="shared" si="25"/>
        <v>2053</v>
      </c>
      <c r="AO161" s="172">
        <f t="shared" si="25"/>
        <v>2054</v>
      </c>
      <c r="AP161" s="172">
        <f t="shared" si="25"/>
        <v>2055</v>
      </c>
      <c r="AQ161" s="172">
        <f t="shared" si="25"/>
        <v>2056</v>
      </c>
      <c r="AR161" s="172">
        <f t="shared" si="25"/>
        <v>2057</v>
      </c>
      <c r="AS161" s="172">
        <f t="shared" si="25"/>
        <v>2058</v>
      </c>
      <c r="AT161" s="172">
        <f t="shared" si="25"/>
        <v>2059</v>
      </c>
      <c r="AU161" s="172">
        <f t="shared" si="25"/>
        <v>2060</v>
      </c>
      <c r="AV161" s="172">
        <f t="shared" si="25"/>
        <v>2061</v>
      </c>
      <c r="AW161" s="172">
        <f t="shared" si="25"/>
        <v>2062</v>
      </c>
      <c r="AX161" s="172">
        <f t="shared" si="25"/>
        <v>2063</v>
      </c>
      <c r="AY161" s="172">
        <f t="shared" si="25"/>
        <v>2064</v>
      </c>
      <c r="AZ161" s="172">
        <f t="shared" si="25"/>
        <v>2065</v>
      </c>
      <c r="BA161" s="172">
        <f t="shared" si="25"/>
        <v>2066</v>
      </c>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row>
    <row r="162" spans="1:246" s="15" customFormat="1" hidden="1" x14ac:dyDescent="0.55000000000000004">
      <c r="A162" s="123"/>
      <c r="B162" s="169" t="s">
        <v>11</v>
      </c>
      <c r="C162" s="66"/>
      <c r="D162" s="82">
        <f t="shared" ref="D162:AL162" si="26">D25*$H$13*D27</f>
        <v>0</v>
      </c>
      <c r="E162" s="82">
        <f t="shared" si="26"/>
        <v>0</v>
      </c>
      <c r="F162" s="82">
        <f t="shared" si="26"/>
        <v>0</v>
      </c>
      <c r="G162" s="82">
        <f t="shared" si="26"/>
        <v>0.29423655629978829</v>
      </c>
      <c r="H162" s="82">
        <f t="shared" si="26"/>
        <v>0.59141547816257434</v>
      </c>
      <c r="I162" s="82">
        <f t="shared" si="26"/>
        <v>0.59437255555338708</v>
      </c>
      <c r="J162" s="82">
        <f t="shared" si="26"/>
        <v>0.59734441833115393</v>
      </c>
      <c r="K162" s="82">
        <f t="shared" si="26"/>
        <v>0.60033114042280966</v>
      </c>
      <c r="L162" s="82">
        <f t="shared" si="26"/>
        <v>0.60333279612492374</v>
      </c>
      <c r="M162" s="82">
        <f t="shared" si="26"/>
        <v>0.60634946010554824</v>
      </c>
      <c r="N162" s="82">
        <f t="shared" si="26"/>
        <v>0.60938120740607593</v>
      </c>
      <c r="O162" s="82">
        <f t="shared" si="26"/>
        <v>0.6124281134431061</v>
      </c>
      <c r="P162" s="82">
        <f t="shared" si="26"/>
        <v>0.61549025401032154</v>
      </c>
      <c r="Q162" s="82">
        <f t="shared" si="26"/>
        <v>0.61856770528037308</v>
      </c>
      <c r="R162" s="82">
        <f t="shared" si="26"/>
        <v>0.62166054380677471</v>
      </c>
      <c r="S162" s="82">
        <f t="shared" si="26"/>
        <v>0.62476884652580855</v>
      </c>
      <c r="T162" s="82">
        <f t="shared" si="26"/>
        <v>0.62789269075843757</v>
      </c>
      <c r="U162" s="82">
        <f t="shared" si="26"/>
        <v>0.63103215421222958</v>
      </c>
      <c r="V162" s="82">
        <f t="shared" si="26"/>
        <v>0.63418731498329062</v>
      </c>
      <c r="W162" s="82">
        <f t="shared" si="26"/>
        <v>0.63735825155820702</v>
      </c>
      <c r="X162" s="82">
        <f t="shared" si="26"/>
        <v>0.64054504281599789</v>
      </c>
      <c r="Y162" s="82">
        <f t="shared" si="26"/>
        <v>0.64374776803007783</v>
      </c>
      <c r="Z162" s="82">
        <f t="shared" si="26"/>
        <v>0.64696650687022805</v>
      </c>
      <c r="AA162" s="82">
        <f t="shared" si="26"/>
        <v>0.65020133940457925</v>
      </c>
      <c r="AB162" s="82">
        <f t="shared" si="26"/>
        <v>0.65345234610160208</v>
      </c>
      <c r="AC162" s="82">
        <f t="shared" si="26"/>
        <v>0.65671960783210992</v>
      </c>
      <c r="AD162" s="82">
        <f t="shared" si="26"/>
        <v>0.66000320587127037</v>
      </c>
      <c r="AE162" s="82">
        <f t="shared" si="26"/>
        <v>0.66330322190062663</v>
      </c>
      <c r="AF162" s="82">
        <f t="shared" si="26"/>
        <v>0.66661973801012964</v>
      </c>
      <c r="AG162" s="82">
        <f t="shared" si="26"/>
        <v>0.66995283670018024</v>
      </c>
      <c r="AH162" s="82">
        <f t="shared" si="26"/>
        <v>0.67330260088368088</v>
      </c>
      <c r="AI162" s="82">
        <f t="shared" si="26"/>
        <v>0.67666911388809925</v>
      </c>
      <c r="AJ162" s="82">
        <f t="shared" si="26"/>
        <v>0.68005245945753967</v>
      </c>
      <c r="AK162" s="82">
        <f t="shared" si="26"/>
        <v>0.6834527217548273</v>
      </c>
      <c r="AL162" s="82">
        <f t="shared" si="26"/>
        <v>0.68686998536360133</v>
      </c>
      <c r="AM162" s="82">
        <f t="shared" ref="AM162:BA162" si="27">AM25*$H$13</f>
        <v>0</v>
      </c>
      <c r="AN162" s="82">
        <f t="shared" si="27"/>
        <v>0</v>
      </c>
      <c r="AO162" s="82">
        <f t="shared" si="27"/>
        <v>0</v>
      </c>
      <c r="AP162" s="82">
        <f t="shared" si="27"/>
        <v>0</v>
      </c>
      <c r="AQ162" s="82">
        <f t="shared" si="27"/>
        <v>0</v>
      </c>
      <c r="AR162" s="82">
        <f t="shared" si="27"/>
        <v>0</v>
      </c>
      <c r="AS162" s="82">
        <f t="shared" si="27"/>
        <v>0</v>
      </c>
      <c r="AT162" s="82">
        <f t="shared" si="27"/>
        <v>0</v>
      </c>
      <c r="AU162" s="82">
        <f t="shared" si="27"/>
        <v>0</v>
      </c>
      <c r="AV162" s="82">
        <f t="shared" si="27"/>
        <v>0</v>
      </c>
      <c r="AW162" s="82">
        <f t="shared" si="27"/>
        <v>0</v>
      </c>
      <c r="AX162" s="82">
        <f t="shared" si="27"/>
        <v>0</v>
      </c>
      <c r="AY162" s="82">
        <f t="shared" si="27"/>
        <v>0</v>
      </c>
      <c r="AZ162" s="82">
        <f t="shared" si="27"/>
        <v>0</v>
      </c>
      <c r="BA162" s="82">
        <f t="shared" si="27"/>
        <v>0</v>
      </c>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row>
    <row r="163" spans="1:246" s="15" customFormat="1" hidden="1" x14ac:dyDescent="0.55000000000000004">
      <c r="A163" s="123"/>
      <c r="B163" s="169" t="s">
        <v>18</v>
      </c>
      <c r="C163" s="66"/>
      <c r="D163" s="82">
        <f>SUM(D164:D165)</f>
        <v>0</v>
      </c>
      <c r="E163" s="82">
        <f t="shared" ref="E163:BA163" si="28">SUM(E164:E165)</f>
        <v>0.72000000000000008</v>
      </c>
      <c r="F163" s="82">
        <f t="shared" si="28"/>
        <v>0.54</v>
      </c>
      <c r="G163" s="82">
        <f t="shared" si="28"/>
        <v>0.9900000000000001</v>
      </c>
      <c r="H163" s="82">
        <f t="shared" si="28"/>
        <v>0.9900000000000001</v>
      </c>
      <c r="I163" s="82">
        <f t="shared" si="28"/>
        <v>0.36000000000000004</v>
      </c>
      <c r="J163" s="82">
        <f t="shared" si="28"/>
        <v>0</v>
      </c>
      <c r="K163" s="82">
        <f t="shared" si="28"/>
        <v>0</v>
      </c>
      <c r="L163" s="82">
        <f t="shared" si="28"/>
        <v>0</v>
      </c>
      <c r="M163" s="82">
        <f t="shared" si="28"/>
        <v>0</v>
      </c>
      <c r="N163" s="82">
        <f t="shared" si="28"/>
        <v>0</v>
      </c>
      <c r="O163" s="82">
        <f t="shared" si="28"/>
        <v>0</v>
      </c>
      <c r="P163" s="82">
        <f t="shared" si="28"/>
        <v>0</v>
      </c>
      <c r="Q163" s="82">
        <f t="shared" si="28"/>
        <v>0</v>
      </c>
      <c r="R163" s="82">
        <f t="shared" si="28"/>
        <v>0</v>
      </c>
      <c r="S163" s="82">
        <f t="shared" si="28"/>
        <v>0</v>
      </c>
      <c r="T163" s="82">
        <f t="shared" si="28"/>
        <v>0</v>
      </c>
      <c r="U163" s="82">
        <f t="shared" si="28"/>
        <v>0</v>
      </c>
      <c r="V163" s="82">
        <f t="shared" si="28"/>
        <v>0</v>
      </c>
      <c r="W163" s="82">
        <f t="shared" si="28"/>
        <v>0</v>
      </c>
      <c r="X163" s="82">
        <f t="shared" si="28"/>
        <v>0</v>
      </c>
      <c r="Y163" s="82">
        <f t="shared" si="28"/>
        <v>0</v>
      </c>
      <c r="Z163" s="82">
        <f t="shared" si="28"/>
        <v>0</v>
      </c>
      <c r="AA163" s="82">
        <f t="shared" si="28"/>
        <v>0</v>
      </c>
      <c r="AB163" s="82">
        <f t="shared" si="28"/>
        <v>0</v>
      </c>
      <c r="AC163" s="82">
        <f t="shared" si="28"/>
        <v>0</v>
      </c>
      <c r="AD163" s="82">
        <f t="shared" si="28"/>
        <v>0</v>
      </c>
      <c r="AE163" s="82">
        <f t="shared" si="28"/>
        <v>0</v>
      </c>
      <c r="AF163" s="82">
        <f t="shared" si="28"/>
        <v>0</v>
      </c>
      <c r="AG163" s="82">
        <f t="shared" si="28"/>
        <v>0</v>
      </c>
      <c r="AH163" s="82">
        <f t="shared" si="28"/>
        <v>0</v>
      </c>
      <c r="AI163" s="82">
        <f t="shared" si="28"/>
        <v>0</v>
      </c>
      <c r="AJ163" s="82">
        <f t="shared" si="28"/>
        <v>0</v>
      </c>
      <c r="AK163" s="82">
        <f t="shared" si="28"/>
        <v>0</v>
      </c>
      <c r="AL163" s="82">
        <f t="shared" si="28"/>
        <v>0</v>
      </c>
      <c r="AM163" s="82">
        <f t="shared" si="28"/>
        <v>0</v>
      </c>
      <c r="AN163" s="82">
        <f t="shared" si="28"/>
        <v>0</v>
      </c>
      <c r="AO163" s="82">
        <f t="shared" si="28"/>
        <v>0</v>
      </c>
      <c r="AP163" s="82">
        <f t="shared" si="28"/>
        <v>0</v>
      </c>
      <c r="AQ163" s="82">
        <f t="shared" si="28"/>
        <v>0</v>
      </c>
      <c r="AR163" s="82">
        <f t="shared" si="28"/>
        <v>0</v>
      </c>
      <c r="AS163" s="82">
        <f t="shared" si="28"/>
        <v>0</v>
      </c>
      <c r="AT163" s="82">
        <f t="shared" si="28"/>
        <v>0</v>
      </c>
      <c r="AU163" s="82">
        <f t="shared" si="28"/>
        <v>0</v>
      </c>
      <c r="AV163" s="82">
        <f t="shared" si="28"/>
        <v>0</v>
      </c>
      <c r="AW163" s="82">
        <f t="shared" si="28"/>
        <v>0</v>
      </c>
      <c r="AX163" s="82">
        <f t="shared" si="28"/>
        <v>0</v>
      </c>
      <c r="AY163" s="82">
        <f t="shared" si="28"/>
        <v>0</v>
      </c>
      <c r="AZ163" s="82">
        <f t="shared" si="28"/>
        <v>0</v>
      </c>
      <c r="BA163" s="82">
        <f t="shared" si="28"/>
        <v>0</v>
      </c>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row>
    <row r="164" spans="1:246" s="15" customFormat="1" ht="14.7" hidden="1" thickBot="1" x14ac:dyDescent="0.6">
      <c r="A164" s="70"/>
      <c r="B164" s="170" t="s">
        <v>20</v>
      </c>
      <c r="C164" s="66"/>
      <c r="D164" s="82"/>
      <c r="E164" s="82">
        <f t="shared" ref="E164:AJ164" si="29">E23*$F$13</f>
        <v>0.72000000000000008</v>
      </c>
      <c r="F164" s="82">
        <f t="shared" si="29"/>
        <v>0.54</v>
      </c>
      <c r="G164" s="82">
        <f t="shared" si="29"/>
        <v>0.9900000000000001</v>
      </c>
      <c r="H164" s="82">
        <f t="shared" si="29"/>
        <v>0.9900000000000001</v>
      </c>
      <c r="I164" s="82">
        <f t="shared" si="29"/>
        <v>0.36000000000000004</v>
      </c>
      <c r="J164" s="82">
        <f t="shared" si="29"/>
        <v>0</v>
      </c>
      <c r="K164" s="82">
        <f t="shared" si="29"/>
        <v>0</v>
      </c>
      <c r="L164" s="82">
        <f t="shared" si="29"/>
        <v>0</v>
      </c>
      <c r="M164" s="82">
        <f t="shared" si="29"/>
        <v>0</v>
      </c>
      <c r="N164" s="82">
        <f t="shared" si="29"/>
        <v>0</v>
      </c>
      <c r="O164" s="82">
        <f t="shared" si="29"/>
        <v>0</v>
      </c>
      <c r="P164" s="82">
        <f t="shared" si="29"/>
        <v>0</v>
      </c>
      <c r="Q164" s="82">
        <f t="shared" si="29"/>
        <v>0</v>
      </c>
      <c r="R164" s="82">
        <f t="shared" si="29"/>
        <v>0</v>
      </c>
      <c r="S164" s="82">
        <f t="shared" si="29"/>
        <v>0</v>
      </c>
      <c r="T164" s="82">
        <f t="shared" si="29"/>
        <v>0</v>
      </c>
      <c r="U164" s="82">
        <f t="shared" si="29"/>
        <v>0</v>
      </c>
      <c r="V164" s="82">
        <f t="shared" si="29"/>
        <v>0</v>
      </c>
      <c r="W164" s="82">
        <f t="shared" si="29"/>
        <v>0</v>
      </c>
      <c r="X164" s="82">
        <f t="shared" si="29"/>
        <v>0</v>
      </c>
      <c r="Y164" s="82">
        <f t="shared" si="29"/>
        <v>0</v>
      </c>
      <c r="Z164" s="82">
        <f t="shared" si="29"/>
        <v>0</v>
      </c>
      <c r="AA164" s="82">
        <f t="shared" si="29"/>
        <v>0</v>
      </c>
      <c r="AB164" s="82">
        <f t="shared" si="29"/>
        <v>0</v>
      </c>
      <c r="AC164" s="82">
        <f t="shared" si="29"/>
        <v>0</v>
      </c>
      <c r="AD164" s="82">
        <f t="shared" si="29"/>
        <v>0</v>
      </c>
      <c r="AE164" s="82">
        <f t="shared" si="29"/>
        <v>0</v>
      </c>
      <c r="AF164" s="82">
        <f t="shared" si="29"/>
        <v>0</v>
      </c>
      <c r="AG164" s="82">
        <f t="shared" si="29"/>
        <v>0</v>
      </c>
      <c r="AH164" s="82">
        <f t="shared" si="29"/>
        <v>0</v>
      </c>
      <c r="AI164" s="82">
        <f t="shared" si="29"/>
        <v>0</v>
      </c>
      <c r="AJ164" s="82">
        <f t="shared" si="29"/>
        <v>0</v>
      </c>
      <c r="AK164" s="82">
        <f t="shared" ref="AK164:BA164" si="30">AK23*$F$13</f>
        <v>0</v>
      </c>
      <c r="AL164" s="82">
        <f t="shared" si="30"/>
        <v>0</v>
      </c>
      <c r="AM164" s="82">
        <f t="shared" si="30"/>
        <v>0</v>
      </c>
      <c r="AN164" s="82">
        <f t="shared" si="30"/>
        <v>0</v>
      </c>
      <c r="AO164" s="82">
        <f t="shared" si="30"/>
        <v>0</v>
      </c>
      <c r="AP164" s="82">
        <f t="shared" si="30"/>
        <v>0</v>
      </c>
      <c r="AQ164" s="82">
        <f t="shared" si="30"/>
        <v>0</v>
      </c>
      <c r="AR164" s="82">
        <f t="shared" si="30"/>
        <v>0</v>
      </c>
      <c r="AS164" s="82">
        <f t="shared" si="30"/>
        <v>0</v>
      </c>
      <c r="AT164" s="82">
        <f t="shared" si="30"/>
        <v>0</v>
      </c>
      <c r="AU164" s="82">
        <f t="shared" si="30"/>
        <v>0</v>
      </c>
      <c r="AV164" s="82">
        <f t="shared" si="30"/>
        <v>0</v>
      </c>
      <c r="AW164" s="82">
        <f t="shared" si="30"/>
        <v>0</v>
      </c>
      <c r="AX164" s="82">
        <f t="shared" si="30"/>
        <v>0</v>
      </c>
      <c r="AY164" s="82">
        <f t="shared" si="30"/>
        <v>0</v>
      </c>
      <c r="AZ164" s="82">
        <f t="shared" si="30"/>
        <v>0</v>
      </c>
      <c r="BA164" s="82">
        <f t="shared" si="30"/>
        <v>0</v>
      </c>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row>
    <row r="165" spans="1:246" s="15" customFormat="1" hidden="1" x14ac:dyDescent="0.55000000000000004">
      <c r="A165" s="173"/>
      <c r="B165" s="160" t="s">
        <v>19</v>
      </c>
      <c r="D165" s="82"/>
      <c r="E165" s="82" t="s">
        <v>14</v>
      </c>
      <c r="F165" s="82">
        <f t="shared" ref="F165:BA165" si="31">F26*F24*$F$13</f>
        <v>0</v>
      </c>
      <c r="G165" s="82">
        <f t="shared" si="31"/>
        <v>0</v>
      </c>
      <c r="H165" s="82">
        <f t="shared" si="31"/>
        <v>0</v>
      </c>
      <c r="I165" s="82">
        <f t="shared" si="31"/>
        <v>0</v>
      </c>
      <c r="J165" s="82">
        <f t="shared" si="31"/>
        <v>0</v>
      </c>
      <c r="K165" s="82">
        <f t="shared" si="31"/>
        <v>0</v>
      </c>
      <c r="L165" s="82">
        <f t="shared" si="31"/>
        <v>0</v>
      </c>
      <c r="M165" s="82">
        <f t="shared" si="31"/>
        <v>0</v>
      </c>
      <c r="N165" s="82">
        <f t="shared" si="31"/>
        <v>0</v>
      </c>
      <c r="O165" s="82">
        <f t="shared" si="31"/>
        <v>0</v>
      </c>
      <c r="P165" s="82">
        <f t="shared" si="31"/>
        <v>0</v>
      </c>
      <c r="Q165" s="82">
        <f t="shared" si="31"/>
        <v>0</v>
      </c>
      <c r="R165" s="82">
        <f t="shared" si="31"/>
        <v>0</v>
      </c>
      <c r="S165" s="82">
        <f t="shared" si="31"/>
        <v>0</v>
      </c>
      <c r="T165" s="82">
        <f t="shared" si="31"/>
        <v>0</v>
      </c>
      <c r="U165" s="82">
        <f t="shared" si="31"/>
        <v>0</v>
      </c>
      <c r="V165" s="82">
        <f t="shared" si="31"/>
        <v>0</v>
      </c>
      <c r="W165" s="82">
        <f t="shared" si="31"/>
        <v>0</v>
      </c>
      <c r="X165" s="82">
        <f t="shared" si="31"/>
        <v>0</v>
      </c>
      <c r="Y165" s="82">
        <f t="shared" si="31"/>
        <v>0</v>
      </c>
      <c r="Z165" s="82">
        <f t="shared" si="31"/>
        <v>0</v>
      </c>
      <c r="AA165" s="82">
        <f t="shared" si="31"/>
        <v>0</v>
      </c>
      <c r="AB165" s="82">
        <f t="shared" si="31"/>
        <v>0</v>
      </c>
      <c r="AC165" s="82">
        <f t="shared" si="31"/>
        <v>0</v>
      </c>
      <c r="AD165" s="82">
        <f t="shared" si="31"/>
        <v>0</v>
      </c>
      <c r="AE165" s="82">
        <f t="shared" si="31"/>
        <v>0</v>
      </c>
      <c r="AF165" s="82">
        <f t="shared" si="31"/>
        <v>0</v>
      </c>
      <c r="AG165" s="82">
        <f t="shared" si="31"/>
        <v>0</v>
      </c>
      <c r="AH165" s="82">
        <f t="shared" si="31"/>
        <v>0</v>
      </c>
      <c r="AI165" s="82">
        <f t="shared" si="31"/>
        <v>0</v>
      </c>
      <c r="AJ165" s="82">
        <f t="shared" si="31"/>
        <v>0</v>
      </c>
      <c r="AK165" s="82">
        <f t="shared" si="31"/>
        <v>0</v>
      </c>
      <c r="AL165" s="82">
        <f t="shared" si="31"/>
        <v>0</v>
      </c>
      <c r="AM165" s="82">
        <f t="shared" si="31"/>
        <v>0</v>
      </c>
      <c r="AN165" s="82">
        <f t="shared" si="31"/>
        <v>0</v>
      </c>
      <c r="AO165" s="82">
        <f t="shared" si="31"/>
        <v>0</v>
      </c>
      <c r="AP165" s="82">
        <f t="shared" si="31"/>
        <v>0</v>
      </c>
      <c r="AQ165" s="82">
        <f t="shared" si="31"/>
        <v>0</v>
      </c>
      <c r="AR165" s="82">
        <f t="shared" si="31"/>
        <v>0</v>
      </c>
      <c r="AS165" s="82">
        <f t="shared" si="31"/>
        <v>0</v>
      </c>
      <c r="AT165" s="82">
        <f t="shared" si="31"/>
        <v>0</v>
      </c>
      <c r="AU165" s="82">
        <f t="shared" si="31"/>
        <v>0</v>
      </c>
      <c r="AV165" s="82">
        <f t="shared" si="31"/>
        <v>0</v>
      </c>
      <c r="AW165" s="82">
        <f t="shared" si="31"/>
        <v>0</v>
      </c>
      <c r="AX165" s="82">
        <f t="shared" si="31"/>
        <v>0</v>
      </c>
      <c r="AY165" s="82">
        <f t="shared" si="31"/>
        <v>0</v>
      </c>
      <c r="AZ165" s="82">
        <f t="shared" si="31"/>
        <v>0</v>
      </c>
      <c r="BA165" s="82">
        <f t="shared" si="31"/>
        <v>0</v>
      </c>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row>
    <row r="166" spans="1:246" s="15" customFormat="1" hidden="1" x14ac:dyDescent="0.55000000000000004">
      <c r="A166" s="123"/>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row>
    <row r="167" spans="1:246" s="15" customFormat="1" ht="14.7" hidden="1" thickBot="1" x14ac:dyDescent="0.6">
      <c r="A167" s="123"/>
      <c r="B167" s="15" t="s">
        <v>21</v>
      </c>
      <c r="C167" s="67"/>
      <c r="D167" s="114">
        <f>D162-D163</f>
        <v>0</v>
      </c>
      <c r="E167" s="82">
        <f t="shared" ref="E167:BA167" si="32">E162-E163</f>
        <v>-0.72000000000000008</v>
      </c>
      <c r="F167" s="82">
        <f t="shared" si="32"/>
        <v>-0.54</v>
      </c>
      <c r="G167" s="82">
        <f t="shared" si="32"/>
        <v>-0.69576344370021181</v>
      </c>
      <c r="H167" s="82">
        <f t="shared" si="32"/>
        <v>-0.39858452183742576</v>
      </c>
      <c r="I167" s="82">
        <f t="shared" si="32"/>
        <v>0.23437255555338704</v>
      </c>
      <c r="J167" s="82">
        <f t="shared" si="32"/>
        <v>0.59734441833115393</v>
      </c>
      <c r="K167" s="82">
        <f t="shared" si="32"/>
        <v>0.60033114042280966</v>
      </c>
      <c r="L167" s="82">
        <f t="shared" si="32"/>
        <v>0.60333279612492374</v>
      </c>
      <c r="M167" s="82">
        <f t="shared" si="32"/>
        <v>0.60634946010554824</v>
      </c>
      <c r="N167" s="82">
        <f t="shared" si="32"/>
        <v>0.60938120740607593</v>
      </c>
      <c r="O167" s="82">
        <f t="shared" si="32"/>
        <v>0.6124281134431061</v>
      </c>
      <c r="P167" s="82">
        <f t="shared" si="32"/>
        <v>0.61549025401032154</v>
      </c>
      <c r="Q167" s="82">
        <f t="shared" si="32"/>
        <v>0.61856770528037308</v>
      </c>
      <c r="R167" s="82">
        <f t="shared" si="32"/>
        <v>0.62166054380677471</v>
      </c>
      <c r="S167" s="82">
        <f t="shared" si="32"/>
        <v>0.62476884652580855</v>
      </c>
      <c r="T167" s="82">
        <f t="shared" si="32"/>
        <v>0.62789269075843757</v>
      </c>
      <c r="U167" s="82">
        <f t="shared" si="32"/>
        <v>0.63103215421222958</v>
      </c>
      <c r="V167" s="82">
        <f t="shared" si="32"/>
        <v>0.63418731498329062</v>
      </c>
      <c r="W167" s="82">
        <f t="shared" si="32"/>
        <v>0.63735825155820702</v>
      </c>
      <c r="X167" s="82">
        <f t="shared" si="32"/>
        <v>0.64054504281599789</v>
      </c>
      <c r="Y167" s="82">
        <f t="shared" si="32"/>
        <v>0.64374776803007783</v>
      </c>
      <c r="Z167" s="82">
        <f t="shared" si="32"/>
        <v>0.64696650687022805</v>
      </c>
      <c r="AA167" s="82">
        <f t="shared" si="32"/>
        <v>0.65020133940457925</v>
      </c>
      <c r="AB167" s="82">
        <f t="shared" si="32"/>
        <v>0.65345234610160208</v>
      </c>
      <c r="AC167" s="82">
        <f t="shared" si="32"/>
        <v>0.65671960783210992</v>
      </c>
      <c r="AD167" s="82">
        <f t="shared" si="32"/>
        <v>0.66000320587127037</v>
      </c>
      <c r="AE167" s="82">
        <f t="shared" si="32"/>
        <v>0.66330322190062663</v>
      </c>
      <c r="AF167" s="82">
        <f t="shared" si="32"/>
        <v>0.66661973801012964</v>
      </c>
      <c r="AG167" s="82">
        <f t="shared" si="32"/>
        <v>0.66995283670018024</v>
      </c>
      <c r="AH167" s="82">
        <f t="shared" si="32"/>
        <v>0.67330260088368088</v>
      </c>
      <c r="AI167" s="82">
        <f t="shared" si="32"/>
        <v>0.67666911388809925</v>
      </c>
      <c r="AJ167" s="82">
        <f t="shared" si="32"/>
        <v>0.68005245945753967</v>
      </c>
      <c r="AK167" s="82">
        <f t="shared" si="32"/>
        <v>0.6834527217548273</v>
      </c>
      <c r="AL167" s="82">
        <f t="shared" si="32"/>
        <v>0.68686998536360133</v>
      </c>
      <c r="AM167" s="82">
        <f t="shared" si="32"/>
        <v>0</v>
      </c>
      <c r="AN167" s="82">
        <f t="shared" si="32"/>
        <v>0</v>
      </c>
      <c r="AO167" s="82">
        <f t="shared" si="32"/>
        <v>0</v>
      </c>
      <c r="AP167" s="82">
        <f t="shared" si="32"/>
        <v>0</v>
      </c>
      <c r="AQ167" s="82">
        <f t="shared" si="32"/>
        <v>0</v>
      </c>
      <c r="AR167" s="82">
        <f t="shared" si="32"/>
        <v>0</v>
      </c>
      <c r="AS167" s="82">
        <f t="shared" si="32"/>
        <v>0</v>
      </c>
      <c r="AT167" s="82">
        <f t="shared" si="32"/>
        <v>0</v>
      </c>
      <c r="AU167" s="82">
        <f t="shared" si="32"/>
        <v>0</v>
      </c>
      <c r="AV167" s="82">
        <f t="shared" si="32"/>
        <v>0</v>
      </c>
      <c r="AW167" s="82">
        <f t="shared" si="32"/>
        <v>0</v>
      </c>
      <c r="AX167" s="82">
        <f t="shared" si="32"/>
        <v>0</v>
      </c>
      <c r="AY167" s="82">
        <f t="shared" si="32"/>
        <v>0</v>
      </c>
      <c r="AZ167" s="82">
        <f t="shared" si="32"/>
        <v>0</v>
      </c>
      <c r="BA167" s="82">
        <f t="shared" si="32"/>
        <v>0</v>
      </c>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row>
    <row r="168" spans="1:246" s="15" customFormat="1" hidden="1" x14ac:dyDescent="0.55000000000000004">
      <c r="A168" s="123"/>
      <c r="B168" s="65"/>
      <c r="C168" s="68" t="s">
        <v>22</v>
      </c>
      <c r="D168" s="69">
        <f>IRR(E167:AL167,0.1)</f>
        <v>0.17616488017296583</v>
      </c>
      <c r="E168" s="66"/>
      <c r="AH168" s="65"/>
      <c r="AI168" s="65"/>
      <c r="AJ168" s="65"/>
      <c r="AK168" s="65"/>
      <c r="AL168" s="65"/>
      <c r="AM168" s="65"/>
      <c r="AN168" s="65"/>
      <c r="AO168" s="65"/>
      <c r="AP168" s="65"/>
      <c r="AQ168" s="65"/>
      <c r="AR168" s="65"/>
      <c r="AS168" s="65"/>
      <c r="AT168" s="65"/>
      <c r="AU168" s="65"/>
      <c r="AV168" s="65"/>
      <c r="AW168" s="65"/>
      <c r="AX168" s="65"/>
      <c r="AY168" s="65"/>
      <c r="AZ168" s="65"/>
      <c r="BA168" s="65"/>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row>
    <row r="169" spans="1:246" s="15" customFormat="1" ht="14.7" hidden="1" thickBot="1" x14ac:dyDescent="0.6">
      <c r="A169" s="70"/>
      <c r="B169" s="174"/>
      <c r="C169" s="70" t="s">
        <v>23</v>
      </c>
      <c r="D169" s="71">
        <f>NPV($C$30,D167:AL167)</f>
        <v>10.353667016804478</v>
      </c>
      <c r="E169" s="175"/>
      <c r="F169" s="176"/>
      <c r="G169" s="176"/>
      <c r="H169" s="176"/>
      <c r="I169" s="176"/>
      <c r="J169" s="176"/>
      <c r="K169" s="176"/>
      <c r="L169" s="176"/>
      <c r="M169" s="176"/>
      <c r="N169" s="176"/>
      <c r="O169" s="176"/>
      <c r="P169" s="176"/>
      <c r="Q169" s="176"/>
      <c r="R169" s="176"/>
      <c r="S169" s="176"/>
      <c r="T169" s="176"/>
      <c r="U169" s="176"/>
      <c r="V169" s="176"/>
      <c r="W169" s="176"/>
      <c r="X169" s="176"/>
      <c r="Y169" s="176"/>
      <c r="Z169" s="176"/>
      <c r="AA169" s="176"/>
      <c r="AB169" s="176"/>
      <c r="AC169" s="176"/>
      <c r="AD169" s="176"/>
      <c r="AE169" s="176"/>
      <c r="AF169" s="176"/>
      <c r="AG169" s="176"/>
      <c r="AH169" s="174"/>
      <c r="AI169" s="174"/>
      <c r="AJ169" s="174"/>
      <c r="AK169" s="174"/>
      <c r="AL169" s="174"/>
      <c r="AM169" s="174"/>
      <c r="AN169" s="174"/>
      <c r="AO169" s="174"/>
      <c r="AP169" s="174"/>
      <c r="AQ169" s="174"/>
      <c r="AR169" s="174"/>
      <c r="AS169" s="174"/>
      <c r="AT169" s="174"/>
      <c r="AU169" s="174"/>
      <c r="AV169" s="174"/>
      <c r="AW169" s="174"/>
      <c r="AX169" s="174"/>
      <c r="AY169" s="174"/>
      <c r="AZ169" s="174"/>
      <c r="BA169" s="174"/>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row>
    <row r="170" spans="1:246" s="12" customFormat="1" ht="14.7" hidden="1" thickBot="1" x14ac:dyDescent="0.6">
      <c r="A170" s="158"/>
      <c r="B170" s="158"/>
      <c r="C170" s="158" t="s">
        <v>1604</v>
      </c>
      <c r="D170" s="158">
        <f>NPV($C$30,D162:BA162)/NPV($C$30,D163:BA163)</f>
        <v>4.1074868948103864</v>
      </c>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220"/>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row>
    <row r="171" spans="1:246" s="16" customFormat="1" hidden="1" x14ac:dyDescent="0.55000000000000004">
      <c r="A171" s="177">
        <f>A14</f>
        <v>4</v>
      </c>
      <c r="B171" s="178" t="str">
        <f>B14</f>
        <v>Hotspot location 1</v>
      </c>
      <c r="C171" s="179"/>
      <c r="D171" s="179">
        <f>D161</f>
        <v>2017</v>
      </c>
      <c r="E171" s="179">
        <f t="shared" ref="E171:BA171" si="33">E161</f>
        <v>2018</v>
      </c>
      <c r="F171" s="179">
        <f t="shared" si="33"/>
        <v>2019</v>
      </c>
      <c r="G171" s="179">
        <f t="shared" si="33"/>
        <v>2020</v>
      </c>
      <c r="H171" s="179">
        <f t="shared" si="33"/>
        <v>2021</v>
      </c>
      <c r="I171" s="179">
        <f t="shared" si="33"/>
        <v>2022</v>
      </c>
      <c r="J171" s="179">
        <f t="shared" si="33"/>
        <v>2023</v>
      </c>
      <c r="K171" s="179">
        <f t="shared" si="33"/>
        <v>2024</v>
      </c>
      <c r="L171" s="179">
        <f t="shared" si="33"/>
        <v>2025</v>
      </c>
      <c r="M171" s="179">
        <f t="shared" si="33"/>
        <v>2026</v>
      </c>
      <c r="N171" s="179">
        <f t="shared" si="33"/>
        <v>2027</v>
      </c>
      <c r="O171" s="179">
        <f t="shared" si="33"/>
        <v>2028</v>
      </c>
      <c r="P171" s="179">
        <f t="shared" si="33"/>
        <v>2029</v>
      </c>
      <c r="Q171" s="179">
        <f t="shared" si="33"/>
        <v>2030</v>
      </c>
      <c r="R171" s="179">
        <f t="shared" si="33"/>
        <v>2031</v>
      </c>
      <c r="S171" s="179">
        <f t="shared" si="33"/>
        <v>2032</v>
      </c>
      <c r="T171" s="179">
        <f t="shared" si="33"/>
        <v>2033</v>
      </c>
      <c r="U171" s="179">
        <f t="shared" si="33"/>
        <v>2034</v>
      </c>
      <c r="V171" s="179">
        <f t="shared" si="33"/>
        <v>2035</v>
      </c>
      <c r="W171" s="179">
        <f t="shared" si="33"/>
        <v>2036</v>
      </c>
      <c r="X171" s="179">
        <f t="shared" si="33"/>
        <v>2037</v>
      </c>
      <c r="Y171" s="179">
        <f t="shared" si="33"/>
        <v>2038</v>
      </c>
      <c r="Z171" s="179">
        <f t="shared" si="33"/>
        <v>2039</v>
      </c>
      <c r="AA171" s="179">
        <f t="shared" si="33"/>
        <v>2040</v>
      </c>
      <c r="AB171" s="179">
        <f t="shared" si="33"/>
        <v>2041</v>
      </c>
      <c r="AC171" s="179">
        <f t="shared" si="33"/>
        <v>2042</v>
      </c>
      <c r="AD171" s="179">
        <f t="shared" si="33"/>
        <v>2043</v>
      </c>
      <c r="AE171" s="179">
        <f t="shared" si="33"/>
        <v>2044</v>
      </c>
      <c r="AF171" s="179">
        <f t="shared" si="33"/>
        <v>2045</v>
      </c>
      <c r="AG171" s="179">
        <f t="shared" si="33"/>
        <v>2046</v>
      </c>
      <c r="AH171" s="179">
        <f t="shared" si="33"/>
        <v>2047</v>
      </c>
      <c r="AI171" s="179">
        <f t="shared" si="33"/>
        <v>2048</v>
      </c>
      <c r="AJ171" s="179">
        <f t="shared" si="33"/>
        <v>2049</v>
      </c>
      <c r="AK171" s="179">
        <f t="shared" si="33"/>
        <v>2050</v>
      </c>
      <c r="AL171" s="179">
        <f t="shared" si="33"/>
        <v>2051</v>
      </c>
      <c r="AM171" s="179">
        <f t="shared" si="33"/>
        <v>2052</v>
      </c>
      <c r="AN171" s="179">
        <f t="shared" si="33"/>
        <v>2053</v>
      </c>
      <c r="AO171" s="179">
        <f t="shared" si="33"/>
        <v>2054</v>
      </c>
      <c r="AP171" s="179">
        <f t="shared" si="33"/>
        <v>2055</v>
      </c>
      <c r="AQ171" s="179">
        <f t="shared" si="33"/>
        <v>2056</v>
      </c>
      <c r="AR171" s="179">
        <f t="shared" si="33"/>
        <v>2057</v>
      </c>
      <c r="AS171" s="179">
        <f t="shared" si="33"/>
        <v>2058</v>
      </c>
      <c r="AT171" s="179">
        <f t="shared" si="33"/>
        <v>2059</v>
      </c>
      <c r="AU171" s="179">
        <f t="shared" si="33"/>
        <v>2060</v>
      </c>
      <c r="AV171" s="179">
        <f t="shared" si="33"/>
        <v>2061</v>
      </c>
      <c r="AW171" s="179">
        <f t="shared" si="33"/>
        <v>2062</v>
      </c>
      <c r="AX171" s="179">
        <f t="shared" si="33"/>
        <v>2063</v>
      </c>
      <c r="AY171" s="179">
        <f t="shared" si="33"/>
        <v>2064</v>
      </c>
      <c r="AZ171" s="179">
        <f t="shared" si="33"/>
        <v>2065</v>
      </c>
      <c r="BA171" s="179">
        <f t="shared" si="33"/>
        <v>2066</v>
      </c>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row>
    <row r="172" spans="1:246" s="16" customFormat="1" hidden="1" x14ac:dyDescent="0.55000000000000004">
      <c r="A172" s="125"/>
      <c r="B172" s="16" t="s">
        <v>11</v>
      </c>
      <c r="D172" s="83">
        <f t="shared" ref="D172:AL172" si="34">D25*$H$14*D27</f>
        <v>0</v>
      </c>
      <c r="E172" s="83">
        <f t="shared" si="34"/>
        <v>0</v>
      </c>
      <c r="F172" s="83">
        <f t="shared" si="34"/>
        <v>0</v>
      </c>
      <c r="G172" s="83">
        <f t="shared" si="34"/>
        <v>0.31603185676643925</v>
      </c>
      <c r="H172" s="83">
        <f t="shared" si="34"/>
        <v>0.63522403210054279</v>
      </c>
      <c r="I172" s="83">
        <f t="shared" si="34"/>
        <v>0.63840015226104541</v>
      </c>
      <c r="J172" s="83">
        <f t="shared" si="34"/>
        <v>0.64159215302235051</v>
      </c>
      <c r="K172" s="83">
        <f t="shared" si="34"/>
        <v>0.64480011378746227</v>
      </c>
      <c r="L172" s="83">
        <f t="shared" si="34"/>
        <v>0.64802411435639951</v>
      </c>
      <c r="M172" s="83">
        <f t="shared" si="34"/>
        <v>0.65126423492818142</v>
      </c>
      <c r="N172" s="83">
        <f t="shared" si="34"/>
        <v>0.65452055610282223</v>
      </c>
      <c r="O172" s="83">
        <f t="shared" si="34"/>
        <v>0.65779315888333612</v>
      </c>
      <c r="P172" s="83">
        <f t="shared" si="34"/>
        <v>0.66108212467775274</v>
      </c>
      <c r="Q172" s="83">
        <f t="shared" si="34"/>
        <v>0.66438753530114136</v>
      </c>
      <c r="R172" s="83">
        <f t="shared" si="34"/>
        <v>0.66770947297764693</v>
      </c>
      <c r="S172" s="83">
        <f t="shared" si="34"/>
        <v>0.67104802034253508</v>
      </c>
      <c r="T172" s="83">
        <f t="shared" si="34"/>
        <v>0.67440326044424781</v>
      </c>
      <c r="U172" s="83">
        <f t="shared" si="34"/>
        <v>0.67777527674646876</v>
      </c>
      <c r="V172" s="83">
        <f t="shared" si="34"/>
        <v>0.68116415313020107</v>
      </c>
      <c r="W172" s="83">
        <f t="shared" si="34"/>
        <v>0.68456997389585206</v>
      </c>
      <c r="X172" s="83">
        <f t="shared" si="34"/>
        <v>0.68799282376533111</v>
      </c>
      <c r="Y172" s="83">
        <f t="shared" si="34"/>
        <v>0.69143278788415763</v>
      </c>
      <c r="Z172" s="83">
        <f t="shared" si="34"/>
        <v>0.69488995182357827</v>
      </c>
      <c r="AA172" s="83">
        <f t="shared" si="34"/>
        <v>0.69836440158269619</v>
      </c>
      <c r="AB172" s="83">
        <f t="shared" si="34"/>
        <v>0.70185622359060962</v>
      </c>
      <c r="AC172" s="83">
        <f t="shared" si="34"/>
        <v>0.70536550470856252</v>
      </c>
      <c r="AD172" s="83">
        <f t="shared" si="34"/>
        <v>0.70889233223210524</v>
      </c>
      <c r="AE172" s="83">
        <f t="shared" si="34"/>
        <v>0.71243679389326564</v>
      </c>
      <c r="AF172" s="83">
        <f t="shared" si="34"/>
        <v>0.71599897786273181</v>
      </c>
      <c r="AG172" s="83">
        <f t="shared" si="34"/>
        <v>0.71957897275204541</v>
      </c>
      <c r="AH172" s="83">
        <f t="shared" si="34"/>
        <v>0.72317686761580546</v>
      </c>
      <c r="AI172" s="83">
        <f t="shared" si="34"/>
        <v>0.72679275195388438</v>
      </c>
      <c r="AJ172" s="83">
        <f t="shared" si="34"/>
        <v>0.7304267157136537</v>
      </c>
      <c r="AK172" s="83">
        <f t="shared" si="34"/>
        <v>0.73407884929222189</v>
      </c>
      <c r="AL172" s="83">
        <f t="shared" si="34"/>
        <v>0.73774924353868299</v>
      </c>
      <c r="AM172" s="83">
        <f t="shared" ref="AM172:BA172" si="35">AM25*$H$14</f>
        <v>0</v>
      </c>
      <c r="AN172" s="83">
        <f t="shared" si="35"/>
        <v>0</v>
      </c>
      <c r="AO172" s="83">
        <f t="shared" si="35"/>
        <v>0</v>
      </c>
      <c r="AP172" s="83">
        <f t="shared" si="35"/>
        <v>0</v>
      </c>
      <c r="AQ172" s="83">
        <f t="shared" si="35"/>
        <v>0</v>
      </c>
      <c r="AR172" s="83">
        <f t="shared" si="35"/>
        <v>0</v>
      </c>
      <c r="AS172" s="83">
        <f t="shared" si="35"/>
        <v>0</v>
      </c>
      <c r="AT172" s="83">
        <f t="shared" si="35"/>
        <v>0</v>
      </c>
      <c r="AU172" s="83">
        <f t="shared" si="35"/>
        <v>0</v>
      </c>
      <c r="AV172" s="83">
        <f t="shared" si="35"/>
        <v>0</v>
      </c>
      <c r="AW172" s="83">
        <f t="shared" si="35"/>
        <v>0</v>
      </c>
      <c r="AX172" s="83">
        <f t="shared" si="35"/>
        <v>0</v>
      </c>
      <c r="AY172" s="83">
        <f t="shared" si="35"/>
        <v>0</v>
      </c>
      <c r="AZ172" s="83">
        <f t="shared" si="35"/>
        <v>0</v>
      </c>
      <c r="BA172" s="83">
        <f t="shared" si="35"/>
        <v>0</v>
      </c>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row>
    <row r="173" spans="1:246" s="16" customFormat="1" hidden="1" x14ac:dyDescent="0.55000000000000004">
      <c r="A173" s="125"/>
      <c r="B173" s="16" t="s">
        <v>18</v>
      </c>
      <c r="D173" s="83">
        <f>SUM(D174:D175)</f>
        <v>0</v>
      </c>
      <c r="E173" s="83">
        <f t="shared" ref="E173:BA173" si="36">SUM(E174:E175)</f>
        <v>0.84000000000000008</v>
      </c>
      <c r="F173" s="83">
        <f t="shared" si="36"/>
        <v>0.63</v>
      </c>
      <c r="G173" s="83">
        <f t="shared" si="36"/>
        <v>1.1550000000000002</v>
      </c>
      <c r="H173" s="83">
        <f t="shared" si="36"/>
        <v>1.1550000000000002</v>
      </c>
      <c r="I173" s="83">
        <f t="shared" si="36"/>
        <v>0.42000000000000004</v>
      </c>
      <c r="J173" s="83">
        <f t="shared" si="36"/>
        <v>0</v>
      </c>
      <c r="K173" s="83">
        <f t="shared" si="36"/>
        <v>0</v>
      </c>
      <c r="L173" s="83">
        <f t="shared" si="36"/>
        <v>0</v>
      </c>
      <c r="M173" s="83">
        <f t="shared" si="36"/>
        <v>0</v>
      </c>
      <c r="N173" s="83">
        <f t="shared" si="36"/>
        <v>0</v>
      </c>
      <c r="O173" s="83">
        <f t="shared" si="36"/>
        <v>0</v>
      </c>
      <c r="P173" s="83">
        <f t="shared" si="36"/>
        <v>0</v>
      </c>
      <c r="Q173" s="83">
        <f t="shared" si="36"/>
        <v>0</v>
      </c>
      <c r="R173" s="83">
        <f t="shared" si="36"/>
        <v>0</v>
      </c>
      <c r="S173" s="83">
        <f t="shared" si="36"/>
        <v>0</v>
      </c>
      <c r="T173" s="83">
        <f t="shared" si="36"/>
        <v>0</v>
      </c>
      <c r="U173" s="83">
        <f t="shared" si="36"/>
        <v>0</v>
      </c>
      <c r="V173" s="83">
        <f t="shared" si="36"/>
        <v>0</v>
      </c>
      <c r="W173" s="83">
        <f t="shared" si="36"/>
        <v>0</v>
      </c>
      <c r="X173" s="83">
        <f t="shared" si="36"/>
        <v>0</v>
      </c>
      <c r="Y173" s="83">
        <f t="shared" si="36"/>
        <v>0</v>
      </c>
      <c r="Z173" s="83">
        <f t="shared" si="36"/>
        <v>0</v>
      </c>
      <c r="AA173" s="83">
        <f t="shared" si="36"/>
        <v>0</v>
      </c>
      <c r="AB173" s="83">
        <f t="shared" si="36"/>
        <v>0</v>
      </c>
      <c r="AC173" s="83">
        <f t="shared" si="36"/>
        <v>0</v>
      </c>
      <c r="AD173" s="83">
        <f t="shared" si="36"/>
        <v>0</v>
      </c>
      <c r="AE173" s="83">
        <f t="shared" si="36"/>
        <v>0</v>
      </c>
      <c r="AF173" s="83">
        <f t="shared" si="36"/>
        <v>0</v>
      </c>
      <c r="AG173" s="83">
        <f t="shared" si="36"/>
        <v>0</v>
      </c>
      <c r="AH173" s="83">
        <f t="shared" si="36"/>
        <v>0</v>
      </c>
      <c r="AI173" s="83">
        <f t="shared" si="36"/>
        <v>0</v>
      </c>
      <c r="AJ173" s="83">
        <f t="shared" si="36"/>
        <v>0</v>
      </c>
      <c r="AK173" s="83">
        <f t="shared" si="36"/>
        <v>0</v>
      </c>
      <c r="AL173" s="83">
        <f t="shared" si="36"/>
        <v>0</v>
      </c>
      <c r="AM173" s="83">
        <f t="shared" si="36"/>
        <v>0</v>
      </c>
      <c r="AN173" s="83">
        <f t="shared" si="36"/>
        <v>0</v>
      </c>
      <c r="AO173" s="83">
        <f t="shared" si="36"/>
        <v>0</v>
      </c>
      <c r="AP173" s="83">
        <f t="shared" si="36"/>
        <v>0</v>
      </c>
      <c r="AQ173" s="83">
        <f t="shared" si="36"/>
        <v>0</v>
      </c>
      <c r="AR173" s="83">
        <f t="shared" si="36"/>
        <v>0</v>
      </c>
      <c r="AS173" s="83">
        <f t="shared" si="36"/>
        <v>0</v>
      </c>
      <c r="AT173" s="83">
        <f t="shared" si="36"/>
        <v>0</v>
      </c>
      <c r="AU173" s="83">
        <f t="shared" si="36"/>
        <v>0</v>
      </c>
      <c r="AV173" s="83">
        <f t="shared" si="36"/>
        <v>0</v>
      </c>
      <c r="AW173" s="83">
        <f t="shared" si="36"/>
        <v>0</v>
      </c>
      <c r="AX173" s="83">
        <f t="shared" si="36"/>
        <v>0</v>
      </c>
      <c r="AY173" s="83">
        <f t="shared" si="36"/>
        <v>0</v>
      </c>
      <c r="AZ173" s="83">
        <f t="shared" si="36"/>
        <v>0</v>
      </c>
      <c r="BA173" s="83">
        <f t="shared" si="36"/>
        <v>0</v>
      </c>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row>
    <row r="174" spans="1:246" s="16" customFormat="1" hidden="1" x14ac:dyDescent="0.55000000000000004">
      <c r="A174" s="125"/>
      <c r="B174" s="16" t="s">
        <v>20</v>
      </c>
      <c r="D174" s="83"/>
      <c r="E174" s="83">
        <f t="shared" ref="E174:AJ174" si="37">E23*$F$14</f>
        <v>0.84000000000000008</v>
      </c>
      <c r="F174" s="83">
        <f t="shared" si="37"/>
        <v>0.63</v>
      </c>
      <c r="G174" s="83">
        <f t="shared" si="37"/>
        <v>1.1550000000000002</v>
      </c>
      <c r="H174" s="83">
        <f t="shared" si="37"/>
        <v>1.1550000000000002</v>
      </c>
      <c r="I174" s="83">
        <f t="shared" si="37"/>
        <v>0.42000000000000004</v>
      </c>
      <c r="J174" s="83">
        <f t="shared" si="37"/>
        <v>0</v>
      </c>
      <c r="K174" s="83">
        <f t="shared" si="37"/>
        <v>0</v>
      </c>
      <c r="L174" s="83">
        <f t="shared" si="37"/>
        <v>0</v>
      </c>
      <c r="M174" s="83">
        <f t="shared" si="37"/>
        <v>0</v>
      </c>
      <c r="N174" s="83">
        <f t="shared" si="37"/>
        <v>0</v>
      </c>
      <c r="O174" s="83">
        <f t="shared" si="37"/>
        <v>0</v>
      </c>
      <c r="P174" s="83">
        <f t="shared" si="37"/>
        <v>0</v>
      </c>
      <c r="Q174" s="83">
        <f t="shared" si="37"/>
        <v>0</v>
      </c>
      <c r="R174" s="83">
        <f t="shared" si="37"/>
        <v>0</v>
      </c>
      <c r="S174" s="83">
        <f t="shared" si="37"/>
        <v>0</v>
      </c>
      <c r="T174" s="83">
        <f t="shared" si="37"/>
        <v>0</v>
      </c>
      <c r="U174" s="83">
        <f t="shared" si="37"/>
        <v>0</v>
      </c>
      <c r="V174" s="83">
        <f t="shared" si="37"/>
        <v>0</v>
      </c>
      <c r="W174" s="83">
        <f t="shared" si="37"/>
        <v>0</v>
      </c>
      <c r="X174" s="83">
        <f t="shared" si="37"/>
        <v>0</v>
      </c>
      <c r="Y174" s="83">
        <f t="shared" si="37"/>
        <v>0</v>
      </c>
      <c r="Z174" s="83">
        <f t="shared" si="37"/>
        <v>0</v>
      </c>
      <c r="AA174" s="83">
        <f t="shared" si="37"/>
        <v>0</v>
      </c>
      <c r="AB174" s="83">
        <f t="shared" si="37"/>
        <v>0</v>
      </c>
      <c r="AC174" s="83">
        <f t="shared" si="37"/>
        <v>0</v>
      </c>
      <c r="AD174" s="83">
        <f t="shared" si="37"/>
        <v>0</v>
      </c>
      <c r="AE174" s="83">
        <f t="shared" si="37"/>
        <v>0</v>
      </c>
      <c r="AF174" s="83">
        <f t="shared" si="37"/>
        <v>0</v>
      </c>
      <c r="AG174" s="83">
        <f t="shared" si="37"/>
        <v>0</v>
      </c>
      <c r="AH174" s="83">
        <f t="shared" si="37"/>
        <v>0</v>
      </c>
      <c r="AI174" s="83">
        <f t="shared" si="37"/>
        <v>0</v>
      </c>
      <c r="AJ174" s="83">
        <f t="shared" si="37"/>
        <v>0</v>
      </c>
      <c r="AK174" s="83">
        <f t="shared" ref="AK174:BA174" si="38">AK23*$F$14</f>
        <v>0</v>
      </c>
      <c r="AL174" s="83">
        <f t="shared" si="38"/>
        <v>0</v>
      </c>
      <c r="AM174" s="83">
        <f t="shared" si="38"/>
        <v>0</v>
      </c>
      <c r="AN174" s="83">
        <f t="shared" si="38"/>
        <v>0</v>
      </c>
      <c r="AO174" s="83">
        <f t="shared" si="38"/>
        <v>0</v>
      </c>
      <c r="AP174" s="83">
        <f t="shared" si="38"/>
        <v>0</v>
      </c>
      <c r="AQ174" s="83">
        <f t="shared" si="38"/>
        <v>0</v>
      </c>
      <c r="AR174" s="83">
        <f t="shared" si="38"/>
        <v>0</v>
      </c>
      <c r="AS174" s="83">
        <f t="shared" si="38"/>
        <v>0</v>
      </c>
      <c r="AT174" s="83">
        <f t="shared" si="38"/>
        <v>0</v>
      </c>
      <c r="AU174" s="83">
        <f t="shared" si="38"/>
        <v>0</v>
      </c>
      <c r="AV174" s="83">
        <f t="shared" si="38"/>
        <v>0</v>
      </c>
      <c r="AW174" s="83">
        <f t="shared" si="38"/>
        <v>0</v>
      </c>
      <c r="AX174" s="83">
        <f t="shared" si="38"/>
        <v>0</v>
      </c>
      <c r="AY174" s="83">
        <f t="shared" si="38"/>
        <v>0</v>
      </c>
      <c r="AZ174" s="83">
        <f t="shared" si="38"/>
        <v>0</v>
      </c>
      <c r="BA174" s="83">
        <f t="shared" si="38"/>
        <v>0</v>
      </c>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row>
    <row r="175" spans="1:246" s="16" customFormat="1" hidden="1" x14ac:dyDescent="0.55000000000000004">
      <c r="A175" s="125"/>
      <c r="B175" s="16" t="s">
        <v>19</v>
      </c>
      <c r="D175" s="83"/>
      <c r="E175" s="83" t="s">
        <v>14</v>
      </c>
      <c r="F175" s="83">
        <f t="shared" ref="F175:BA175" si="39">F26*F24*$F$14</f>
        <v>0</v>
      </c>
      <c r="G175" s="83">
        <f t="shared" si="39"/>
        <v>0</v>
      </c>
      <c r="H175" s="83">
        <f t="shared" si="39"/>
        <v>0</v>
      </c>
      <c r="I175" s="83">
        <f t="shared" si="39"/>
        <v>0</v>
      </c>
      <c r="J175" s="83">
        <f t="shared" si="39"/>
        <v>0</v>
      </c>
      <c r="K175" s="83">
        <f t="shared" si="39"/>
        <v>0</v>
      </c>
      <c r="L175" s="83">
        <f t="shared" si="39"/>
        <v>0</v>
      </c>
      <c r="M175" s="83">
        <f t="shared" si="39"/>
        <v>0</v>
      </c>
      <c r="N175" s="83">
        <f t="shared" si="39"/>
        <v>0</v>
      </c>
      <c r="O175" s="83">
        <f t="shared" si="39"/>
        <v>0</v>
      </c>
      <c r="P175" s="83">
        <f t="shared" si="39"/>
        <v>0</v>
      </c>
      <c r="Q175" s="83">
        <f t="shared" si="39"/>
        <v>0</v>
      </c>
      <c r="R175" s="83">
        <f t="shared" si="39"/>
        <v>0</v>
      </c>
      <c r="S175" s="83">
        <f t="shared" si="39"/>
        <v>0</v>
      </c>
      <c r="T175" s="83">
        <f t="shared" si="39"/>
        <v>0</v>
      </c>
      <c r="U175" s="83">
        <f t="shared" si="39"/>
        <v>0</v>
      </c>
      <c r="V175" s="83">
        <f t="shared" si="39"/>
        <v>0</v>
      </c>
      <c r="W175" s="83">
        <f t="shared" si="39"/>
        <v>0</v>
      </c>
      <c r="X175" s="83">
        <f t="shared" si="39"/>
        <v>0</v>
      </c>
      <c r="Y175" s="83">
        <f t="shared" si="39"/>
        <v>0</v>
      </c>
      <c r="Z175" s="83">
        <f t="shared" si="39"/>
        <v>0</v>
      </c>
      <c r="AA175" s="83">
        <f t="shared" si="39"/>
        <v>0</v>
      </c>
      <c r="AB175" s="83">
        <f t="shared" si="39"/>
        <v>0</v>
      </c>
      <c r="AC175" s="83">
        <f t="shared" si="39"/>
        <v>0</v>
      </c>
      <c r="AD175" s="83">
        <f t="shared" si="39"/>
        <v>0</v>
      </c>
      <c r="AE175" s="83">
        <f t="shared" si="39"/>
        <v>0</v>
      </c>
      <c r="AF175" s="83">
        <f t="shared" si="39"/>
        <v>0</v>
      </c>
      <c r="AG175" s="83">
        <f t="shared" si="39"/>
        <v>0</v>
      </c>
      <c r="AH175" s="83">
        <f t="shared" si="39"/>
        <v>0</v>
      </c>
      <c r="AI175" s="83">
        <f t="shared" si="39"/>
        <v>0</v>
      </c>
      <c r="AJ175" s="83">
        <f t="shared" si="39"/>
        <v>0</v>
      </c>
      <c r="AK175" s="83">
        <f t="shared" si="39"/>
        <v>0</v>
      </c>
      <c r="AL175" s="83">
        <f t="shared" si="39"/>
        <v>0</v>
      </c>
      <c r="AM175" s="83">
        <f t="shared" si="39"/>
        <v>0</v>
      </c>
      <c r="AN175" s="83">
        <f t="shared" si="39"/>
        <v>0</v>
      </c>
      <c r="AO175" s="83">
        <f t="shared" si="39"/>
        <v>0</v>
      </c>
      <c r="AP175" s="83">
        <f t="shared" si="39"/>
        <v>0</v>
      </c>
      <c r="AQ175" s="83">
        <f t="shared" si="39"/>
        <v>0</v>
      </c>
      <c r="AR175" s="83">
        <f t="shared" si="39"/>
        <v>0</v>
      </c>
      <c r="AS175" s="83">
        <f t="shared" si="39"/>
        <v>0</v>
      </c>
      <c r="AT175" s="83">
        <f t="shared" si="39"/>
        <v>0</v>
      </c>
      <c r="AU175" s="83">
        <f t="shared" si="39"/>
        <v>0</v>
      </c>
      <c r="AV175" s="83">
        <f t="shared" si="39"/>
        <v>0</v>
      </c>
      <c r="AW175" s="83">
        <f t="shared" si="39"/>
        <v>0</v>
      </c>
      <c r="AX175" s="83">
        <f t="shared" si="39"/>
        <v>0</v>
      </c>
      <c r="AY175" s="83">
        <f t="shared" si="39"/>
        <v>0</v>
      </c>
      <c r="AZ175" s="83">
        <f t="shared" si="39"/>
        <v>0</v>
      </c>
      <c r="BA175" s="83">
        <f t="shared" si="39"/>
        <v>0</v>
      </c>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row>
    <row r="176" spans="1:246" s="16" customFormat="1" hidden="1" x14ac:dyDescent="0.55000000000000004">
      <c r="A176" s="125"/>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row>
    <row r="177" spans="1:246" s="16" customFormat="1" ht="14.7" hidden="1" thickBot="1" x14ac:dyDescent="0.6">
      <c r="A177" s="125"/>
      <c r="B177" s="16" t="s">
        <v>21</v>
      </c>
      <c r="C177" s="74"/>
      <c r="D177" s="113">
        <f>D172-D173</f>
        <v>0</v>
      </c>
      <c r="E177" s="83">
        <f t="shared" ref="E177:BA177" si="40">E172-E173</f>
        <v>-0.84000000000000008</v>
      </c>
      <c r="F177" s="83">
        <f t="shared" si="40"/>
        <v>-0.63</v>
      </c>
      <c r="G177" s="83">
        <f t="shared" si="40"/>
        <v>-0.83896814323356095</v>
      </c>
      <c r="H177" s="83">
        <f t="shared" si="40"/>
        <v>-0.51977596789945746</v>
      </c>
      <c r="I177" s="83">
        <f t="shared" si="40"/>
        <v>0.21840015226104537</v>
      </c>
      <c r="J177" s="83">
        <f t="shared" si="40"/>
        <v>0.64159215302235051</v>
      </c>
      <c r="K177" s="83">
        <f t="shared" si="40"/>
        <v>0.64480011378746227</v>
      </c>
      <c r="L177" s="83">
        <f t="shared" si="40"/>
        <v>0.64802411435639951</v>
      </c>
      <c r="M177" s="83">
        <f t="shared" si="40"/>
        <v>0.65126423492818142</v>
      </c>
      <c r="N177" s="83">
        <f t="shared" si="40"/>
        <v>0.65452055610282223</v>
      </c>
      <c r="O177" s="83">
        <f t="shared" si="40"/>
        <v>0.65779315888333612</v>
      </c>
      <c r="P177" s="83">
        <f t="shared" si="40"/>
        <v>0.66108212467775274</v>
      </c>
      <c r="Q177" s="83">
        <f t="shared" si="40"/>
        <v>0.66438753530114136</v>
      </c>
      <c r="R177" s="83">
        <f t="shared" si="40"/>
        <v>0.66770947297764693</v>
      </c>
      <c r="S177" s="83">
        <f t="shared" si="40"/>
        <v>0.67104802034253508</v>
      </c>
      <c r="T177" s="83">
        <f t="shared" si="40"/>
        <v>0.67440326044424781</v>
      </c>
      <c r="U177" s="83">
        <f t="shared" si="40"/>
        <v>0.67777527674646876</v>
      </c>
      <c r="V177" s="83">
        <f t="shared" si="40"/>
        <v>0.68116415313020107</v>
      </c>
      <c r="W177" s="83">
        <f t="shared" si="40"/>
        <v>0.68456997389585206</v>
      </c>
      <c r="X177" s="83">
        <f t="shared" si="40"/>
        <v>0.68799282376533111</v>
      </c>
      <c r="Y177" s="83">
        <f t="shared" si="40"/>
        <v>0.69143278788415763</v>
      </c>
      <c r="Z177" s="83">
        <f t="shared" si="40"/>
        <v>0.69488995182357827</v>
      </c>
      <c r="AA177" s="83">
        <f t="shared" si="40"/>
        <v>0.69836440158269619</v>
      </c>
      <c r="AB177" s="83">
        <f t="shared" si="40"/>
        <v>0.70185622359060962</v>
      </c>
      <c r="AC177" s="83">
        <f t="shared" si="40"/>
        <v>0.70536550470856252</v>
      </c>
      <c r="AD177" s="83">
        <f t="shared" si="40"/>
        <v>0.70889233223210524</v>
      </c>
      <c r="AE177" s="83">
        <f t="shared" si="40"/>
        <v>0.71243679389326564</v>
      </c>
      <c r="AF177" s="83">
        <f t="shared" si="40"/>
        <v>0.71599897786273181</v>
      </c>
      <c r="AG177" s="83">
        <f t="shared" si="40"/>
        <v>0.71957897275204541</v>
      </c>
      <c r="AH177" s="83">
        <f t="shared" si="40"/>
        <v>0.72317686761580546</v>
      </c>
      <c r="AI177" s="83">
        <f t="shared" si="40"/>
        <v>0.72679275195388438</v>
      </c>
      <c r="AJ177" s="83">
        <f t="shared" si="40"/>
        <v>0.7304267157136537</v>
      </c>
      <c r="AK177" s="83">
        <f t="shared" si="40"/>
        <v>0.73407884929222189</v>
      </c>
      <c r="AL177" s="83">
        <f t="shared" si="40"/>
        <v>0.73774924353868299</v>
      </c>
      <c r="AM177" s="83">
        <f t="shared" si="40"/>
        <v>0</v>
      </c>
      <c r="AN177" s="83">
        <f t="shared" si="40"/>
        <v>0</v>
      </c>
      <c r="AO177" s="83">
        <f t="shared" si="40"/>
        <v>0</v>
      </c>
      <c r="AP177" s="83">
        <f t="shared" si="40"/>
        <v>0</v>
      </c>
      <c r="AQ177" s="83">
        <f t="shared" si="40"/>
        <v>0</v>
      </c>
      <c r="AR177" s="83">
        <f t="shared" si="40"/>
        <v>0</v>
      </c>
      <c r="AS177" s="83">
        <f t="shared" si="40"/>
        <v>0</v>
      </c>
      <c r="AT177" s="83">
        <f t="shared" si="40"/>
        <v>0</v>
      </c>
      <c r="AU177" s="83">
        <f t="shared" si="40"/>
        <v>0</v>
      </c>
      <c r="AV177" s="83">
        <f t="shared" si="40"/>
        <v>0</v>
      </c>
      <c r="AW177" s="83">
        <f t="shared" si="40"/>
        <v>0</v>
      </c>
      <c r="AX177" s="83">
        <f t="shared" si="40"/>
        <v>0</v>
      </c>
      <c r="AY177" s="83">
        <f t="shared" si="40"/>
        <v>0</v>
      </c>
      <c r="AZ177" s="83">
        <f t="shared" si="40"/>
        <v>0</v>
      </c>
      <c r="BA177" s="83">
        <f t="shared" si="40"/>
        <v>0</v>
      </c>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row>
    <row r="178" spans="1:246" s="16" customFormat="1" hidden="1" x14ac:dyDescent="0.55000000000000004">
      <c r="A178" s="125"/>
      <c r="B178" s="72"/>
      <c r="C178" s="75" t="s">
        <v>22</v>
      </c>
      <c r="D178" s="76">
        <f>IRR(E177:AL177,0.1)</f>
        <v>0.16163931497079864</v>
      </c>
      <c r="E178" s="73"/>
      <c r="AH178" s="72"/>
      <c r="AI178" s="72"/>
      <c r="AJ178" s="72"/>
      <c r="AK178" s="72"/>
      <c r="AL178" s="72"/>
      <c r="AM178" s="72"/>
      <c r="AN178" s="72"/>
      <c r="AO178" s="72"/>
      <c r="AP178" s="72"/>
      <c r="AQ178" s="72"/>
      <c r="AR178" s="72"/>
      <c r="AS178" s="72"/>
      <c r="AT178" s="72"/>
      <c r="AU178" s="72"/>
      <c r="AV178" s="72"/>
      <c r="AW178" s="72"/>
      <c r="AX178" s="72"/>
      <c r="AY178" s="72"/>
      <c r="AZ178" s="72"/>
      <c r="BA178" s="72"/>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row>
    <row r="179" spans="1:246" s="16" customFormat="1" ht="14.7" hidden="1" thickBot="1" x14ac:dyDescent="0.6">
      <c r="A179" s="77"/>
      <c r="B179" s="180"/>
      <c r="C179" s="77" t="s">
        <v>23</v>
      </c>
      <c r="D179" s="78">
        <f>NPV($C$30,D177:AL177)</f>
        <v>10.81210107784262</v>
      </c>
      <c r="E179" s="181"/>
      <c r="F179" s="182"/>
      <c r="G179" s="182"/>
      <c r="H179" s="182"/>
      <c r="I179" s="182"/>
      <c r="J179" s="182"/>
      <c r="K179" s="182"/>
      <c r="L179" s="182"/>
      <c r="M179" s="182"/>
      <c r="N179" s="182"/>
      <c r="O179" s="182"/>
      <c r="P179" s="182"/>
      <c r="Q179" s="182"/>
      <c r="R179" s="182"/>
      <c r="S179" s="182"/>
      <c r="T179" s="182"/>
      <c r="U179" s="182"/>
      <c r="V179" s="182"/>
      <c r="W179" s="182"/>
      <c r="X179" s="182"/>
      <c r="Y179" s="182"/>
      <c r="Z179" s="182"/>
      <c r="AA179" s="182"/>
      <c r="AB179" s="182"/>
      <c r="AC179" s="182"/>
      <c r="AD179" s="182"/>
      <c r="AE179" s="182"/>
      <c r="AF179" s="182"/>
      <c r="AG179" s="182"/>
      <c r="AH179" s="180"/>
      <c r="AI179" s="180"/>
      <c r="AJ179" s="180"/>
      <c r="AK179" s="180"/>
      <c r="AL179" s="180"/>
      <c r="AM179" s="180"/>
      <c r="AN179" s="180"/>
      <c r="AO179" s="180"/>
      <c r="AP179" s="180"/>
      <c r="AQ179" s="180"/>
      <c r="AR179" s="180"/>
      <c r="AS179" s="180"/>
      <c r="AT179" s="180"/>
      <c r="AU179" s="180"/>
      <c r="AV179" s="180"/>
      <c r="AW179" s="180"/>
      <c r="AX179" s="180"/>
      <c r="AY179" s="180"/>
      <c r="AZ179" s="180"/>
      <c r="BA179" s="180"/>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row>
    <row r="180" spans="1:246" s="12" customFormat="1" ht="14.7" hidden="1" thickBot="1" x14ac:dyDescent="0.6">
      <c r="A180" s="158"/>
      <c r="B180" s="158"/>
      <c r="C180" s="158" t="s">
        <v>1604</v>
      </c>
      <c r="D180" s="158">
        <f>NPV($C$30,D172:BA172)/NPV($C$30,D173:BA173)</f>
        <v>3.7814958714127367</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220"/>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row>
    <row r="181" spans="1:246" s="17" customFormat="1" hidden="1" x14ac:dyDescent="0.55000000000000004">
      <c r="A181" s="183">
        <f>A15</f>
        <v>5</v>
      </c>
      <c r="B181" s="184" t="str">
        <f>B15</f>
        <v>Hotspot location 2</v>
      </c>
      <c r="C181" s="185"/>
      <c r="D181" s="185">
        <f>D171</f>
        <v>2017</v>
      </c>
      <c r="E181" s="185">
        <f t="shared" ref="E181:BA181" si="41">E171</f>
        <v>2018</v>
      </c>
      <c r="F181" s="185">
        <f t="shared" si="41"/>
        <v>2019</v>
      </c>
      <c r="G181" s="185">
        <f t="shared" si="41"/>
        <v>2020</v>
      </c>
      <c r="H181" s="185">
        <f t="shared" si="41"/>
        <v>2021</v>
      </c>
      <c r="I181" s="185">
        <f t="shared" si="41"/>
        <v>2022</v>
      </c>
      <c r="J181" s="185">
        <f t="shared" si="41"/>
        <v>2023</v>
      </c>
      <c r="K181" s="185">
        <f t="shared" si="41"/>
        <v>2024</v>
      </c>
      <c r="L181" s="185">
        <f t="shared" si="41"/>
        <v>2025</v>
      </c>
      <c r="M181" s="185">
        <f t="shared" si="41"/>
        <v>2026</v>
      </c>
      <c r="N181" s="185">
        <f t="shared" si="41"/>
        <v>2027</v>
      </c>
      <c r="O181" s="185">
        <f t="shared" si="41"/>
        <v>2028</v>
      </c>
      <c r="P181" s="185">
        <f t="shared" si="41"/>
        <v>2029</v>
      </c>
      <c r="Q181" s="185">
        <f t="shared" si="41"/>
        <v>2030</v>
      </c>
      <c r="R181" s="185">
        <f t="shared" si="41"/>
        <v>2031</v>
      </c>
      <c r="S181" s="185">
        <f t="shared" si="41"/>
        <v>2032</v>
      </c>
      <c r="T181" s="185">
        <f t="shared" si="41"/>
        <v>2033</v>
      </c>
      <c r="U181" s="185">
        <f t="shared" si="41"/>
        <v>2034</v>
      </c>
      <c r="V181" s="185">
        <f t="shared" si="41"/>
        <v>2035</v>
      </c>
      <c r="W181" s="185">
        <f t="shared" si="41"/>
        <v>2036</v>
      </c>
      <c r="X181" s="185">
        <f t="shared" si="41"/>
        <v>2037</v>
      </c>
      <c r="Y181" s="185">
        <f t="shared" si="41"/>
        <v>2038</v>
      </c>
      <c r="Z181" s="185">
        <f t="shared" si="41"/>
        <v>2039</v>
      </c>
      <c r="AA181" s="185">
        <f t="shared" si="41"/>
        <v>2040</v>
      </c>
      <c r="AB181" s="185">
        <f t="shared" si="41"/>
        <v>2041</v>
      </c>
      <c r="AC181" s="185">
        <f t="shared" si="41"/>
        <v>2042</v>
      </c>
      <c r="AD181" s="185">
        <f t="shared" si="41"/>
        <v>2043</v>
      </c>
      <c r="AE181" s="185">
        <f t="shared" si="41"/>
        <v>2044</v>
      </c>
      <c r="AF181" s="185">
        <f t="shared" si="41"/>
        <v>2045</v>
      </c>
      <c r="AG181" s="185">
        <f t="shared" si="41"/>
        <v>2046</v>
      </c>
      <c r="AH181" s="185">
        <f t="shared" si="41"/>
        <v>2047</v>
      </c>
      <c r="AI181" s="185">
        <f t="shared" si="41"/>
        <v>2048</v>
      </c>
      <c r="AJ181" s="185">
        <f t="shared" si="41"/>
        <v>2049</v>
      </c>
      <c r="AK181" s="185">
        <f t="shared" si="41"/>
        <v>2050</v>
      </c>
      <c r="AL181" s="185">
        <f t="shared" si="41"/>
        <v>2051</v>
      </c>
      <c r="AM181" s="185">
        <f t="shared" si="41"/>
        <v>2052</v>
      </c>
      <c r="AN181" s="185">
        <f t="shared" si="41"/>
        <v>2053</v>
      </c>
      <c r="AO181" s="185">
        <f t="shared" si="41"/>
        <v>2054</v>
      </c>
      <c r="AP181" s="185">
        <f t="shared" si="41"/>
        <v>2055</v>
      </c>
      <c r="AQ181" s="185">
        <f t="shared" si="41"/>
        <v>2056</v>
      </c>
      <c r="AR181" s="185">
        <f t="shared" si="41"/>
        <v>2057</v>
      </c>
      <c r="AS181" s="185">
        <f t="shared" si="41"/>
        <v>2058</v>
      </c>
      <c r="AT181" s="185">
        <f t="shared" si="41"/>
        <v>2059</v>
      </c>
      <c r="AU181" s="185">
        <f t="shared" si="41"/>
        <v>2060</v>
      </c>
      <c r="AV181" s="185">
        <f t="shared" si="41"/>
        <v>2061</v>
      </c>
      <c r="AW181" s="185">
        <f t="shared" si="41"/>
        <v>2062</v>
      </c>
      <c r="AX181" s="185">
        <f t="shared" si="41"/>
        <v>2063</v>
      </c>
      <c r="AY181" s="185">
        <f t="shared" si="41"/>
        <v>2064</v>
      </c>
      <c r="AZ181" s="185">
        <f t="shared" si="41"/>
        <v>2065</v>
      </c>
      <c r="BA181" s="185">
        <f t="shared" si="41"/>
        <v>2066</v>
      </c>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row>
    <row r="182" spans="1:246" s="17" customFormat="1" hidden="1" x14ac:dyDescent="0.55000000000000004">
      <c r="A182" s="127"/>
      <c r="B182" s="17" t="s">
        <v>11</v>
      </c>
      <c r="D182" s="18">
        <f t="shared" ref="D182:AL182" si="42">D25*$H$15*D27</f>
        <v>0</v>
      </c>
      <c r="E182" s="18">
        <f t="shared" si="42"/>
        <v>0</v>
      </c>
      <c r="F182" s="18">
        <f t="shared" si="42"/>
        <v>0</v>
      </c>
      <c r="G182" s="18">
        <f t="shared" si="42"/>
        <v>0.1689135786165451</v>
      </c>
      <c r="H182" s="18">
        <f t="shared" si="42"/>
        <v>0.33951629301925562</v>
      </c>
      <c r="I182" s="18">
        <f t="shared" si="42"/>
        <v>0.34121387448435181</v>
      </c>
      <c r="J182" s="18">
        <f t="shared" si="42"/>
        <v>0.34291994385677355</v>
      </c>
      <c r="K182" s="18">
        <f t="shared" si="42"/>
        <v>0.34463454357605738</v>
      </c>
      <c r="L182" s="18">
        <f t="shared" si="42"/>
        <v>0.34635771629393769</v>
      </c>
      <c r="M182" s="18">
        <f t="shared" si="42"/>
        <v>0.3480895048754073</v>
      </c>
      <c r="N182" s="18">
        <f t="shared" si="42"/>
        <v>0.34982995239978432</v>
      </c>
      <c r="O182" s="18">
        <f t="shared" si="42"/>
        <v>0.35157910216178312</v>
      </c>
      <c r="P182" s="18">
        <f t="shared" si="42"/>
        <v>0.35333699767259197</v>
      </c>
      <c r="Q182" s="18">
        <f t="shared" si="42"/>
        <v>0.35510368266095488</v>
      </c>
      <c r="R182" s="18">
        <f t="shared" si="42"/>
        <v>0.35687920107425958</v>
      </c>
      <c r="S182" s="18">
        <f t="shared" si="42"/>
        <v>0.35866359707963086</v>
      </c>
      <c r="T182" s="18">
        <f t="shared" si="42"/>
        <v>0.36045691506502897</v>
      </c>
      <c r="U182" s="18">
        <f t="shared" si="42"/>
        <v>0.36225919964035402</v>
      </c>
      <c r="V182" s="18">
        <f t="shared" si="42"/>
        <v>0.36407049563855576</v>
      </c>
      <c r="W182" s="18">
        <f t="shared" si="42"/>
        <v>0.36589084811674849</v>
      </c>
      <c r="X182" s="18">
        <f t="shared" si="42"/>
        <v>0.36772030235733211</v>
      </c>
      <c r="Y182" s="18">
        <f t="shared" si="42"/>
        <v>0.36955890386911872</v>
      </c>
      <c r="Z182" s="18">
        <f t="shared" si="42"/>
        <v>0.37140669838846424</v>
      </c>
      <c r="AA182" s="18">
        <f t="shared" si="42"/>
        <v>0.37326373188040662</v>
      </c>
      <c r="AB182" s="18">
        <f t="shared" si="42"/>
        <v>0.37513005053980858</v>
      </c>
      <c r="AC182" s="18">
        <f t="shared" si="42"/>
        <v>0.37700570079250756</v>
      </c>
      <c r="AD182" s="18">
        <f t="shared" si="42"/>
        <v>0.37889072929647005</v>
      </c>
      <c r="AE182" s="18">
        <f t="shared" si="42"/>
        <v>0.38078518294295233</v>
      </c>
      <c r="AF182" s="18">
        <f t="shared" si="42"/>
        <v>0.38268910885766699</v>
      </c>
      <c r="AG182" s="18">
        <f t="shared" si="42"/>
        <v>0.38460255440195529</v>
      </c>
      <c r="AH182" s="18">
        <f t="shared" si="42"/>
        <v>0.38652556717396497</v>
      </c>
      <c r="AI182" s="18">
        <f t="shared" si="42"/>
        <v>0.38845819500983475</v>
      </c>
      <c r="AJ182" s="18">
        <f t="shared" si="42"/>
        <v>0.39040048598488386</v>
      </c>
      <c r="AK182" s="18">
        <f t="shared" si="42"/>
        <v>0.39235248841480824</v>
      </c>
      <c r="AL182" s="18">
        <f t="shared" si="42"/>
        <v>0.39431425085688226</v>
      </c>
      <c r="AM182" s="32">
        <f t="shared" ref="AM182:BA182" si="43">AM25*$H$15</f>
        <v>0</v>
      </c>
      <c r="AN182" s="32">
        <f t="shared" si="43"/>
        <v>0</v>
      </c>
      <c r="AO182" s="32">
        <f t="shared" si="43"/>
        <v>0</v>
      </c>
      <c r="AP182" s="32">
        <f t="shared" si="43"/>
        <v>0</v>
      </c>
      <c r="AQ182" s="32">
        <f t="shared" si="43"/>
        <v>0</v>
      </c>
      <c r="AR182" s="32">
        <f t="shared" si="43"/>
        <v>0</v>
      </c>
      <c r="AS182" s="32">
        <f t="shared" si="43"/>
        <v>0</v>
      </c>
      <c r="AT182" s="32">
        <f t="shared" si="43"/>
        <v>0</v>
      </c>
      <c r="AU182" s="32">
        <f t="shared" si="43"/>
        <v>0</v>
      </c>
      <c r="AV182" s="32">
        <f t="shared" si="43"/>
        <v>0</v>
      </c>
      <c r="AW182" s="32">
        <f t="shared" si="43"/>
        <v>0</v>
      </c>
      <c r="AX182" s="32">
        <f t="shared" si="43"/>
        <v>0</v>
      </c>
      <c r="AY182" s="32">
        <f t="shared" si="43"/>
        <v>0</v>
      </c>
      <c r="AZ182" s="32">
        <f t="shared" si="43"/>
        <v>0</v>
      </c>
      <c r="BA182" s="32">
        <f t="shared" si="43"/>
        <v>0</v>
      </c>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row>
    <row r="183" spans="1:246" s="17" customFormat="1" hidden="1" x14ac:dyDescent="0.55000000000000004">
      <c r="A183" s="127"/>
      <c r="B183" s="17" t="s">
        <v>18</v>
      </c>
      <c r="D183" s="17">
        <f>SUM(D184:D185)</f>
        <v>0</v>
      </c>
      <c r="E183" s="32">
        <f t="shared" ref="E183:BA183" si="44">SUM(E184:E185)</f>
        <v>0.72000000000000008</v>
      </c>
      <c r="F183" s="32">
        <f t="shared" si="44"/>
        <v>0.54</v>
      </c>
      <c r="G183" s="32">
        <f t="shared" si="44"/>
        <v>0.9900000000000001</v>
      </c>
      <c r="H183" s="32">
        <f t="shared" si="44"/>
        <v>0.9900000000000001</v>
      </c>
      <c r="I183" s="32">
        <f t="shared" si="44"/>
        <v>0.36000000000000004</v>
      </c>
      <c r="J183" s="32">
        <f t="shared" si="44"/>
        <v>0</v>
      </c>
      <c r="K183" s="32">
        <f t="shared" si="44"/>
        <v>0</v>
      </c>
      <c r="L183" s="32">
        <f t="shared" si="44"/>
        <v>0</v>
      </c>
      <c r="M183" s="32">
        <f t="shared" si="44"/>
        <v>0</v>
      </c>
      <c r="N183" s="32">
        <f t="shared" si="44"/>
        <v>0</v>
      </c>
      <c r="O183" s="32">
        <f t="shared" si="44"/>
        <v>0</v>
      </c>
      <c r="P183" s="32">
        <f t="shared" si="44"/>
        <v>0</v>
      </c>
      <c r="Q183" s="32">
        <f t="shared" si="44"/>
        <v>0</v>
      </c>
      <c r="R183" s="32">
        <f t="shared" si="44"/>
        <v>0</v>
      </c>
      <c r="S183" s="32">
        <f t="shared" si="44"/>
        <v>0</v>
      </c>
      <c r="T183" s="32">
        <f t="shared" si="44"/>
        <v>0</v>
      </c>
      <c r="U183" s="32">
        <f t="shared" si="44"/>
        <v>0</v>
      </c>
      <c r="V183" s="32">
        <f t="shared" si="44"/>
        <v>0</v>
      </c>
      <c r="W183" s="32">
        <f t="shared" si="44"/>
        <v>0</v>
      </c>
      <c r="X183" s="32">
        <f t="shared" si="44"/>
        <v>0</v>
      </c>
      <c r="Y183" s="32">
        <f t="shared" si="44"/>
        <v>0</v>
      </c>
      <c r="Z183" s="32">
        <f t="shared" si="44"/>
        <v>0</v>
      </c>
      <c r="AA183" s="32">
        <f t="shared" si="44"/>
        <v>0</v>
      </c>
      <c r="AB183" s="32">
        <f t="shared" si="44"/>
        <v>0</v>
      </c>
      <c r="AC183" s="32">
        <f t="shared" si="44"/>
        <v>0</v>
      </c>
      <c r="AD183" s="32">
        <f t="shared" si="44"/>
        <v>0</v>
      </c>
      <c r="AE183" s="32">
        <f t="shared" si="44"/>
        <v>0</v>
      </c>
      <c r="AF183" s="32">
        <f t="shared" si="44"/>
        <v>0</v>
      </c>
      <c r="AG183" s="32">
        <f t="shared" si="44"/>
        <v>0</v>
      </c>
      <c r="AH183" s="32">
        <f t="shared" si="44"/>
        <v>0</v>
      </c>
      <c r="AI183" s="32">
        <f t="shared" si="44"/>
        <v>0</v>
      </c>
      <c r="AJ183" s="32">
        <f t="shared" si="44"/>
        <v>0</v>
      </c>
      <c r="AK183" s="32">
        <f t="shared" si="44"/>
        <v>0</v>
      </c>
      <c r="AL183" s="32">
        <f t="shared" si="44"/>
        <v>0</v>
      </c>
      <c r="AM183" s="32">
        <f t="shared" si="44"/>
        <v>0</v>
      </c>
      <c r="AN183" s="32">
        <f t="shared" si="44"/>
        <v>0</v>
      </c>
      <c r="AO183" s="32">
        <f t="shared" si="44"/>
        <v>0</v>
      </c>
      <c r="AP183" s="32">
        <f t="shared" si="44"/>
        <v>0</v>
      </c>
      <c r="AQ183" s="32">
        <f t="shared" si="44"/>
        <v>0</v>
      </c>
      <c r="AR183" s="32">
        <f t="shared" si="44"/>
        <v>0</v>
      </c>
      <c r="AS183" s="32">
        <f t="shared" si="44"/>
        <v>0</v>
      </c>
      <c r="AT183" s="32">
        <f t="shared" si="44"/>
        <v>0</v>
      </c>
      <c r="AU183" s="32">
        <f t="shared" si="44"/>
        <v>0</v>
      </c>
      <c r="AV183" s="32">
        <f t="shared" si="44"/>
        <v>0</v>
      </c>
      <c r="AW183" s="32">
        <f t="shared" si="44"/>
        <v>0</v>
      </c>
      <c r="AX183" s="32">
        <f t="shared" si="44"/>
        <v>0</v>
      </c>
      <c r="AY183" s="32">
        <f t="shared" si="44"/>
        <v>0</v>
      </c>
      <c r="AZ183" s="32">
        <f t="shared" si="44"/>
        <v>0</v>
      </c>
      <c r="BA183" s="32">
        <f t="shared" si="44"/>
        <v>0</v>
      </c>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row>
    <row r="184" spans="1:246" s="17" customFormat="1" hidden="1" x14ac:dyDescent="0.55000000000000004">
      <c r="A184" s="127"/>
      <c r="B184" s="17" t="s">
        <v>20</v>
      </c>
      <c r="E184" s="32">
        <f t="shared" ref="E184:AJ184" si="45">E23*$F$15</f>
        <v>0.72000000000000008</v>
      </c>
      <c r="F184" s="32">
        <f t="shared" si="45"/>
        <v>0.54</v>
      </c>
      <c r="G184" s="32">
        <f t="shared" si="45"/>
        <v>0.9900000000000001</v>
      </c>
      <c r="H184" s="32">
        <f t="shared" si="45"/>
        <v>0.9900000000000001</v>
      </c>
      <c r="I184" s="32">
        <f t="shared" si="45"/>
        <v>0.36000000000000004</v>
      </c>
      <c r="J184" s="32">
        <f t="shared" si="45"/>
        <v>0</v>
      </c>
      <c r="K184" s="32">
        <f t="shared" si="45"/>
        <v>0</v>
      </c>
      <c r="L184" s="32">
        <f t="shared" si="45"/>
        <v>0</v>
      </c>
      <c r="M184" s="32">
        <f t="shared" si="45"/>
        <v>0</v>
      </c>
      <c r="N184" s="32">
        <f t="shared" si="45"/>
        <v>0</v>
      </c>
      <c r="O184" s="32">
        <f t="shared" si="45"/>
        <v>0</v>
      </c>
      <c r="P184" s="32">
        <f t="shared" si="45"/>
        <v>0</v>
      </c>
      <c r="Q184" s="32">
        <f t="shared" si="45"/>
        <v>0</v>
      </c>
      <c r="R184" s="32">
        <f t="shared" si="45"/>
        <v>0</v>
      </c>
      <c r="S184" s="32">
        <f t="shared" si="45"/>
        <v>0</v>
      </c>
      <c r="T184" s="32">
        <f t="shared" si="45"/>
        <v>0</v>
      </c>
      <c r="U184" s="32">
        <f t="shared" si="45"/>
        <v>0</v>
      </c>
      <c r="V184" s="32">
        <f t="shared" si="45"/>
        <v>0</v>
      </c>
      <c r="W184" s="32">
        <f t="shared" si="45"/>
        <v>0</v>
      </c>
      <c r="X184" s="32">
        <f t="shared" si="45"/>
        <v>0</v>
      </c>
      <c r="Y184" s="32">
        <f t="shared" si="45"/>
        <v>0</v>
      </c>
      <c r="Z184" s="32">
        <f t="shared" si="45"/>
        <v>0</v>
      </c>
      <c r="AA184" s="32">
        <f t="shared" si="45"/>
        <v>0</v>
      </c>
      <c r="AB184" s="32">
        <f t="shared" si="45"/>
        <v>0</v>
      </c>
      <c r="AC184" s="32">
        <f t="shared" si="45"/>
        <v>0</v>
      </c>
      <c r="AD184" s="32">
        <f t="shared" si="45"/>
        <v>0</v>
      </c>
      <c r="AE184" s="32">
        <f t="shared" si="45"/>
        <v>0</v>
      </c>
      <c r="AF184" s="32">
        <f t="shared" si="45"/>
        <v>0</v>
      </c>
      <c r="AG184" s="32">
        <f t="shared" si="45"/>
        <v>0</v>
      </c>
      <c r="AH184" s="32">
        <f t="shared" si="45"/>
        <v>0</v>
      </c>
      <c r="AI184" s="32">
        <f t="shared" si="45"/>
        <v>0</v>
      </c>
      <c r="AJ184" s="32">
        <f t="shared" si="45"/>
        <v>0</v>
      </c>
      <c r="AK184" s="32">
        <f t="shared" ref="AK184:BA184" si="46">AK23*$F$15</f>
        <v>0</v>
      </c>
      <c r="AL184" s="32">
        <f t="shared" si="46"/>
        <v>0</v>
      </c>
      <c r="AM184" s="32">
        <f t="shared" si="46"/>
        <v>0</v>
      </c>
      <c r="AN184" s="32">
        <f t="shared" si="46"/>
        <v>0</v>
      </c>
      <c r="AO184" s="32">
        <f t="shared" si="46"/>
        <v>0</v>
      </c>
      <c r="AP184" s="32">
        <f t="shared" si="46"/>
        <v>0</v>
      </c>
      <c r="AQ184" s="32">
        <f t="shared" si="46"/>
        <v>0</v>
      </c>
      <c r="AR184" s="32">
        <f t="shared" si="46"/>
        <v>0</v>
      </c>
      <c r="AS184" s="32">
        <f t="shared" si="46"/>
        <v>0</v>
      </c>
      <c r="AT184" s="32">
        <f t="shared" si="46"/>
        <v>0</v>
      </c>
      <c r="AU184" s="32">
        <f t="shared" si="46"/>
        <v>0</v>
      </c>
      <c r="AV184" s="32">
        <f t="shared" si="46"/>
        <v>0</v>
      </c>
      <c r="AW184" s="32">
        <f t="shared" si="46"/>
        <v>0</v>
      </c>
      <c r="AX184" s="32">
        <f t="shared" si="46"/>
        <v>0</v>
      </c>
      <c r="AY184" s="32">
        <f t="shared" si="46"/>
        <v>0</v>
      </c>
      <c r="AZ184" s="32">
        <f t="shared" si="46"/>
        <v>0</v>
      </c>
      <c r="BA184" s="32">
        <f t="shared" si="46"/>
        <v>0</v>
      </c>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row>
    <row r="185" spans="1:246" s="17" customFormat="1" hidden="1" x14ac:dyDescent="0.55000000000000004">
      <c r="A185" s="127"/>
      <c r="B185" s="17" t="s">
        <v>19</v>
      </c>
      <c r="E185" s="32" t="s">
        <v>14</v>
      </c>
      <c r="F185" s="32">
        <f t="shared" ref="F185:BA185" si="47">F26*F24*$F$15</f>
        <v>0</v>
      </c>
      <c r="G185" s="32">
        <f t="shared" si="47"/>
        <v>0</v>
      </c>
      <c r="H185" s="32">
        <f t="shared" si="47"/>
        <v>0</v>
      </c>
      <c r="I185" s="32">
        <f t="shared" si="47"/>
        <v>0</v>
      </c>
      <c r="J185" s="32">
        <f t="shared" si="47"/>
        <v>0</v>
      </c>
      <c r="K185" s="32">
        <f t="shared" si="47"/>
        <v>0</v>
      </c>
      <c r="L185" s="32">
        <f t="shared" si="47"/>
        <v>0</v>
      </c>
      <c r="M185" s="32">
        <f t="shared" si="47"/>
        <v>0</v>
      </c>
      <c r="N185" s="32">
        <f t="shared" si="47"/>
        <v>0</v>
      </c>
      <c r="O185" s="32">
        <f t="shared" si="47"/>
        <v>0</v>
      </c>
      <c r="P185" s="32">
        <f t="shared" si="47"/>
        <v>0</v>
      </c>
      <c r="Q185" s="32">
        <f t="shared" si="47"/>
        <v>0</v>
      </c>
      <c r="R185" s="32">
        <f t="shared" si="47"/>
        <v>0</v>
      </c>
      <c r="S185" s="32">
        <f t="shared" si="47"/>
        <v>0</v>
      </c>
      <c r="T185" s="32">
        <f t="shared" si="47"/>
        <v>0</v>
      </c>
      <c r="U185" s="32">
        <f t="shared" si="47"/>
        <v>0</v>
      </c>
      <c r="V185" s="32">
        <f t="shared" si="47"/>
        <v>0</v>
      </c>
      <c r="W185" s="32">
        <f t="shared" si="47"/>
        <v>0</v>
      </c>
      <c r="X185" s="32">
        <f t="shared" si="47"/>
        <v>0</v>
      </c>
      <c r="Y185" s="32">
        <f t="shared" si="47"/>
        <v>0</v>
      </c>
      <c r="Z185" s="32">
        <f t="shared" si="47"/>
        <v>0</v>
      </c>
      <c r="AA185" s="32">
        <f t="shared" si="47"/>
        <v>0</v>
      </c>
      <c r="AB185" s="32">
        <f t="shared" si="47"/>
        <v>0</v>
      </c>
      <c r="AC185" s="32">
        <f t="shared" si="47"/>
        <v>0</v>
      </c>
      <c r="AD185" s="32">
        <f t="shared" si="47"/>
        <v>0</v>
      </c>
      <c r="AE185" s="32">
        <f t="shared" si="47"/>
        <v>0</v>
      </c>
      <c r="AF185" s="32">
        <f t="shared" si="47"/>
        <v>0</v>
      </c>
      <c r="AG185" s="32">
        <f t="shared" si="47"/>
        <v>0</v>
      </c>
      <c r="AH185" s="32">
        <f t="shared" si="47"/>
        <v>0</v>
      </c>
      <c r="AI185" s="32">
        <f t="shared" si="47"/>
        <v>0</v>
      </c>
      <c r="AJ185" s="32">
        <f t="shared" si="47"/>
        <v>0</v>
      </c>
      <c r="AK185" s="32">
        <f t="shared" si="47"/>
        <v>0</v>
      </c>
      <c r="AL185" s="32">
        <f t="shared" si="47"/>
        <v>0</v>
      </c>
      <c r="AM185" s="32">
        <f t="shared" si="47"/>
        <v>0</v>
      </c>
      <c r="AN185" s="32">
        <f t="shared" si="47"/>
        <v>0</v>
      </c>
      <c r="AO185" s="32">
        <f t="shared" si="47"/>
        <v>0</v>
      </c>
      <c r="AP185" s="32">
        <f t="shared" si="47"/>
        <v>0</v>
      </c>
      <c r="AQ185" s="32">
        <f t="shared" si="47"/>
        <v>0</v>
      </c>
      <c r="AR185" s="32">
        <f t="shared" si="47"/>
        <v>0</v>
      </c>
      <c r="AS185" s="32">
        <f t="shared" si="47"/>
        <v>0</v>
      </c>
      <c r="AT185" s="32">
        <f t="shared" si="47"/>
        <v>0</v>
      </c>
      <c r="AU185" s="32">
        <f t="shared" si="47"/>
        <v>0</v>
      </c>
      <c r="AV185" s="32">
        <f t="shared" si="47"/>
        <v>0</v>
      </c>
      <c r="AW185" s="32">
        <f t="shared" si="47"/>
        <v>0</v>
      </c>
      <c r="AX185" s="32">
        <f t="shared" si="47"/>
        <v>0</v>
      </c>
      <c r="AY185" s="32">
        <f t="shared" si="47"/>
        <v>0</v>
      </c>
      <c r="AZ185" s="32">
        <f t="shared" si="47"/>
        <v>0</v>
      </c>
      <c r="BA185" s="32">
        <f t="shared" si="47"/>
        <v>0</v>
      </c>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row>
    <row r="186" spans="1:246" s="17" customFormat="1" hidden="1" x14ac:dyDescent="0.55000000000000004">
      <c r="A186" s="127"/>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row>
    <row r="187" spans="1:246" s="17" customFormat="1" ht="14.7" hidden="1" thickBot="1" x14ac:dyDescent="0.6">
      <c r="A187" s="127"/>
      <c r="B187" s="17" t="s">
        <v>21</v>
      </c>
      <c r="C187" s="46"/>
      <c r="D187" s="46">
        <f>D182-D183</f>
        <v>0</v>
      </c>
      <c r="E187" s="32">
        <f t="shared" ref="E187:BA187" si="48">E182-E183</f>
        <v>-0.72000000000000008</v>
      </c>
      <c r="F187" s="32">
        <f t="shared" si="48"/>
        <v>-0.54</v>
      </c>
      <c r="G187" s="32">
        <f t="shared" si="48"/>
        <v>-0.821086421383455</v>
      </c>
      <c r="H187" s="32">
        <f t="shared" si="48"/>
        <v>-0.65048370698074454</v>
      </c>
      <c r="I187" s="32">
        <f t="shared" si="48"/>
        <v>-1.8786125515648233E-2</v>
      </c>
      <c r="J187" s="32">
        <f t="shared" si="48"/>
        <v>0.34291994385677355</v>
      </c>
      <c r="K187" s="32">
        <f t="shared" si="48"/>
        <v>0.34463454357605738</v>
      </c>
      <c r="L187" s="32">
        <f t="shared" si="48"/>
        <v>0.34635771629393769</v>
      </c>
      <c r="M187" s="32">
        <f t="shared" si="48"/>
        <v>0.3480895048754073</v>
      </c>
      <c r="N187" s="32">
        <f t="shared" si="48"/>
        <v>0.34982995239978432</v>
      </c>
      <c r="O187" s="32">
        <f t="shared" si="48"/>
        <v>0.35157910216178312</v>
      </c>
      <c r="P187" s="32">
        <f t="shared" si="48"/>
        <v>0.35333699767259197</v>
      </c>
      <c r="Q187" s="32">
        <f t="shared" si="48"/>
        <v>0.35510368266095488</v>
      </c>
      <c r="R187" s="32">
        <f t="shared" si="48"/>
        <v>0.35687920107425958</v>
      </c>
      <c r="S187" s="32">
        <f t="shared" si="48"/>
        <v>0.35866359707963086</v>
      </c>
      <c r="T187" s="32">
        <f t="shared" si="48"/>
        <v>0.36045691506502897</v>
      </c>
      <c r="U187" s="32">
        <f t="shared" si="48"/>
        <v>0.36225919964035402</v>
      </c>
      <c r="V187" s="32">
        <f t="shared" si="48"/>
        <v>0.36407049563855576</v>
      </c>
      <c r="W187" s="32">
        <f t="shared" si="48"/>
        <v>0.36589084811674849</v>
      </c>
      <c r="X187" s="32">
        <f t="shared" si="48"/>
        <v>0.36772030235733211</v>
      </c>
      <c r="Y187" s="32">
        <f t="shared" si="48"/>
        <v>0.36955890386911872</v>
      </c>
      <c r="Z187" s="32">
        <f t="shared" si="48"/>
        <v>0.37140669838846424</v>
      </c>
      <c r="AA187" s="32">
        <f t="shared" si="48"/>
        <v>0.37326373188040662</v>
      </c>
      <c r="AB187" s="32">
        <f t="shared" si="48"/>
        <v>0.37513005053980858</v>
      </c>
      <c r="AC187" s="32">
        <f t="shared" si="48"/>
        <v>0.37700570079250756</v>
      </c>
      <c r="AD187" s="32">
        <f t="shared" si="48"/>
        <v>0.37889072929647005</v>
      </c>
      <c r="AE187" s="32">
        <f t="shared" si="48"/>
        <v>0.38078518294295233</v>
      </c>
      <c r="AF187" s="32">
        <f t="shared" si="48"/>
        <v>0.38268910885766699</v>
      </c>
      <c r="AG187" s="32">
        <f t="shared" si="48"/>
        <v>0.38460255440195529</v>
      </c>
      <c r="AH187" s="32">
        <f t="shared" si="48"/>
        <v>0.38652556717396497</v>
      </c>
      <c r="AI187" s="32">
        <f t="shared" si="48"/>
        <v>0.38845819500983475</v>
      </c>
      <c r="AJ187" s="32">
        <f t="shared" si="48"/>
        <v>0.39040048598488386</v>
      </c>
      <c r="AK187" s="32">
        <f t="shared" si="48"/>
        <v>0.39235248841480824</v>
      </c>
      <c r="AL187" s="32">
        <f t="shared" si="48"/>
        <v>0.39431425085688226</v>
      </c>
      <c r="AM187" s="32">
        <f t="shared" si="48"/>
        <v>0</v>
      </c>
      <c r="AN187" s="32">
        <f t="shared" si="48"/>
        <v>0</v>
      </c>
      <c r="AO187" s="32">
        <f t="shared" si="48"/>
        <v>0</v>
      </c>
      <c r="AP187" s="32">
        <f t="shared" si="48"/>
        <v>0</v>
      </c>
      <c r="AQ187" s="32">
        <f t="shared" si="48"/>
        <v>0</v>
      </c>
      <c r="AR187" s="32">
        <f t="shared" si="48"/>
        <v>0</v>
      </c>
      <c r="AS187" s="32">
        <f t="shared" si="48"/>
        <v>0</v>
      </c>
      <c r="AT187" s="32">
        <f t="shared" si="48"/>
        <v>0</v>
      </c>
      <c r="AU187" s="32">
        <f t="shared" si="48"/>
        <v>0</v>
      </c>
      <c r="AV187" s="32">
        <f t="shared" si="48"/>
        <v>0</v>
      </c>
      <c r="AW187" s="32">
        <f t="shared" si="48"/>
        <v>0</v>
      </c>
      <c r="AX187" s="32">
        <f t="shared" si="48"/>
        <v>0</v>
      </c>
      <c r="AY187" s="32">
        <f t="shared" si="48"/>
        <v>0</v>
      </c>
      <c r="AZ187" s="32">
        <f t="shared" si="48"/>
        <v>0</v>
      </c>
      <c r="BA187" s="32">
        <f t="shared" si="48"/>
        <v>0</v>
      </c>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row>
    <row r="188" spans="1:246" s="17" customFormat="1" hidden="1" x14ac:dyDescent="0.55000000000000004">
      <c r="A188" s="127"/>
      <c r="B188" s="44"/>
      <c r="C188" s="47" t="s">
        <v>22</v>
      </c>
      <c r="D188" s="48">
        <f>IRR(E187:AL187,0.1)</f>
        <v>9.5879295726855052E-2</v>
      </c>
      <c r="E188" s="45"/>
      <c r="AH188" s="44"/>
      <c r="AI188" s="44"/>
      <c r="AJ188" s="44"/>
      <c r="AK188" s="44"/>
      <c r="AL188" s="44"/>
      <c r="AM188" s="44"/>
      <c r="AN188" s="44"/>
      <c r="AO188" s="44"/>
      <c r="AP188" s="44"/>
      <c r="AQ188" s="44"/>
      <c r="AR188" s="44"/>
      <c r="AS188" s="44"/>
      <c r="AT188" s="44"/>
      <c r="AU188" s="44"/>
      <c r="AV188" s="44"/>
      <c r="AW188" s="44"/>
      <c r="AX188" s="44"/>
      <c r="AY188" s="44"/>
      <c r="AZ188" s="44"/>
      <c r="BA188" s="44"/>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row>
    <row r="189" spans="1:246" s="17" customFormat="1" ht="14.7" hidden="1" thickBot="1" x14ac:dyDescent="0.6">
      <c r="A189" s="49"/>
      <c r="B189" s="186"/>
      <c r="C189" s="49" t="s">
        <v>23</v>
      </c>
      <c r="D189" s="50">
        <f>NPV($C$30,D187:AL187)</f>
        <v>4.5246523180298315</v>
      </c>
      <c r="E189" s="187"/>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6"/>
      <c r="AI189" s="186"/>
      <c r="AJ189" s="186"/>
      <c r="AK189" s="186"/>
      <c r="AL189" s="186"/>
      <c r="AM189" s="186"/>
      <c r="AN189" s="186"/>
      <c r="AO189" s="186"/>
      <c r="AP189" s="186"/>
      <c r="AQ189" s="186"/>
      <c r="AR189" s="186"/>
      <c r="AS189" s="186"/>
      <c r="AT189" s="186"/>
      <c r="AU189" s="186"/>
      <c r="AV189" s="186"/>
      <c r="AW189" s="186"/>
      <c r="AX189" s="186"/>
      <c r="AY189" s="186"/>
      <c r="AZ189" s="186"/>
      <c r="BA189" s="186"/>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row>
    <row r="190" spans="1:246" s="12" customFormat="1" ht="14.7" hidden="1" thickBot="1" x14ac:dyDescent="0.6">
      <c r="A190" s="158"/>
      <c r="B190" s="158"/>
      <c r="C190" s="158"/>
      <c r="D190" s="158">
        <f>NPV($C$30,D182:BA182)/NPV($C$30,D183:BA183)</f>
        <v>2.3580017359096659</v>
      </c>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220"/>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row>
    <row r="191" spans="1:246" s="19" customFormat="1" hidden="1" x14ac:dyDescent="0.55000000000000004">
      <c r="A191" s="189">
        <f>A16</f>
        <v>6</v>
      </c>
      <c r="B191" s="190" t="str">
        <f>B16</f>
        <v>Hotspot location 2</v>
      </c>
      <c r="C191" s="191"/>
      <c r="D191" s="191">
        <f>D181</f>
        <v>2017</v>
      </c>
      <c r="E191" s="191">
        <f t="shared" ref="E191:BA191" si="49">E181</f>
        <v>2018</v>
      </c>
      <c r="F191" s="191">
        <f t="shared" si="49"/>
        <v>2019</v>
      </c>
      <c r="G191" s="191">
        <f t="shared" si="49"/>
        <v>2020</v>
      </c>
      <c r="H191" s="191">
        <f t="shared" si="49"/>
        <v>2021</v>
      </c>
      <c r="I191" s="191">
        <f t="shared" si="49"/>
        <v>2022</v>
      </c>
      <c r="J191" s="191">
        <f t="shared" si="49"/>
        <v>2023</v>
      </c>
      <c r="K191" s="191">
        <f t="shared" si="49"/>
        <v>2024</v>
      </c>
      <c r="L191" s="191">
        <f t="shared" si="49"/>
        <v>2025</v>
      </c>
      <c r="M191" s="191">
        <f t="shared" si="49"/>
        <v>2026</v>
      </c>
      <c r="N191" s="191">
        <f t="shared" si="49"/>
        <v>2027</v>
      </c>
      <c r="O191" s="191">
        <f t="shared" si="49"/>
        <v>2028</v>
      </c>
      <c r="P191" s="191">
        <f t="shared" si="49"/>
        <v>2029</v>
      </c>
      <c r="Q191" s="191">
        <f t="shared" si="49"/>
        <v>2030</v>
      </c>
      <c r="R191" s="191">
        <f t="shared" si="49"/>
        <v>2031</v>
      </c>
      <c r="S191" s="191">
        <f t="shared" si="49"/>
        <v>2032</v>
      </c>
      <c r="T191" s="191">
        <f t="shared" si="49"/>
        <v>2033</v>
      </c>
      <c r="U191" s="191">
        <f t="shared" si="49"/>
        <v>2034</v>
      </c>
      <c r="V191" s="191">
        <f t="shared" si="49"/>
        <v>2035</v>
      </c>
      <c r="W191" s="191">
        <f t="shared" si="49"/>
        <v>2036</v>
      </c>
      <c r="X191" s="191">
        <f t="shared" si="49"/>
        <v>2037</v>
      </c>
      <c r="Y191" s="191">
        <f t="shared" si="49"/>
        <v>2038</v>
      </c>
      <c r="Z191" s="191">
        <f t="shared" si="49"/>
        <v>2039</v>
      </c>
      <c r="AA191" s="191">
        <f t="shared" si="49"/>
        <v>2040</v>
      </c>
      <c r="AB191" s="191">
        <f t="shared" si="49"/>
        <v>2041</v>
      </c>
      <c r="AC191" s="191">
        <f t="shared" si="49"/>
        <v>2042</v>
      </c>
      <c r="AD191" s="191">
        <f t="shared" si="49"/>
        <v>2043</v>
      </c>
      <c r="AE191" s="191">
        <f t="shared" si="49"/>
        <v>2044</v>
      </c>
      <c r="AF191" s="191">
        <f t="shared" si="49"/>
        <v>2045</v>
      </c>
      <c r="AG191" s="191">
        <f t="shared" si="49"/>
        <v>2046</v>
      </c>
      <c r="AH191" s="191">
        <f t="shared" si="49"/>
        <v>2047</v>
      </c>
      <c r="AI191" s="191">
        <f t="shared" si="49"/>
        <v>2048</v>
      </c>
      <c r="AJ191" s="191">
        <f t="shared" si="49"/>
        <v>2049</v>
      </c>
      <c r="AK191" s="191">
        <f t="shared" si="49"/>
        <v>2050</v>
      </c>
      <c r="AL191" s="191">
        <f t="shared" si="49"/>
        <v>2051</v>
      </c>
      <c r="AM191" s="191">
        <f t="shared" si="49"/>
        <v>2052</v>
      </c>
      <c r="AN191" s="191">
        <f t="shared" si="49"/>
        <v>2053</v>
      </c>
      <c r="AO191" s="191">
        <f t="shared" si="49"/>
        <v>2054</v>
      </c>
      <c r="AP191" s="191">
        <f t="shared" si="49"/>
        <v>2055</v>
      </c>
      <c r="AQ191" s="191">
        <f t="shared" si="49"/>
        <v>2056</v>
      </c>
      <c r="AR191" s="191">
        <f t="shared" si="49"/>
        <v>2057</v>
      </c>
      <c r="AS191" s="191">
        <f t="shared" si="49"/>
        <v>2058</v>
      </c>
      <c r="AT191" s="191">
        <f t="shared" si="49"/>
        <v>2059</v>
      </c>
      <c r="AU191" s="191">
        <f t="shared" si="49"/>
        <v>2060</v>
      </c>
      <c r="AV191" s="191">
        <f t="shared" si="49"/>
        <v>2061</v>
      </c>
      <c r="AW191" s="191">
        <f t="shared" si="49"/>
        <v>2062</v>
      </c>
      <c r="AX191" s="191">
        <f t="shared" si="49"/>
        <v>2063</v>
      </c>
      <c r="AY191" s="191">
        <f t="shared" si="49"/>
        <v>2064</v>
      </c>
      <c r="AZ191" s="191">
        <f t="shared" si="49"/>
        <v>2065</v>
      </c>
      <c r="BA191" s="191">
        <f t="shared" si="49"/>
        <v>2066</v>
      </c>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row>
    <row r="192" spans="1:246" s="19" customFormat="1" hidden="1" x14ac:dyDescent="0.55000000000000004">
      <c r="A192" s="129"/>
      <c r="B192" s="19" t="s">
        <v>11</v>
      </c>
      <c r="D192" s="25">
        <f t="shared" ref="D192:AL192" si="50">D25*$H$16*D27</f>
        <v>0</v>
      </c>
      <c r="E192" s="25">
        <f t="shared" si="50"/>
        <v>0</v>
      </c>
      <c r="F192" s="25">
        <f t="shared" si="50"/>
        <v>0</v>
      </c>
      <c r="G192" s="25">
        <f t="shared" si="50"/>
        <v>0.17981122884987064</v>
      </c>
      <c r="H192" s="25">
        <f t="shared" si="50"/>
        <v>0.3614205699882399</v>
      </c>
      <c r="I192" s="25">
        <f t="shared" si="50"/>
        <v>0.36322767283818103</v>
      </c>
      <c r="J192" s="25">
        <f t="shared" si="50"/>
        <v>0.36504381120237189</v>
      </c>
      <c r="K192" s="25">
        <f t="shared" si="50"/>
        <v>0.36686903025838374</v>
      </c>
      <c r="L192" s="25">
        <f t="shared" si="50"/>
        <v>0.36870337540967563</v>
      </c>
      <c r="M192" s="25">
        <f t="shared" si="50"/>
        <v>0.37054689228672394</v>
      </c>
      <c r="N192" s="25">
        <f t="shared" si="50"/>
        <v>0.37239962674815752</v>
      </c>
      <c r="O192" s="25">
        <f t="shared" si="50"/>
        <v>0.37426162488189818</v>
      </c>
      <c r="P192" s="25">
        <f t="shared" si="50"/>
        <v>0.37613293300630768</v>
      </c>
      <c r="Q192" s="25">
        <f t="shared" si="50"/>
        <v>0.37801359767133913</v>
      </c>
      <c r="R192" s="25">
        <f t="shared" si="50"/>
        <v>0.37990366565969574</v>
      </c>
      <c r="S192" s="25">
        <f t="shared" si="50"/>
        <v>0.38180318398799418</v>
      </c>
      <c r="T192" s="25">
        <f t="shared" si="50"/>
        <v>0.38371219990793415</v>
      </c>
      <c r="U192" s="25">
        <f t="shared" si="50"/>
        <v>0.38563076090747367</v>
      </c>
      <c r="V192" s="25">
        <f t="shared" si="50"/>
        <v>0.38755891471201104</v>
      </c>
      <c r="W192" s="25">
        <f t="shared" si="50"/>
        <v>0.38949670928557101</v>
      </c>
      <c r="X192" s="25">
        <f t="shared" si="50"/>
        <v>0.39144419283199877</v>
      </c>
      <c r="Y192" s="25">
        <f t="shared" si="50"/>
        <v>0.39340141379615873</v>
      </c>
      <c r="Z192" s="25">
        <f t="shared" si="50"/>
        <v>0.3953684208651394</v>
      </c>
      <c r="AA192" s="25">
        <f t="shared" si="50"/>
        <v>0.39734526296946515</v>
      </c>
      <c r="AB192" s="25">
        <f t="shared" si="50"/>
        <v>0.39933198928431241</v>
      </c>
      <c r="AC192" s="25">
        <f t="shared" si="50"/>
        <v>0.40132864923073391</v>
      </c>
      <c r="AD192" s="25">
        <f t="shared" si="50"/>
        <v>0.40333529247688754</v>
      </c>
      <c r="AE192" s="25">
        <f t="shared" si="50"/>
        <v>0.40535196893927189</v>
      </c>
      <c r="AF192" s="25">
        <f t="shared" si="50"/>
        <v>0.40737872878396819</v>
      </c>
      <c r="AG192" s="25">
        <f t="shared" si="50"/>
        <v>0.40941562242788798</v>
      </c>
      <c r="AH192" s="25">
        <f t="shared" si="50"/>
        <v>0.41146270054002726</v>
      </c>
      <c r="AI192" s="25">
        <f t="shared" si="50"/>
        <v>0.41352001404272737</v>
      </c>
      <c r="AJ192" s="25">
        <f t="shared" si="50"/>
        <v>0.41558761411294093</v>
      </c>
      <c r="AK192" s="25">
        <f t="shared" si="50"/>
        <v>0.4176655521835056</v>
      </c>
      <c r="AL192" s="25">
        <f t="shared" si="50"/>
        <v>0.41975387994442309</v>
      </c>
      <c r="AM192" s="25">
        <f t="shared" ref="AM192:BA192" si="51">AM25*$H$16</f>
        <v>0</v>
      </c>
      <c r="AN192" s="25">
        <f t="shared" si="51"/>
        <v>0</v>
      </c>
      <c r="AO192" s="25">
        <f t="shared" si="51"/>
        <v>0</v>
      </c>
      <c r="AP192" s="25">
        <f t="shared" si="51"/>
        <v>0</v>
      </c>
      <c r="AQ192" s="25">
        <f t="shared" si="51"/>
        <v>0</v>
      </c>
      <c r="AR192" s="25">
        <f t="shared" si="51"/>
        <v>0</v>
      </c>
      <c r="AS192" s="25">
        <f t="shared" si="51"/>
        <v>0</v>
      </c>
      <c r="AT192" s="25">
        <f t="shared" si="51"/>
        <v>0</v>
      </c>
      <c r="AU192" s="25">
        <f t="shared" si="51"/>
        <v>0</v>
      </c>
      <c r="AV192" s="25">
        <f t="shared" si="51"/>
        <v>0</v>
      </c>
      <c r="AW192" s="25">
        <f t="shared" si="51"/>
        <v>0</v>
      </c>
      <c r="AX192" s="25">
        <f t="shared" si="51"/>
        <v>0</v>
      </c>
      <c r="AY192" s="25">
        <f t="shared" si="51"/>
        <v>0</v>
      </c>
      <c r="AZ192" s="25">
        <f t="shared" si="51"/>
        <v>0</v>
      </c>
      <c r="BA192" s="25">
        <f t="shared" si="51"/>
        <v>0</v>
      </c>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row>
    <row r="193" spans="1:246" s="19" customFormat="1" hidden="1" x14ac:dyDescent="0.55000000000000004">
      <c r="A193" s="129"/>
      <c r="B193" s="19" t="s">
        <v>18</v>
      </c>
      <c r="D193" s="19">
        <f>SUM(D194:D195)</f>
        <v>0</v>
      </c>
      <c r="E193" s="31">
        <f t="shared" ref="E193:BA193" si="52">SUM(E194:E195)</f>
        <v>0.84000000000000008</v>
      </c>
      <c r="F193" s="31">
        <f t="shared" si="52"/>
        <v>0.63</v>
      </c>
      <c r="G193" s="31">
        <f t="shared" si="52"/>
        <v>1.1550000000000002</v>
      </c>
      <c r="H193" s="31">
        <f t="shared" si="52"/>
        <v>1.1550000000000002</v>
      </c>
      <c r="I193" s="31">
        <f t="shared" si="52"/>
        <v>0.42000000000000004</v>
      </c>
      <c r="J193" s="31">
        <f t="shared" si="52"/>
        <v>0</v>
      </c>
      <c r="K193" s="31">
        <f t="shared" si="52"/>
        <v>0</v>
      </c>
      <c r="L193" s="31">
        <f t="shared" si="52"/>
        <v>0</v>
      </c>
      <c r="M193" s="31">
        <f t="shared" si="52"/>
        <v>0</v>
      </c>
      <c r="N193" s="31">
        <f t="shared" si="52"/>
        <v>0</v>
      </c>
      <c r="O193" s="31">
        <f t="shared" si="52"/>
        <v>0</v>
      </c>
      <c r="P193" s="31">
        <f t="shared" si="52"/>
        <v>0</v>
      </c>
      <c r="Q193" s="31">
        <f t="shared" si="52"/>
        <v>0</v>
      </c>
      <c r="R193" s="31">
        <f t="shared" si="52"/>
        <v>0</v>
      </c>
      <c r="S193" s="31">
        <f t="shared" si="52"/>
        <v>0</v>
      </c>
      <c r="T193" s="31">
        <f t="shared" si="52"/>
        <v>0</v>
      </c>
      <c r="U193" s="31">
        <f t="shared" si="52"/>
        <v>0</v>
      </c>
      <c r="V193" s="31">
        <f t="shared" si="52"/>
        <v>0</v>
      </c>
      <c r="W193" s="31">
        <f t="shared" si="52"/>
        <v>0</v>
      </c>
      <c r="X193" s="31">
        <f t="shared" si="52"/>
        <v>0</v>
      </c>
      <c r="Y193" s="31">
        <f t="shared" si="52"/>
        <v>0</v>
      </c>
      <c r="Z193" s="31">
        <f t="shared" si="52"/>
        <v>0</v>
      </c>
      <c r="AA193" s="31">
        <f t="shared" si="52"/>
        <v>0</v>
      </c>
      <c r="AB193" s="31">
        <f t="shared" si="52"/>
        <v>0</v>
      </c>
      <c r="AC193" s="31">
        <f t="shared" si="52"/>
        <v>0</v>
      </c>
      <c r="AD193" s="31">
        <f t="shared" si="52"/>
        <v>0</v>
      </c>
      <c r="AE193" s="31">
        <f t="shared" si="52"/>
        <v>0</v>
      </c>
      <c r="AF193" s="31">
        <f t="shared" si="52"/>
        <v>0</v>
      </c>
      <c r="AG193" s="31">
        <f t="shared" si="52"/>
        <v>0</v>
      </c>
      <c r="AH193" s="31">
        <f t="shared" si="52"/>
        <v>0</v>
      </c>
      <c r="AI193" s="31">
        <f t="shared" si="52"/>
        <v>0</v>
      </c>
      <c r="AJ193" s="31">
        <f t="shared" si="52"/>
        <v>0</v>
      </c>
      <c r="AK193" s="31">
        <f t="shared" si="52"/>
        <v>0</v>
      </c>
      <c r="AL193" s="31">
        <f t="shared" si="52"/>
        <v>0</v>
      </c>
      <c r="AM193" s="31">
        <f t="shared" si="52"/>
        <v>0</v>
      </c>
      <c r="AN193" s="31">
        <f t="shared" si="52"/>
        <v>0</v>
      </c>
      <c r="AO193" s="31">
        <f t="shared" si="52"/>
        <v>0</v>
      </c>
      <c r="AP193" s="31">
        <f t="shared" si="52"/>
        <v>0</v>
      </c>
      <c r="AQ193" s="31">
        <f t="shared" si="52"/>
        <v>0</v>
      </c>
      <c r="AR193" s="31">
        <f t="shared" si="52"/>
        <v>0</v>
      </c>
      <c r="AS193" s="31">
        <f t="shared" si="52"/>
        <v>0</v>
      </c>
      <c r="AT193" s="31">
        <f t="shared" si="52"/>
        <v>0</v>
      </c>
      <c r="AU193" s="31">
        <f t="shared" si="52"/>
        <v>0</v>
      </c>
      <c r="AV193" s="31">
        <f t="shared" si="52"/>
        <v>0</v>
      </c>
      <c r="AW193" s="31">
        <f t="shared" si="52"/>
        <v>0</v>
      </c>
      <c r="AX193" s="31">
        <f t="shared" si="52"/>
        <v>0</v>
      </c>
      <c r="AY193" s="31">
        <f t="shared" si="52"/>
        <v>0</v>
      </c>
      <c r="AZ193" s="31">
        <f t="shared" si="52"/>
        <v>0</v>
      </c>
      <c r="BA193" s="31">
        <f t="shared" si="52"/>
        <v>0</v>
      </c>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row>
    <row r="194" spans="1:246" s="19" customFormat="1" hidden="1" x14ac:dyDescent="0.55000000000000004">
      <c r="A194" s="129"/>
      <c r="B194" s="19" t="s">
        <v>20</v>
      </c>
      <c r="E194" s="31">
        <f t="shared" ref="E194:AJ194" si="53">E23*$F$16</f>
        <v>0.84000000000000008</v>
      </c>
      <c r="F194" s="31">
        <f t="shared" si="53"/>
        <v>0.63</v>
      </c>
      <c r="G194" s="31">
        <f t="shared" si="53"/>
        <v>1.1550000000000002</v>
      </c>
      <c r="H194" s="31">
        <f t="shared" si="53"/>
        <v>1.1550000000000002</v>
      </c>
      <c r="I194" s="31">
        <f t="shared" si="53"/>
        <v>0.42000000000000004</v>
      </c>
      <c r="J194" s="31">
        <f t="shared" si="53"/>
        <v>0</v>
      </c>
      <c r="K194" s="31">
        <f t="shared" si="53"/>
        <v>0</v>
      </c>
      <c r="L194" s="31">
        <f t="shared" si="53"/>
        <v>0</v>
      </c>
      <c r="M194" s="31">
        <f t="shared" si="53"/>
        <v>0</v>
      </c>
      <c r="N194" s="31">
        <f t="shared" si="53"/>
        <v>0</v>
      </c>
      <c r="O194" s="31">
        <f t="shared" si="53"/>
        <v>0</v>
      </c>
      <c r="P194" s="31">
        <f t="shared" si="53"/>
        <v>0</v>
      </c>
      <c r="Q194" s="31">
        <f t="shared" si="53"/>
        <v>0</v>
      </c>
      <c r="R194" s="31">
        <f t="shared" si="53"/>
        <v>0</v>
      </c>
      <c r="S194" s="31">
        <f t="shared" si="53"/>
        <v>0</v>
      </c>
      <c r="T194" s="31">
        <f t="shared" si="53"/>
        <v>0</v>
      </c>
      <c r="U194" s="31">
        <f t="shared" si="53"/>
        <v>0</v>
      </c>
      <c r="V194" s="31">
        <f t="shared" si="53"/>
        <v>0</v>
      </c>
      <c r="W194" s="31">
        <f t="shared" si="53"/>
        <v>0</v>
      </c>
      <c r="X194" s="31">
        <f t="shared" si="53"/>
        <v>0</v>
      </c>
      <c r="Y194" s="31">
        <f t="shared" si="53"/>
        <v>0</v>
      </c>
      <c r="Z194" s="31">
        <f t="shared" si="53"/>
        <v>0</v>
      </c>
      <c r="AA194" s="31">
        <f t="shared" si="53"/>
        <v>0</v>
      </c>
      <c r="AB194" s="31">
        <f t="shared" si="53"/>
        <v>0</v>
      </c>
      <c r="AC194" s="31">
        <f t="shared" si="53"/>
        <v>0</v>
      </c>
      <c r="AD194" s="31">
        <f t="shared" si="53"/>
        <v>0</v>
      </c>
      <c r="AE194" s="31">
        <f t="shared" si="53"/>
        <v>0</v>
      </c>
      <c r="AF194" s="31">
        <f t="shared" si="53"/>
        <v>0</v>
      </c>
      <c r="AG194" s="31">
        <f t="shared" si="53"/>
        <v>0</v>
      </c>
      <c r="AH194" s="31">
        <f t="shared" si="53"/>
        <v>0</v>
      </c>
      <c r="AI194" s="31">
        <f t="shared" si="53"/>
        <v>0</v>
      </c>
      <c r="AJ194" s="31">
        <f t="shared" si="53"/>
        <v>0</v>
      </c>
      <c r="AK194" s="31">
        <f t="shared" ref="AK194:BA194" si="54">AK23*$F$16</f>
        <v>0</v>
      </c>
      <c r="AL194" s="31">
        <f t="shared" si="54"/>
        <v>0</v>
      </c>
      <c r="AM194" s="31">
        <f t="shared" si="54"/>
        <v>0</v>
      </c>
      <c r="AN194" s="31">
        <f t="shared" si="54"/>
        <v>0</v>
      </c>
      <c r="AO194" s="31">
        <f t="shared" si="54"/>
        <v>0</v>
      </c>
      <c r="AP194" s="31">
        <f t="shared" si="54"/>
        <v>0</v>
      </c>
      <c r="AQ194" s="31">
        <f t="shared" si="54"/>
        <v>0</v>
      </c>
      <c r="AR194" s="31">
        <f t="shared" si="54"/>
        <v>0</v>
      </c>
      <c r="AS194" s="31">
        <f t="shared" si="54"/>
        <v>0</v>
      </c>
      <c r="AT194" s="31">
        <f t="shared" si="54"/>
        <v>0</v>
      </c>
      <c r="AU194" s="31">
        <f t="shared" si="54"/>
        <v>0</v>
      </c>
      <c r="AV194" s="31">
        <f t="shared" si="54"/>
        <v>0</v>
      </c>
      <c r="AW194" s="31">
        <f t="shared" si="54"/>
        <v>0</v>
      </c>
      <c r="AX194" s="31">
        <f t="shared" si="54"/>
        <v>0</v>
      </c>
      <c r="AY194" s="31">
        <f t="shared" si="54"/>
        <v>0</v>
      </c>
      <c r="AZ194" s="31">
        <f t="shared" si="54"/>
        <v>0</v>
      </c>
      <c r="BA194" s="31">
        <f t="shared" si="54"/>
        <v>0</v>
      </c>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row>
    <row r="195" spans="1:246" s="19" customFormat="1" hidden="1" x14ac:dyDescent="0.55000000000000004">
      <c r="A195" s="129"/>
      <c r="B195" s="19" t="s">
        <v>19</v>
      </c>
      <c r="E195" s="31" t="s">
        <v>14</v>
      </c>
      <c r="F195" s="31">
        <f t="shared" ref="F195:BA195" si="55">F26*F24*$F$16</f>
        <v>0</v>
      </c>
      <c r="G195" s="31">
        <f t="shared" si="55"/>
        <v>0</v>
      </c>
      <c r="H195" s="31">
        <f t="shared" si="55"/>
        <v>0</v>
      </c>
      <c r="I195" s="31">
        <f t="shared" si="55"/>
        <v>0</v>
      </c>
      <c r="J195" s="31">
        <f t="shared" si="55"/>
        <v>0</v>
      </c>
      <c r="K195" s="31">
        <f t="shared" si="55"/>
        <v>0</v>
      </c>
      <c r="L195" s="31">
        <f t="shared" si="55"/>
        <v>0</v>
      </c>
      <c r="M195" s="31">
        <f t="shared" si="55"/>
        <v>0</v>
      </c>
      <c r="N195" s="31">
        <f t="shared" si="55"/>
        <v>0</v>
      </c>
      <c r="O195" s="31">
        <f t="shared" si="55"/>
        <v>0</v>
      </c>
      <c r="P195" s="31">
        <f t="shared" si="55"/>
        <v>0</v>
      </c>
      <c r="Q195" s="31">
        <f t="shared" si="55"/>
        <v>0</v>
      </c>
      <c r="R195" s="31">
        <f t="shared" si="55"/>
        <v>0</v>
      </c>
      <c r="S195" s="31">
        <f t="shared" si="55"/>
        <v>0</v>
      </c>
      <c r="T195" s="31">
        <f t="shared" si="55"/>
        <v>0</v>
      </c>
      <c r="U195" s="31">
        <f t="shared" si="55"/>
        <v>0</v>
      </c>
      <c r="V195" s="31">
        <f t="shared" si="55"/>
        <v>0</v>
      </c>
      <c r="W195" s="31">
        <f t="shared" si="55"/>
        <v>0</v>
      </c>
      <c r="X195" s="31">
        <f t="shared" si="55"/>
        <v>0</v>
      </c>
      <c r="Y195" s="31">
        <f t="shared" si="55"/>
        <v>0</v>
      </c>
      <c r="Z195" s="31">
        <f t="shared" si="55"/>
        <v>0</v>
      </c>
      <c r="AA195" s="31">
        <f t="shared" si="55"/>
        <v>0</v>
      </c>
      <c r="AB195" s="31">
        <f t="shared" si="55"/>
        <v>0</v>
      </c>
      <c r="AC195" s="31">
        <f t="shared" si="55"/>
        <v>0</v>
      </c>
      <c r="AD195" s="31">
        <f t="shared" si="55"/>
        <v>0</v>
      </c>
      <c r="AE195" s="31">
        <f t="shared" si="55"/>
        <v>0</v>
      </c>
      <c r="AF195" s="31">
        <f t="shared" si="55"/>
        <v>0</v>
      </c>
      <c r="AG195" s="31">
        <f t="shared" si="55"/>
        <v>0</v>
      </c>
      <c r="AH195" s="31">
        <f t="shared" si="55"/>
        <v>0</v>
      </c>
      <c r="AI195" s="31">
        <f t="shared" si="55"/>
        <v>0</v>
      </c>
      <c r="AJ195" s="31">
        <f t="shared" si="55"/>
        <v>0</v>
      </c>
      <c r="AK195" s="31">
        <f t="shared" si="55"/>
        <v>0</v>
      </c>
      <c r="AL195" s="31">
        <f t="shared" si="55"/>
        <v>0</v>
      </c>
      <c r="AM195" s="31">
        <f t="shared" si="55"/>
        <v>0</v>
      </c>
      <c r="AN195" s="31">
        <f t="shared" si="55"/>
        <v>0</v>
      </c>
      <c r="AO195" s="31">
        <f t="shared" si="55"/>
        <v>0</v>
      </c>
      <c r="AP195" s="31">
        <f t="shared" si="55"/>
        <v>0</v>
      </c>
      <c r="AQ195" s="31">
        <f t="shared" si="55"/>
        <v>0</v>
      </c>
      <c r="AR195" s="31">
        <f t="shared" si="55"/>
        <v>0</v>
      </c>
      <c r="AS195" s="31">
        <f t="shared" si="55"/>
        <v>0</v>
      </c>
      <c r="AT195" s="31">
        <f t="shared" si="55"/>
        <v>0</v>
      </c>
      <c r="AU195" s="31">
        <f t="shared" si="55"/>
        <v>0</v>
      </c>
      <c r="AV195" s="31">
        <f t="shared" si="55"/>
        <v>0</v>
      </c>
      <c r="AW195" s="31">
        <f t="shared" si="55"/>
        <v>0</v>
      </c>
      <c r="AX195" s="31">
        <f t="shared" si="55"/>
        <v>0</v>
      </c>
      <c r="AY195" s="31">
        <f t="shared" si="55"/>
        <v>0</v>
      </c>
      <c r="AZ195" s="31">
        <f t="shared" si="55"/>
        <v>0</v>
      </c>
      <c r="BA195" s="31">
        <f t="shared" si="55"/>
        <v>0</v>
      </c>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row>
    <row r="196" spans="1:246" s="19" customFormat="1" hidden="1" x14ac:dyDescent="0.55000000000000004">
      <c r="A196" s="129"/>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row>
    <row r="197" spans="1:246" s="19" customFormat="1" ht="14.7" hidden="1" thickBot="1" x14ac:dyDescent="0.6">
      <c r="A197" s="129"/>
      <c r="B197" s="19" t="s">
        <v>21</v>
      </c>
      <c r="C197" s="39"/>
      <c r="D197" s="39">
        <f>D192-D193</f>
        <v>0</v>
      </c>
      <c r="E197" s="31">
        <f t="shared" ref="E197:BA197" si="56">E192-E193</f>
        <v>-0.84000000000000008</v>
      </c>
      <c r="F197" s="31">
        <f t="shared" si="56"/>
        <v>-0.63</v>
      </c>
      <c r="G197" s="31">
        <f t="shared" si="56"/>
        <v>-0.97518877115012959</v>
      </c>
      <c r="H197" s="31">
        <f t="shared" si="56"/>
        <v>-0.79357943001176035</v>
      </c>
      <c r="I197" s="31">
        <f t="shared" si="56"/>
        <v>-5.6772327161819014E-2</v>
      </c>
      <c r="J197" s="31">
        <f t="shared" si="56"/>
        <v>0.36504381120237189</v>
      </c>
      <c r="K197" s="31">
        <f t="shared" si="56"/>
        <v>0.36686903025838374</v>
      </c>
      <c r="L197" s="31">
        <f t="shared" si="56"/>
        <v>0.36870337540967563</v>
      </c>
      <c r="M197" s="31">
        <f t="shared" si="56"/>
        <v>0.37054689228672394</v>
      </c>
      <c r="N197" s="31">
        <f t="shared" si="56"/>
        <v>0.37239962674815752</v>
      </c>
      <c r="O197" s="31">
        <f t="shared" si="56"/>
        <v>0.37426162488189818</v>
      </c>
      <c r="P197" s="31">
        <f t="shared" si="56"/>
        <v>0.37613293300630768</v>
      </c>
      <c r="Q197" s="31">
        <f t="shared" si="56"/>
        <v>0.37801359767133913</v>
      </c>
      <c r="R197" s="31">
        <f t="shared" si="56"/>
        <v>0.37990366565969574</v>
      </c>
      <c r="S197" s="31">
        <f t="shared" si="56"/>
        <v>0.38180318398799418</v>
      </c>
      <c r="T197" s="31">
        <f t="shared" si="56"/>
        <v>0.38371219990793415</v>
      </c>
      <c r="U197" s="31">
        <f t="shared" si="56"/>
        <v>0.38563076090747367</v>
      </c>
      <c r="V197" s="31">
        <f t="shared" si="56"/>
        <v>0.38755891471201104</v>
      </c>
      <c r="W197" s="31">
        <f t="shared" si="56"/>
        <v>0.38949670928557101</v>
      </c>
      <c r="X197" s="31">
        <f t="shared" si="56"/>
        <v>0.39144419283199877</v>
      </c>
      <c r="Y197" s="31">
        <f t="shared" si="56"/>
        <v>0.39340141379615873</v>
      </c>
      <c r="Z197" s="31">
        <f t="shared" si="56"/>
        <v>0.3953684208651394</v>
      </c>
      <c r="AA197" s="31">
        <f t="shared" si="56"/>
        <v>0.39734526296946515</v>
      </c>
      <c r="AB197" s="31">
        <f t="shared" si="56"/>
        <v>0.39933198928431241</v>
      </c>
      <c r="AC197" s="31">
        <f t="shared" si="56"/>
        <v>0.40132864923073391</v>
      </c>
      <c r="AD197" s="31">
        <f t="shared" si="56"/>
        <v>0.40333529247688754</v>
      </c>
      <c r="AE197" s="31">
        <f t="shared" si="56"/>
        <v>0.40535196893927189</v>
      </c>
      <c r="AF197" s="31">
        <f t="shared" si="56"/>
        <v>0.40737872878396819</v>
      </c>
      <c r="AG197" s="31">
        <f t="shared" si="56"/>
        <v>0.40941562242788798</v>
      </c>
      <c r="AH197" s="31">
        <f t="shared" si="56"/>
        <v>0.41146270054002726</v>
      </c>
      <c r="AI197" s="31">
        <f t="shared" si="56"/>
        <v>0.41352001404272737</v>
      </c>
      <c r="AJ197" s="31">
        <f t="shared" si="56"/>
        <v>0.41558761411294093</v>
      </c>
      <c r="AK197" s="31">
        <f t="shared" si="56"/>
        <v>0.4176655521835056</v>
      </c>
      <c r="AL197" s="31">
        <f t="shared" si="56"/>
        <v>0.41975387994442309</v>
      </c>
      <c r="AM197" s="31">
        <f t="shared" si="56"/>
        <v>0</v>
      </c>
      <c r="AN197" s="31">
        <f t="shared" si="56"/>
        <v>0</v>
      </c>
      <c r="AO197" s="31">
        <f t="shared" si="56"/>
        <v>0</v>
      </c>
      <c r="AP197" s="31">
        <f t="shared" si="56"/>
        <v>0</v>
      </c>
      <c r="AQ197" s="31">
        <f t="shared" si="56"/>
        <v>0</v>
      </c>
      <c r="AR197" s="31">
        <f t="shared" si="56"/>
        <v>0</v>
      </c>
      <c r="AS197" s="31">
        <f t="shared" si="56"/>
        <v>0</v>
      </c>
      <c r="AT197" s="31">
        <f t="shared" si="56"/>
        <v>0</v>
      </c>
      <c r="AU197" s="31">
        <f t="shared" si="56"/>
        <v>0</v>
      </c>
      <c r="AV197" s="31">
        <f t="shared" si="56"/>
        <v>0</v>
      </c>
      <c r="AW197" s="31">
        <f t="shared" si="56"/>
        <v>0</v>
      </c>
      <c r="AX197" s="31">
        <f t="shared" si="56"/>
        <v>0</v>
      </c>
      <c r="AY197" s="31">
        <f t="shared" si="56"/>
        <v>0</v>
      </c>
      <c r="AZ197" s="31">
        <f t="shared" si="56"/>
        <v>0</v>
      </c>
      <c r="BA197" s="31">
        <f t="shared" si="56"/>
        <v>0</v>
      </c>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row>
    <row r="198" spans="1:246" s="19" customFormat="1" hidden="1" x14ac:dyDescent="0.55000000000000004">
      <c r="A198" s="129"/>
      <c r="B198" s="37"/>
      <c r="C198" s="40" t="s">
        <v>22</v>
      </c>
      <c r="D198" s="41">
        <f>IRR(E197:AL197,0.1)</f>
        <v>8.5713100538341136E-2</v>
      </c>
      <c r="E198" s="38"/>
      <c r="AH198" s="37"/>
      <c r="AI198" s="37"/>
      <c r="AJ198" s="37"/>
      <c r="AK198" s="37"/>
      <c r="AL198" s="37"/>
      <c r="AM198" s="37"/>
      <c r="AN198" s="37"/>
      <c r="AO198" s="37"/>
      <c r="AP198" s="37"/>
      <c r="AQ198" s="37"/>
      <c r="AR198" s="37"/>
      <c r="AS198" s="37"/>
      <c r="AT198" s="37"/>
      <c r="AU198" s="37"/>
      <c r="AV198" s="37"/>
      <c r="AW198" s="37"/>
      <c r="AX198" s="37"/>
      <c r="AY198" s="37"/>
      <c r="AZ198" s="37"/>
      <c r="BA198" s="37"/>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row>
    <row r="199" spans="1:246" s="19" customFormat="1" ht="14.7" hidden="1" thickBot="1" x14ac:dyDescent="0.6">
      <c r="A199" s="42"/>
      <c r="B199" s="192"/>
      <c r="C199" s="42" t="s">
        <v>23</v>
      </c>
      <c r="D199" s="43">
        <f>NPV($C$30,D197:AL197)</f>
        <v>4.4762155356962641</v>
      </c>
      <c r="E199" s="193"/>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94"/>
      <c r="AE199" s="194"/>
      <c r="AF199" s="194"/>
      <c r="AG199" s="194"/>
      <c r="AH199" s="192"/>
      <c r="AI199" s="192"/>
      <c r="AJ199" s="192"/>
      <c r="AK199" s="192"/>
      <c r="AL199" s="192"/>
      <c r="AM199" s="192"/>
      <c r="AN199" s="192"/>
      <c r="AO199" s="192"/>
      <c r="AP199" s="192"/>
      <c r="AQ199" s="192"/>
      <c r="AR199" s="192"/>
      <c r="AS199" s="192"/>
      <c r="AT199" s="192"/>
      <c r="AU199" s="192"/>
      <c r="AV199" s="192"/>
      <c r="AW199" s="192"/>
      <c r="AX199" s="192"/>
      <c r="AY199" s="192"/>
      <c r="AZ199" s="192"/>
      <c r="BA199" s="192"/>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row>
    <row r="200" spans="1:246" s="12" customFormat="1" ht="14.7" thickBot="1" x14ac:dyDescent="0.6">
      <c r="A200" s="158"/>
      <c r="B200" s="158"/>
      <c r="C200" s="158"/>
      <c r="D200" s="158">
        <f>NPV($C$30,D192:BA192)/NPV($C$30,D193:BA193)</f>
        <v>2.1515407544244893</v>
      </c>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220"/>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row>
    <row r="201" spans="1:246" s="20" customFormat="1" x14ac:dyDescent="0.55000000000000004">
      <c r="A201" s="195">
        <v>7</v>
      </c>
      <c r="B201" s="196" t="s">
        <v>5</v>
      </c>
      <c r="C201" s="197"/>
      <c r="D201" s="197">
        <f>D191</f>
        <v>2017</v>
      </c>
      <c r="E201" s="197">
        <f t="shared" ref="E201:BA201" si="57">E191</f>
        <v>2018</v>
      </c>
      <c r="F201" s="197">
        <f t="shared" si="57"/>
        <v>2019</v>
      </c>
      <c r="G201" s="197">
        <f t="shared" si="57"/>
        <v>2020</v>
      </c>
      <c r="H201" s="197">
        <f t="shared" si="57"/>
        <v>2021</v>
      </c>
      <c r="I201" s="197">
        <f t="shared" si="57"/>
        <v>2022</v>
      </c>
      <c r="J201" s="197">
        <f t="shared" si="57"/>
        <v>2023</v>
      </c>
      <c r="K201" s="197">
        <f t="shared" si="57"/>
        <v>2024</v>
      </c>
      <c r="L201" s="197">
        <f t="shared" si="57"/>
        <v>2025</v>
      </c>
      <c r="M201" s="197">
        <f t="shared" si="57"/>
        <v>2026</v>
      </c>
      <c r="N201" s="197">
        <f t="shared" si="57"/>
        <v>2027</v>
      </c>
      <c r="O201" s="197">
        <f t="shared" si="57"/>
        <v>2028</v>
      </c>
      <c r="P201" s="197">
        <f t="shared" si="57"/>
        <v>2029</v>
      </c>
      <c r="Q201" s="197">
        <f t="shared" si="57"/>
        <v>2030</v>
      </c>
      <c r="R201" s="197">
        <f t="shared" si="57"/>
        <v>2031</v>
      </c>
      <c r="S201" s="197">
        <f t="shared" si="57"/>
        <v>2032</v>
      </c>
      <c r="T201" s="197">
        <f t="shared" si="57"/>
        <v>2033</v>
      </c>
      <c r="U201" s="197">
        <f t="shared" si="57"/>
        <v>2034</v>
      </c>
      <c r="V201" s="197">
        <f t="shared" si="57"/>
        <v>2035</v>
      </c>
      <c r="W201" s="197">
        <f t="shared" si="57"/>
        <v>2036</v>
      </c>
      <c r="X201" s="197">
        <f t="shared" si="57"/>
        <v>2037</v>
      </c>
      <c r="Y201" s="197">
        <f t="shared" si="57"/>
        <v>2038</v>
      </c>
      <c r="Z201" s="197">
        <f t="shared" si="57"/>
        <v>2039</v>
      </c>
      <c r="AA201" s="197">
        <f t="shared" si="57"/>
        <v>2040</v>
      </c>
      <c r="AB201" s="197">
        <f t="shared" si="57"/>
        <v>2041</v>
      </c>
      <c r="AC201" s="197">
        <f t="shared" si="57"/>
        <v>2042</v>
      </c>
      <c r="AD201" s="197">
        <f t="shared" si="57"/>
        <v>2043</v>
      </c>
      <c r="AE201" s="197">
        <f t="shared" si="57"/>
        <v>2044</v>
      </c>
      <c r="AF201" s="197">
        <f t="shared" si="57"/>
        <v>2045</v>
      </c>
      <c r="AG201" s="197">
        <f t="shared" si="57"/>
        <v>2046</v>
      </c>
      <c r="AH201" s="197">
        <f t="shared" si="57"/>
        <v>2047</v>
      </c>
      <c r="AI201" s="197">
        <f t="shared" si="57"/>
        <v>2048</v>
      </c>
      <c r="AJ201" s="197">
        <f t="shared" si="57"/>
        <v>2049</v>
      </c>
      <c r="AK201" s="197">
        <f t="shared" si="57"/>
        <v>2050</v>
      </c>
      <c r="AL201" s="197">
        <f t="shared" si="57"/>
        <v>2051</v>
      </c>
      <c r="AM201" s="197">
        <f t="shared" si="57"/>
        <v>2052</v>
      </c>
      <c r="AN201" s="197">
        <f t="shared" si="57"/>
        <v>2053</v>
      </c>
      <c r="AO201" s="197">
        <f t="shared" si="57"/>
        <v>2054</v>
      </c>
      <c r="AP201" s="197">
        <f t="shared" si="57"/>
        <v>2055</v>
      </c>
      <c r="AQ201" s="197">
        <f t="shared" si="57"/>
        <v>2056</v>
      </c>
      <c r="AR201" s="197">
        <f t="shared" si="57"/>
        <v>2057</v>
      </c>
      <c r="AS201" s="197">
        <f t="shared" si="57"/>
        <v>2058</v>
      </c>
      <c r="AT201" s="197">
        <f t="shared" si="57"/>
        <v>2059</v>
      </c>
      <c r="AU201" s="197">
        <f t="shared" si="57"/>
        <v>2060</v>
      </c>
      <c r="AV201" s="197">
        <f t="shared" si="57"/>
        <v>2061</v>
      </c>
      <c r="AW201" s="197">
        <f t="shared" si="57"/>
        <v>2062</v>
      </c>
      <c r="AX201" s="197">
        <f t="shared" si="57"/>
        <v>2063</v>
      </c>
      <c r="AY201" s="197">
        <f t="shared" si="57"/>
        <v>2064</v>
      </c>
      <c r="AZ201" s="197">
        <f t="shared" si="57"/>
        <v>2065</v>
      </c>
      <c r="BA201" s="197">
        <f t="shared" si="57"/>
        <v>2066</v>
      </c>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row>
    <row r="202" spans="1:246" s="20" customFormat="1" x14ac:dyDescent="0.55000000000000004">
      <c r="A202" s="131"/>
      <c r="B202" s="20" t="s">
        <v>11</v>
      </c>
      <c r="D202" s="24">
        <f t="shared" ref="D202:AL202" si="58">D25*$H$17*D27</f>
        <v>0</v>
      </c>
      <c r="E202" s="24">
        <f t="shared" si="58"/>
        <v>0</v>
      </c>
      <c r="F202" s="24">
        <f t="shared" si="58"/>
        <v>0</v>
      </c>
      <c r="G202" s="24">
        <f t="shared" si="58"/>
        <v>0.39231540839971768</v>
      </c>
      <c r="H202" s="24">
        <f t="shared" si="58"/>
        <v>0.78855397088343238</v>
      </c>
      <c r="I202" s="24">
        <f t="shared" si="58"/>
        <v>0.79249674073784937</v>
      </c>
      <c r="J202" s="24">
        <f t="shared" si="58"/>
        <v>0.7964592244415386</v>
      </c>
      <c r="K202" s="24">
        <f t="shared" si="58"/>
        <v>0.80044152056374618</v>
      </c>
      <c r="L202" s="24">
        <f t="shared" si="58"/>
        <v>0.80444372816656484</v>
      </c>
      <c r="M202" s="24">
        <f t="shared" si="58"/>
        <v>0.80846594680739758</v>
      </c>
      <c r="N202" s="24">
        <f t="shared" si="58"/>
        <v>0.81250827654143454</v>
      </c>
      <c r="O202" s="24">
        <f t="shared" si="58"/>
        <v>0.81657081792414132</v>
      </c>
      <c r="P202" s="24">
        <f t="shared" si="58"/>
        <v>0.82065367201376205</v>
      </c>
      <c r="Q202" s="24">
        <f t="shared" si="58"/>
        <v>0.82475694037383063</v>
      </c>
      <c r="R202" s="24">
        <f t="shared" si="58"/>
        <v>0.82888072507569965</v>
      </c>
      <c r="S202" s="24">
        <f t="shared" si="58"/>
        <v>0.83302512870107803</v>
      </c>
      <c r="T202" s="24">
        <f t="shared" si="58"/>
        <v>0.83719025434458338</v>
      </c>
      <c r="U202" s="24">
        <f t="shared" si="58"/>
        <v>0.84137620561630611</v>
      </c>
      <c r="V202" s="24">
        <f t="shared" si="58"/>
        <v>0.84558308664438753</v>
      </c>
      <c r="W202" s="24">
        <f t="shared" si="58"/>
        <v>0.8498110020776094</v>
      </c>
      <c r="X202" s="24">
        <f t="shared" si="58"/>
        <v>0.85406005708799715</v>
      </c>
      <c r="Y202" s="24">
        <f t="shared" si="58"/>
        <v>0.85833035737343699</v>
      </c>
      <c r="Z202" s="24">
        <f t="shared" si="58"/>
        <v>0.86262200916030407</v>
      </c>
      <c r="AA202" s="24">
        <f t="shared" si="58"/>
        <v>0.86693511920610566</v>
      </c>
      <c r="AB202" s="24">
        <f t="shared" si="58"/>
        <v>0.87126979480213596</v>
      </c>
      <c r="AC202" s="24">
        <f t="shared" si="58"/>
        <v>0.87562614377614656</v>
      </c>
      <c r="AD202" s="24">
        <f t="shared" si="58"/>
        <v>0.88000427449502716</v>
      </c>
      <c r="AE202" s="24">
        <f t="shared" si="58"/>
        <v>0.88440429586750213</v>
      </c>
      <c r="AF202" s="24">
        <f t="shared" si="58"/>
        <v>0.88882631734683948</v>
      </c>
      <c r="AG202" s="24">
        <f t="shared" si="58"/>
        <v>0.89327044893357355</v>
      </c>
      <c r="AH202" s="24">
        <f t="shared" si="58"/>
        <v>0.89773680117824117</v>
      </c>
      <c r="AI202" s="24">
        <f t="shared" si="58"/>
        <v>0.90222548518413226</v>
      </c>
      <c r="AJ202" s="24">
        <f t="shared" si="58"/>
        <v>0.90673661261005278</v>
      </c>
      <c r="AK202" s="24">
        <f t="shared" si="58"/>
        <v>0.91127029567310291</v>
      </c>
      <c r="AL202" s="24">
        <f t="shared" si="58"/>
        <v>0.91582664715146844</v>
      </c>
      <c r="AM202" s="33">
        <f t="shared" ref="AM202:BA202" si="59">AM25*$H$17</f>
        <v>0</v>
      </c>
      <c r="AN202" s="33">
        <f t="shared" si="59"/>
        <v>0</v>
      </c>
      <c r="AO202" s="33">
        <f t="shared" si="59"/>
        <v>0</v>
      </c>
      <c r="AP202" s="33">
        <f t="shared" si="59"/>
        <v>0</v>
      </c>
      <c r="AQ202" s="33">
        <f t="shared" si="59"/>
        <v>0</v>
      </c>
      <c r="AR202" s="33">
        <f t="shared" si="59"/>
        <v>0</v>
      </c>
      <c r="AS202" s="33">
        <f t="shared" si="59"/>
        <v>0</v>
      </c>
      <c r="AT202" s="33">
        <f t="shared" si="59"/>
        <v>0</v>
      </c>
      <c r="AU202" s="33">
        <f t="shared" si="59"/>
        <v>0</v>
      </c>
      <c r="AV202" s="33">
        <f t="shared" si="59"/>
        <v>0</v>
      </c>
      <c r="AW202" s="33">
        <f t="shared" si="59"/>
        <v>0</v>
      </c>
      <c r="AX202" s="33">
        <f t="shared" si="59"/>
        <v>0</v>
      </c>
      <c r="AY202" s="33">
        <f t="shared" si="59"/>
        <v>0</v>
      </c>
      <c r="AZ202" s="33">
        <f t="shared" si="59"/>
        <v>0</v>
      </c>
      <c r="BA202" s="33">
        <f t="shared" si="59"/>
        <v>0</v>
      </c>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row>
    <row r="203" spans="1:246" s="20" customFormat="1" x14ac:dyDescent="0.55000000000000004">
      <c r="A203" s="131"/>
      <c r="B203" s="20" t="s">
        <v>18</v>
      </c>
      <c r="D203" s="20">
        <f>SUM(D204:D205)</f>
        <v>0</v>
      </c>
      <c r="E203" s="33">
        <f t="shared" ref="E203:BA203" si="60">SUM(E204:E205)</f>
        <v>2.9600000000000004</v>
      </c>
      <c r="F203" s="33">
        <f t="shared" si="60"/>
        <v>2.2200000000000002</v>
      </c>
      <c r="G203" s="33">
        <f t="shared" si="60"/>
        <v>4.07</v>
      </c>
      <c r="H203" s="33">
        <f t="shared" si="60"/>
        <v>4.07</v>
      </c>
      <c r="I203" s="33">
        <f t="shared" si="60"/>
        <v>1.4800000000000002</v>
      </c>
      <c r="J203" s="33">
        <f t="shared" si="60"/>
        <v>0</v>
      </c>
      <c r="K203" s="33">
        <f t="shared" si="60"/>
        <v>0</v>
      </c>
      <c r="L203" s="33">
        <f t="shared" si="60"/>
        <v>0</v>
      </c>
      <c r="M203" s="33">
        <f t="shared" si="60"/>
        <v>0</v>
      </c>
      <c r="N203" s="33">
        <f t="shared" si="60"/>
        <v>0</v>
      </c>
      <c r="O203" s="33">
        <f t="shared" si="60"/>
        <v>0</v>
      </c>
      <c r="P203" s="33">
        <f t="shared" si="60"/>
        <v>0</v>
      </c>
      <c r="Q203" s="33">
        <f t="shared" si="60"/>
        <v>0</v>
      </c>
      <c r="R203" s="33">
        <f t="shared" si="60"/>
        <v>0</v>
      </c>
      <c r="S203" s="33">
        <f t="shared" si="60"/>
        <v>0</v>
      </c>
      <c r="T203" s="33">
        <f t="shared" si="60"/>
        <v>0</v>
      </c>
      <c r="U203" s="33">
        <f t="shared" si="60"/>
        <v>0</v>
      </c>
      <c r="V203" s="33">
        <f t="shared" si="60"/>
        <v>0</v>
      </c>
      <c r="W203" s="33">
        <f t="shared" si="60"/>
        <v>0</v>
      </c>
      <c r="X203" s="33">
        <f t="shared" si="60"/>
        <v>0</v>
      </c>
      <c r="Y203" s="33">
        <f t="shared" si="60"/>
        <v>0</v>
      </c>
      <c r="Z203" s="33">
        <f t="shared" si="60"/>
        <v>0</v>
      </c>
      <c r="AA203" s="33">
        <f t="shared" si="60"/>
        <v>0</v>
      </c>
      <c r="AB203" s="33">
        <f t="shared" si="60"/>
        <v>0</v>
      </c>
      <c r="AC203" s="33">
        <f t="shared" si="60"/>
        <v>0</v>
      </c>
      <c r="AD203" s="33">
        <f t="shared" si="60"/>
        <v>0</v>
      </c>
      <c r="AE203" s="33">
        <f t="shared" si="60"/>
        <v>0</v>
      </c>
      <c r="AF203" s="33">
        <f t="shared" si="60"/>
        <v>0</v>
      </c>
      <c r="AG203" s="33">
        <f t="shared" si="60"/>
        <v>0</v>
      </c>
      <c r="AH203" s="33">
        <f t="shared" si="60"/>
        <v>0</v>
      </c>
      <c r="AI203" s="33">
        <f t="shared" si="60"/>
        <v>0</v>
      </c>
      <c r="AJ203" s="33">
        <f t="shared" si="60"/>
        <v>0</v>
      </c>
      <c r="AK203" s="33">
        <f t="shared" si="60"/>
        <v>0</v>
      </c>
      <c r="AL203" s="33">
        <f t="shared" si="60"/>
        <v>0</v>
      </c>
      <c r="AM203" s="33">
        <f t="shared" si="60"/>
        <v>0</v>
      </c>
      <c r="AN203" s="33">
        <f t="shared" si="60"/>
        <v>0</v>
      </c>
      <c r="AO203" s="33">
        <f t="shared" si="60"/>
        <v>0</v>
      </c>
      <c r="AP203" s="33">
        <f t="shared" si="60"/>
        <v>0</v>
      </c>
      <c r="AQ203" s="33">
        <f t="shared" si="60"/>
        <v>0</v>
      </c>
      <c r="AR203" s="33">
        <f t="shared" si="60"/>
        <v>0</v>
      </c>
      <c r="AS203" s="33">
        <f t="shared" si="60"/>
        <v>0</v>
      </c>
      <c r="AT203" s="33">
        <f t="shared" si="60"/>
        <v>0</v>
      </c>
      <c r="AU203" s="33">
        <f t="shared" si="60"/>
        <v>0</v>
      </c>
      <c r="AV203" s="33">
        <f t="shared" si="60"/>
        <v>0</v>
      </c>
      <c r="AW203" s="33">
        <f t="shared" si="60"/>
        <v>0</v>
      </c>
      <c r="AX203" s="33">
        <f t="shared" si="60"/>
        <v>0</v>
      </c>
      <c r="AY203" s="33">
        <f t="shared" si="60"/>
        <v>0</v>
      </c>
      <c r="AZ203" s="33">
        <f t="shared" si="60"/>
        <v>0</v>
      </c>
      <c r="BA203" s="33">
        <f t="shared" si="60"/>
        <v>0</v>
      </c>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row>
    <row r="204" spans="1:246" s="20" customFormat="1" x14ac:dyDescent="0.55000000000000004">
      <c r="A204" s="131"/>
      <c r="B204" s="20" t="s">
        <v>20</v>
      </c>
      <c r="E204" s="33">
        <f t="shared" ref="E204:AJ204" si="61">E23*$F$17</f>
        <v>2.9600000000000004</v>
      </c>
      <c r="F204" s="33">
        <f t="shared" si="61"/>
        <v>2.2200000000000002</v>
      </c>
      <c r="G204" s="33">
        <f t="shared" si="61"/>
        <v>4.07</v>
      </c>
      <c r="H204" s="33">
        <f t="shared" si="61"/>
        <v>4.07</v>
      </c>
      <c r="I204" s="33">
        <f t="shared" si="61"/>
        <v>1.4800000000000002</v>
      </c>
      <c r="J204" s="33">
        <f t="shared" si="61"/>
        <v>0</v>
      </c>
      <c r="K204" s="33">
        <f t="shared" si="61"/>
        <v>0</v>
      </c>
      <c r="L204" s="33">
        <f t="shared" si="61"/>
        <v>0</v>
      </c>
      <c r="M204" s="33">
        <f t="shared" si="61"/>
        <v>0</v>
      </c>
      <c r="N204" s="33">
        <f t="shared" si="61"/>
        <v>0</v>
      </c>
      <c r="O204" s="33">
        <f t="shared" si="61"/>
        <v>0</v>
      </c>
      <c r="P204" s="33">
        <f t="shared" si="61"/>
        <v>0</v>
      </c>
      <c r="Q204" s="33">
        <f t="shared" si="61"/>
        <v>0</v>
      </c>
      <c r="R204" s="33">
        <f t="shared" si="61"/>
        <v>0</v>
      </c>
      <c r="S204" s="33">
        <f t="shared" si="61"/>
        <v>0</v>
      </c>
      <c r="T204" s="33">
        <f t="shared" si="61"/>
        <v>0</v>
      </c>
      <c r="U204" s="33">
        <f t="shared" si="61"/>
        <v>0</v>
      </c>
      <c r="V204" s="33">
        <f t="shared" si="61"/>
        <v>0</v>
      </c>
      <c r="W204" s="33">
        <f t="shared" si="61"/>
        <v>0</v>
      </c>
      <c r="X204" s="33">
        <f t="shared" si="61"/>
        <v>0</v>
      </c>
      <c r="Y204" s="33">
        <f t="shared" si="61"/>
        <v>0</v>
      </c>
      <c r="Z204" s="33">
        <f t="shared" si="61"/>
        <v>0</v>
      </c>
      <c r="AA204" s="33">
        <f t="shared" si="61"/>
        <v>0</v>
      </c>
      <c r="AB204" s="33">
        <f t="shared" si="61"/>
        <v>0</v>
      </c>
      <c r="AC204" s="33">
        <f t="shared" si="61"/>
        <v>0</v>
      </c>
      <c r="AD204" s="33">
        <f t="shared" si="61"/>
        <v>0</v>
      </c>
      <c r="AE204" s="33">
        <f t="shared" si="61"/>
        <v>0</v>
      </c>
      <c r="AF204" s="33">
        <f t="shared" si="61"/>
        <v>0</v>
      </c>
      <c r="AG204" s="33">
        <f t="shared" si="61"/>
        <v>0</v>
      </c>
      <c r="AH204" s="33">
        <f t="shared" si="61"/>
        <v>0</v>
      </c>
      <c r="AI204" s="33">
        <f t="shared" si="61"/>
        <v>0</v>
      </c>
      <c r="AJ204" s="33">
        <f t="shared" si="61"/>
        <v>0</v>
      </c>
      <c r="AK204" s="33">
        <f t="shared" ref="AK204:BA204" si="62">AK23*$F$17</f>
        <v>0</v>
      </c>
      <c r="AL204" s="33">
        <f t="shared" si="62"/>
        <v>0</v>
      </c>
      <c r="AM204" s="33">
        <f t="shared" si="62"/>
        <v>0</v>
      </c>
      <c r="AN204" s="33">
        <f t="shared" si="62"/>
        <v>0</v>
      </c>
      <c r="AO204" s="33">
        <f t="shared" si="62"/>
        <v>0</v>
      </c>
      <c r="AP204" s="33">
        <f t="shared" si="62"/>
        <v>0</v>
      </c>
      <c r="AQ204" s="33">
        <f t="shared" si="62"/>
        <v>0</v>
      </c>
      <c r="AR204" s="33">
        <f t="shared" si="62"/>
        <v>0</v>
      </c>
      <c r="AS204" s="33">
        <f t="shared" si="62"/>
        <v>0</v>
      </c>
      <c r="AT204" s="33">
        <f t="shared" si="62"/>
        <v>0</v>
      </c>
      <c r="AU204" s="33">
        <f t="shared" si="62"/>
        <v>0</v>
      </c>
      <c r="AV204" s="33">
        <f t="shared" si="62"/>
        <v>0</v>
      </c>
      <c r="AW204" s="33">
        <f t="shared" si="62"/>
        <v>0</v>
      </c>
      <c r="AX204" s="33">
        <f t="shared" si="62"/>
        <v>0</v>
      </c>
      <c r="AY204" s="33">
        <f t="shared" si="62"/>
        <v>0</v>
      </c>
      <c r="AZ204" s="33">
        <f t="shared" si="62"/>
        <v>0</v>
      </c>
      <c r="BA204" s="33">
        <f t="shared" si="62"/>
        <v>0</v>
      </c>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row>
    <row r="205" spans="1:246" s="20" customFormat="1" x14ac:dyDescent="0.55000000000000004">
      <c r="A205" s="131"/>
      <c r="B205" s="20" t="s">
        <v>19</v>
      </c>
      <c r="E205" s="33" t="s">
        <v>14</v>
      </c>
      <c r="F205" s="33">
        <f t="shared" ref="F205:BA205" si="63">F26*F24*$F$17</f>
        <v>0</v>
      </c>
      <c r="G205" s="33">
        <f t="shared" si="63"/>
        <v>0</v>
      </c>
      <c r="H205" s="33">
        <f t="shared" si="63"/>
        <v>0</v>
      </c>
      <c r="I205" s="33">
        <f t="shared" si="63"/>
        <v>0</v>
      </c>
      <c r="J205" s="33">
        <f t="shared" si="63"/>
        <v>0</v>
      </c>
      <c r="K205" s="33">
        <f t="shared" si="63"/>
        <v>0</v>
      </c>
      <c r="L205" s="33">
        <f t="shared" si="63"/>
        <v>0</v>
      </c>
      <c r="M205" s="33">
        <f t="shared" si="63"/>
        <v>0</v>
      </c>
      <c r="N205" s="33">
        <f t="shared" si="63"/>
        <v>0</v>
      </c>
      <c r="O205" s="33">
        <f t="shared" si="63"/>
        <v>0</v>
      </c>
      <c r="P205" s="33">
        <f t="shared" si="63"/>
        <v>0</v>
      </c>
      <c r="Q205" s="33">
        <f t="shared" si="63"/>
        <v>0</v>
      </c>
      <c r="R205" s="33">
        <f t="shared" si="63"/>
        <v>0</v>
      </c>
      <c r="S205" s="33">
        <f t="shared" si="63"/>
        <v>0</v>
      </c>
      <c r="T205" s="33">
        <f t="shared" si="63"/>
        <v>0</v>
      </c>
      <c r="U205" s="33">
        <f t="shared" si="63"/>
        <v>0</v>
      </c>
      <c r="V205" s="33">
        <f t="shared" si="63"/>
        <v>0</v>
      </c>
      <c r="W205" s="33">
        <f t="shared" si="63"/>
        <v>0</v>
      </c>
      <c r="X205" s="33">
        <f t="shared" si="63"/>
        <v>0</v>
      </c>
      <c r="Y205" s="33">
        <f t="shared" si="63"/>
        <v>0</v>
      </c>
      <c r="Z205" s="33">
        <f t="shared" si="63"/>
        <v>0</v>
      </c>
      <c r="AA205" s="33">
        <f t="shared" si="63"/>
        <v>0</v>
      </c>
      <c r="AB205" s="33">
        <f t="shared" si="63"/>
        <v>0</v>
      </c>
      <c r="AC205" s="33">
        <f t="shared" si="63"/>
        <v>0</v>
      </c>
      <c r="AD205" s="33">
        <f t="shared" si="63"/>
        <v>0</v>
      </c>
      <c r="AE205" s="33">
        <f t="shared" si="63"/>
        <v>0</v>
      </c>
      <c r="AF205" s="33">
        <f t="shared" si="63"/>
        <v>0</v>
      </c>
      <c r="AG205" s="33">
        <f t="shared" si="63"/>
        <v>0</v>
      </c>
      <c r="AH205" s="33">
        <f t="shared" si="63"/>
        <v>0</v>
      </c>
      <c r="AI205" s="33">
        <f t="shared" si="63"/>
        <v>0</v>
      </c>
      <c r="AJ205" s="33">
        <f t="shared" si="63"/>
        <v>0</v>
      </c>
      <c r="AK205" s="33">
        <f t="shared" si="63"/>
        <v>0</v>
      </c>
      <c r="AL205" s="33">
        <f t="shared" si="63"/>
        <v>0</v>
      </c>
      <c r="AM205" s="33">
        <f t="shared" si="63"/>
        <v>0</v>
      </c>
      <c r="AN205" s="33">
        <f t="shared" si="63"/>
        <v>0</v>
      </c>
      <c r="AO205" s="33">
        <f t="shared" si="63"/>
        <v>0</v>
      </c>
      <c r="AP205" s="33">
        <f t="shared" si="63"/>
        <v>0</v>
      </c>
      <c r="AQ205" s="33">
        <f t="shared" si="63"/>
        <v>0</v>
      </c>
      <c r="AR205" s="33">
        <f t="shared" si="63"/>
        <v>0</v>
      </c>
      <c r="AS205" s="33">
        <f t="shared" si="63"/>
        <v>0</v>
      </c>
      <c r="AT205" s="33">
        <f t="shared" si="63"/>
        <v>0</v>
      </c>
      <c r="AU205" s="33">
        <f t="shared" si="63"/>
        <v>0</v>
      </c>
      <c r="AV205" s="33">
        <f t="shared" si="63"/>
        <v>0</v>
      </c>
      <c r="AW205" s="33">
        <f t="shared" si="63"/>
        <v>0</v>
      </c>
      <c r="AX205" s="33">
        <f t="shared" si="63"/>
        <v>0</v>
      </c>
      <c r="AY205" s="33">
        <f t="shared" si="63"/>
        <v>0</v>
      </c>
      <c r="AZ205" s="33">
        <f t="shared" si="63"/>
        <v>0</v>
      </c>
      <c r="BA205" s="33">
        <f t="shared" si="63"/>
        <v>0</v>
      </c>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row>
    <row r="206" spans="1:246" s="20" customFormat="1" x14ac:dyDescent="0.55000000000000004">
      <c r="A206" s="131"/>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row>
    <row r="207" spans="1:246" s="20" customFormat="1" ht="14.7" thickBot="1" x14ac:dyDescent="0.6">
      <c r="A207" s="131"/>
      <c r="B207" s="20" t="s">
        <v>21</v>
      </c>
      <c r="C207" s="88"/>
      <c r="D207" s="88">
        <f>D202-D203</f>
        <v>0</v>
      </c>
      <c r="E207" s="33">
        <f t="shared" ref="E207:BA207" si="64">E202-E203</f>
        <v>-2.9600000000000004</v>
      </c>
      <c r="F207" s="33">
        <f t="shared" si="64"/>
        <v>-2.2200000000000002</v>
      </c>
      <c r="G207" s="33">
        <f t="shared" si="64"/>
        <v>-3.6776845916002827</v>
      </c>
      <c r="H207" s="33">
        <f t="shared" si="64"/>
        <v>-3.2814460291165677</v>
      </c>
      <c r="I207" s="33">
        <f t="shared" si="64"/>
        <v>-0.68750325926215083</v>
      </c>
      <c r="J207" s="33">
        <f t="shared" si="64"/>
        <v>0.7964592244415386</v>
      </c>
      <c r="K207" s="33">
        <f t="shared" si="64"/>
        <v>0.80044152056374618</v>
      </c>
      <c r="L207" s="33">
        <f t="shared" si="64"/>
        <v>0.80444372816656484</v>
      </c>
      <c r="M207" s="33">
        <f t="shared" si="64"/>
        <v>0.80846594680739758</v>
      </c>
      <c r="N207" s="33">
        <f t="shared" si="64"/>
        <v>0.81250827654143454</v>
      </c>
      <c r="O207" s="33">
        <f t="shared" si="64"/>
        <v>0.81657081792414132</v>
      </c>
      <c r="P207" s="33">
        <f t="shared" si="64"/>
        <v>0.82065367201376205</v>
      </c>
      <c r="Q207" s="33">
        <f t="shared" si="64"/>
        <v>0.82475694037383063</v>
      </c>
      <c r="R207" s="33">
        <f t="shared" si="64"/>
        <v>0.82888072507569965</v>
      </c>
      <c r="S207" s="33">
        <f t="shared" si="64"/>
        <v>0.83302512870107803</v>
      </c>
      <c r="T207" s="33">
        <f t="shared" si="64"/>
        <v>0.83719025434458338</v>
      </c>
      <c r="U207" s="33">
        <f t="shared" si="64"/>
        <v>0.84137620561630611</v>
      </c>
      <c r="V207" s="33">
        <f t="shared" si="64"/>
        <v>0.84558308664438753</v>
      </c>
      <c r="W207" s="33">
        <f t="shared" si="64"/>
        <v>0.8498110020776094</v>
      </c>
      <c r="X207" s="33">
        <f t="shared" si="64"/>
        <v>0.85406005708799715</v>
      </c>
      <c r="Y207" s="33">
        <f t="shared" si="64"/>
        <v>0.85833035737343699</v>
      </c>
      <c r="Z207" s="33">
        <f t="shared" si="64"/>
        <v>0.86262200916030407</v>
      </c>
      <c r="AA207" s="33">
        <f t="shared" si="64"/>
        <v>0.86693511920610566</v>
      </c>
      <c r="AB207" s="33">
        <f t="shared" si="64"/>
        <v>0.87126979480213596</v>
      </c>
      <c r="AC207" s="33">
        <f t="shared" si="64"/>
        <v>0.87562614377614656</v>
      </c>
      <c r="AD207" s="33">
        <f t="shared" si="64"/>
        <v>0.88000427449502716</v>
      </c>
      <c r="AE207" s="33">
        <f t="shared" si="64"/>
        <v>0.88440429586750213</v>
      </c>
      <c r="AF207" s="33">
        <f t="shared" si="64"/>
        <v>0.88882631734683948</v>
      </c>
      <c r="AG207" s="33">
        <f t="shared" si="64"/>
        <v>0.89327044893357355</v>
      </c>
      <c r="AH207" s="33">
        <f t="shared" si="64"/>
        <v>0.89773680117824117</v>
      </c>
      <c r="AI207" s="33">
        <f t="shared" si="64"/>
        <v>0.90222548518413226</v>
      </c>
      <c r="AJ207" s="33">
        <f t="shared" si="64"/>
        <v>0.90673661261005278</v>
      </c>
      <c r="AK207" s="33">
        <f t="shared" si="64"/>
        <v>0.91127029567310291</v>
      </c>
      <c r="AL207" s="33">
        <f t="shared" si="64"/>
        <v>0.91582664715146844</v>
      </c>
      <c r="AM207" s="33">
        <f t="shared" si="64"/>
        <v>0</v>
      </c>
      <c r="AN207" s="33">
        <f t="shared" si="64"/>
        <v>0</v>
      </c>
      <c r="AO207" s="33">
        <f t="shared" si="64"/>
        <v>0</v>
      </c>
      <c r="AP207" s="33">
        <f t="shared" si="64"/>
        <v>0</v>
      </c>
      <c r="AQ207" s="33">
        <f t="shared" si="64"/>
        <v>0</v>
      </c>
      <c r="AR207" s="33">
        <f t="shared" si="64"/>
        <v>0</v>
      </c>
      <c r="AS207" s="33">
        <f t="shared" si="64"/>
        <v>0</v>
      </c>
      <c r="AT207" s="33">
        <f t="shared" si="64"/>
        <v>0</v>
      </c>
      <c r="AU207" s="33">
        <f t="shared" si="64"/>
        <v>0</v>
      </c>
      <c r="AV207" s="33">
        <f t="shared" si="64"/>
        <v>0</v>
      </c>
      <c r="AW207" s="33">
        <f t="shared" si="64"/>
        <v>0</v>
      </c>
      <c r="AX207" s="33">
        <f t="shared" si="64"/>
        <v>0</v>
      </c>
      <c r="AY207" s="33">
        <f t="shared" si="64"/>
        <v>0</v>
      </c>
      <c r="AZ207" s="33">
        <f t="shared" si="64"/>
        <v>0</v>
      </c>
      <c r="BA207" s="33">
        <f t="shared" si="64"/>
        <v>0</v>
      </c>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row>
    <row r="208" spans="1:246" s="20" customFormat="1" x14ac:dyDescent="0.55000000000000004">
      <c r="A208" s="131"/>
      <c r="B208" s="86"/>
      <c r="C208" s="89" t="s">
        <v>22</v>
      </c>
      <c r="D208" s="270">
        <f>IRR(E207:AL207,0.1)</f>
        <v>4.1404733809843774E-2</v>
      </c>
      <c r="E208" s="87"/>
      <c r="AH208" s="86"/>
      <c r="AI208" s="86"/>
      <c r="AJ208" s="86"/>
      <c r="AK208" s="86"/>
      <c r="AL208" s="86"/>
      <c r="AM208" s="86"/>
      <c r="AN208" s="86"/>
      <c r="AO208" s="86"/>
      <c r="AP208" s="86"/>
      <c r="AQ208" s="86"/>
      <c r="AR208" s="86"/>
      <c r="AS208" s="86"/>
      <c r="AT208" s="86"/>
      <c r="AU208" s="86"/>
      <c r="AV208" s="86"/>
      <c r="AW208" s="86"/>
      <c r="AX208" s="86"/>
      <c r="AY208" s="86"/>
      <c r="AZ208" s="86"/>
      <c r="BA208" s="86"/>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row>
    <row r="209" spans="1:246" s="20" customFormat="1" ht="14.7" thickBot="1" x14ac:dyDescent="0.6">
      <c r="A209" s="90"/>
      <c r="B209" s="198"/>
      <c r="C209" s="90" t="s">
        <v>23</v>
      </c>
      <c r="D209" s="91">
        <f>NPV($C$30,D207:AL207)</f>
        <v>4.5497622606513879</v>
      </c>
      <c r="E209" s="199"/>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198"/>
      <c r="AI209" s="198"/>
      <c r="AJ209" s="198"/>
      <c r="AK209" s="198"/>
      <c r="AL209" s="198"/>
      <c r="AM209" s="198"/>
      <c r="AN209" s="198"/>
      <c r="AO209" s="198"/>
      <c r="AP209" s="198"/>
      <c r="AQ209" s="198"/>
      <c r="AR209" s="198"/>
      <c r="AS209" s="198"/>
      <c r="AT209" s="198"/>
      <c r="AU209" s="198"/>
      <c r="AV209" s="198"/>
      <c r="AW209" s="198"/>
      <c r="AX209" s="198"/>
      <c r="AY209" s="198"/>
      <c r="AZ209" s="198"/>
      <c r="BA209" s="198"/>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row>
    <row r="210" spans="1:246" s="12" customFormat="1" ht="14.7" thickBot="1" x14ac:dyDescent="0.6">
      <c r="A210" s="158"/>
      <c r="B210" s="158"/>
      <c r="C210" s="158"/>
      <c r="D210" s="158">
        <f>NPV($C$30,D202:BA202)/NPV($C$30,D203:BA203)</f>
        <v>1.3321579118303957</v>
      </c>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220"/>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row>
    <row r="211" spans="1:246" s="21" customFormat="1" x14ac:dyDescent="0.55000000000000004">
      <c r="A211" s="201">
        <v>8</v>
      </c>
      <c r="B211" s="202" t="s">
        <v>5</v>
      </c>
      <c r="C211" s="203"/>
      <c r="D211" s="203">
        <f>D201</f>
        <v>2017</v>
      </c>
      <c r="E211" s="203">
        <f t="shared" ref="E211:BA211" si="65">E201</f>
        <v>2018</v>
      </c>
      <c r="F211" s="203">
        <f t="shared" si="65"/>
        <v>2019</v>
      </c>
      <c r="G211" s="203">
        <f t="shared" si="65"/>
        <v>2020</v>
      </c>
      <c r="H211" s="203">
        <f t="shared" si="65"/>
        <v>2021</v>
      </c>
      <c r="I211" s="203">
        <f t="shared" si="65"/>
        <v>2022</v>
      </c>
      <c r="J211" s="203">
        <f t="shared" si="65"/>
        <v>2023</v>
      </c>
      <c r="K211" s="203">
        <f t="shared" si="65"/>
        <v>2024</v>
      </c>
      <c r="L211" s="203">
        <f t="shared" si="65"/>
        <v>2025</v>
      </c>
      <c r="M211" s="203">
        <f t="shared" si="65"/>
        <v>2026</v>
      </c>
      <c r="N211" s="203">
        <f t="shared" si="65"/>
        <v>2027</v>
      </c>
      <c r="O211" s="203">
        <f t="shared" si="65"/>
        <v>2028</v>
      </c>
      <c r="P211" s="203">
        <f t="shared" si="65"/>
        <v>2029</v>
      </c>
      <c r="Q211" s="203">
        <f t="shared" si="65"/>
        <v>2030</v>
      </c>
      <c r="R211" s="203">
        <f t="shared" si="65"/>
        <v>2031</v>
      </c>
      <c r="S211" s="203">
        <f t="shared" si="65"/>
        <v>2032</v>
      </c>
      <c r="T211" s="203">
        <f t="shared" si="65"/>
        <v>2033</v>
      </c>
      <c r="U211" s="203">
        <f t="shared" si="65"/>
        <v>2034</v>
      </c>
      <c r="V211" s="203">
        <f t="shared" si="65"/>
        <v>2035</v>
      </c>
      <c r="W211" s="203">
        <f t="shared" si="65"/>
        <v>2036</v>
      </c>
      <c r="X211" s="203">
        <f t="shared" si="65"/>
        <v>2037</v>
      </c>
      <c r="Y211" s="203">
        <f t="shared" si="65"/>
        <v>2038</v>
      </c>
      <c r="Z211" s="203">
        <f t="shared" si="65"/>
        <v>2039</v>
      </c>
      <c r="AA211" s="203">
        <f t="shared" si="65"/>
        <v>2040</v>
      </c>
      <c r="AB211" s="203">
        <f t="shared" si="65"/>
        <v>2041</v>
      </c>
      <c r="AC211" s="203">
        <f t="shared" si="65"/>
        <v>2042</v>
      </c>
      <c r="AD211" s="203">
        <f t="shared" si="65"/>
        <v>2043</v>
      </c>
      <c r="AE211" s="203">
        <f t="shared" si="65"/>
        <v>2044</v>
      </c>
      <c r="AF211" s="203">
        <f t="shared" si="65"/>
        <v>2045</v>
      </c>
      <c r="AG211" s="203">
        <f t="shared" si="65"/>
        <v>2046</v>
      </c>
      <c r="AH211" s="203">
        <f t="shared" si="65"/>
        <v>2047</v>
      </c>
      <c r="AI211" s="203">
        <f t="shared" si="65"/>
        <v>2048</v>
      </c>
      <c r="AJ211" s="203">
        <f t="shared" si="65"/>
        <v>2049</v>
      </c>
      <c r="AK211" s="203">
        <f t="shared" si="65"/>
        <v>2050</v>
      </c>
      <c r="AL211" s="203">
        <f t="shared" si="65"/>
        <v>2051</v>
      </c>
      <c r="AM211" s="203">
        <f t="shared" si="65"/>
        <v>2052</v>
      </c>
      <c r="AN211" s="203">
        <f t="shared" si="65"/>
        <v>2053</v>
      </c>
      <c r="AO211" s="203">
        <f t="shared" si="65"/>
        <v>2054</v>
      </c>
      <c r="AP211" s="203">
        <f t="shared" si="65"/>
        <v>2055</v>
      </c>
      <c r="AQ211" s="203">
        <f t="shared" si="65"/>
        <v>2056</v>
      </c>
      <c r="AR211" s="203">
        <f t="shared" si="65"/>
        <v>2057</v>
      </c>
      <c r="AS211" s="203">
        <f t="shared" si="65"/>
        <v>2058</v>
      </c>
      <c r="AT211" s="203">
        <f t="shared" si="65"/>
        <v>2059</v>
      </c>
      <c r="AU211" s="203">
        <f t="shared" si="65"/>
        <v>2060</v>
      </c>
      <c r="AV211" s="203">
        <f t="shared" si="65"/>
        <v>2061</v>
      </c>
      <c r="AW211" s="203">
        <f t="shared" si="65"/>
        <v>2062</v>
      </c>
      <c r="AX211" s="203">
        <f t="shared" si="65"/>
        <v>2063</v>
      </c>
      <c r="AY211" s="203">
        <f t="shared" si="65"/>
        <v>2064</v>
      </c>
      <c r="AZ211" s="203">
        <f t="shared" si="65"/>
        <v>2065</v>
      </c>
      <c r="BA211" s="203">
        <f t="shared" si="65"/>
        <v>2066</v>
      </c>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row>
    <row r="212" spans="1:246" s="21" customFormat="1" x14ac:dyDescent="0.55000000000000004">
      <c r="A212" s="133"/>
      <c r="B212" s="21" t="s">
        <v>11</v>
      </c>
      <c r="D212" s="27">
        <f t="shared" ref="D212:AL212" si="66">D25*$H$18*D27</f>
        <v>0</v>
      </c>
      <c r="E212" s="27">
        <f t="shared" si="66"/>
        <v>0</v>
      </c>
      <c r="F212" s="27">
        <f t="shared" si="66"/>
        <v>0</v>
      </c>
      <c r="G212" s="27">
        <f t="shared" si="66"/>
        <v>0.37596893304972939</v>
      </c>
      <c r="H212" s="27">
        <f t="shared" si="66"/>
        <v>0.75569755542995598</v>
      </c>
      <c r="I212" s="27">
        <f t="shared" si="66"/>
        <v>0.7594760432071056</v>
      </c>
      <c r="J212" s="27">
        <f t="shared" si="66"/>
        <v>0.76327342342314108</v>
      </c>
      <c r="K212" s="27">
        <f t="shared" si="66"/>
        <v>0.76708979054025672</v>
      </c>
      <c r="L212" s="27">
        <f t="shared" si="66"/>
        <v>0.77092523949295799</v>
      </c>
      <c r="M212" s="27">
        <f t="shared" si="66"/>
        <v>0.77477986569042256</v>
      </c>
      <c r="N212" s="27">
        <f t="shared" si="66"/>
        <v>0.77865376501887462</v>
      </c>
      <c r="O212" s="27">
        <f t="shared" si="66"/>
        <v>0.78254703384396873</v>
      </c>
      <c r="P212" s="27">
        <f t="shared" si="66"/>
        <v>0.78645976901318859</v>
      </c>
      <c r="Q212" s="27">
        <f t="shared" si="66"/>
        <v>0.79039206785825433</v>
      </c>
      <c r="R212" s="27">
        <f t="shared" si="66"/>
        <v>0.79434402819754546</v>
      </c>
      <c r="S212" s="27">
        <f t="shared" si="66"/>
        <v>0.79831574833853303</v>
      </c>
      <c r="T212" s="27">
        <f t="shared" si="66"/>
        <v>0.80230732708022567</v>
      </c>
      <c r="U212" s="27">
        <f t="shared" si="66"/>
        <v>0.80631886371562655</v>
      </c>
      <c r="V212" s="27">
        <f t="shared" si="66"/>
        <v>0.81035045803420469</v>
      </c>
      <c r="W212" s="27">
        <f t="shared" si="66"/>
        <v>0.81440221032437554</v>
      </c>
      <c r="X212" s="27">
        <f t="shared" si="66"/>
        <v>0.81847422137599724</v>
      </c>
      <c r="Y212" s="27">
        <f t="shared" si="66"/>
        <v>0.82256659248287711</v>
      </c>
      <c r="Z212" s="27">
        <f t="shared" si="66"/>
        <v>0.82667942544529127</v>
      </c>
      <c r="AA212" s="27">
        <f t="shared" si="66"/>
        <v>0.83081282257251787</v>
      </c>
      <c r="AB212" s="27">
        <f t="shared" si="66"/>
        <v>0.83496688668538033</v>
      </c>
      <c r="AC212" s="27">
        <f t="shared" si="66"/>
        <v>0.83914172111880703</v>
      </c>
      <c r="AD212" s="27">
        <f t="shared" si="66"/>
        <v>0.84333742972440096</v>
      </c>
      <c r="AE212" s="27">
        <f t="shared" si="66"/>
        <v>0.84755411687302284</v>
      </c>
      <c r="AF212" s="27">
        <f t="shared" si="66"/>
        <v>0.85179188745738776</v>
      </c>
      <c r="AG212" s="27">
        <f t="shared" si="66"/>
        <v>0.85605084689467459</v>
      </c>
      <c r="AH212" s="27">
        <f t="shared" si="66"/>
        <v>0.86033110112914768</v>
      </c>
      <c r="AI212" s="27">
        <f t="shared" si="66"/>
        <v>0.86463275663479344</v>
      </c>
      <c r="AJ212" s="27">
        <f t="shared" si="66"/>
        <v>0.86895592041796721</v>
      </c>
      <c r="AK212" s="27">
        <f t="shared" si="66"/>
        <v>0.873300700020057</v>
      </c>
      <c r="AL212" s="27">
        <f t="shared" si="66"/>
        <v>0.87766720352015715</v>
      </c>
      <c r="AM212" s="27">
        <f t="shared" ref="AM212:BA212" si="67">AM25*$H$18</f>
        <v>0</v>
      </c>
      <c r="AN212" s="27">
        <f t="shared" si="67"/>
        <v>0</v>
      </c>
      <c r="AO212" s="27">
        <f t="shared" si="67"/>
        <v>0</v>
      </c>
      <c r="AP212" s="27">
        <f t="shared" si="67"/>
        <v>0</v>
      </c>
      <c r="AQ212" s="27">
        <f t="shared" si="67"/>
        <v>0</v>
      </c>
      <c r="AR212" s="27">
        <f t="shared" si="67"/>
        <v>0</v>
      </c>
      <c r="AS212" s="27">
        <f t="shared" si="67"/>
        <v>0</v>
      </c>
      <c r="AT212" s="27">
        <f t="shared" si="67"/>
        <v>0</v>
      </c>
      <c r="AU212" s="27">
        <f t="shared" si="67"/>
        <v>0</v>
      </c>
      <c r="AV212" s="27">
        <f t="shared" si="67"/>
        <v>0</v>
      </c>
      <c r="AW212" s="27">
        <f t="shared" si="67"/>
        <v>0</v>
      </c>
      <c r="AX212" s="27">
        <f t="shared" si="67"/>
        <v>0</v>
      </c>
      <c r="AY212" s="27">
        <f t="shared" si="67"/>
        <v>0</v>
      </c>
      <c r="AZ212" s="27">
        <f t="shared" si="67"/>
        <v>0</v>
      </c>
      <c r="BA212" s="27">
        <f t="shared" si="67"/>
        <v>0</v>
      </c>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row>
    <row r="213" spans="1:246" s="21" customFormat="1" x14ac:dyDescent="0.55000000000000004">
      <c r="A213" s="133"/>
      <c r="B213" s="21" t="s">
        <v>18</v>
      </c>
      <c r="D213" s="21">
        <f>SUM(D214:D215)</f>
        <v>0</v>
      </c>
      <c r="E213" s="34">
        <f t="shared" ref="E213:BA213" si="68">SUM(E214:E215)</f>
        <v>3.4600000000000004</v>
      </c>
      <c r="F213" s="34">
        <f t="shared" si="68"/>
        <v>2.5950000000000002</v>
      </c>
      <c r="G213" s="34">
        <f t="shared" si="68"/>
        <v>4.7575000000000003</v>
      </c>
      <c r="H213" s="34">
        <f t="shared" si="68"/>
        <v>4.7575000000000003</v>
      </c>
      <c r="I213" s="34">
        <f t="shared" si="68"/>
        <v>1.7300000000000002</v>
      </c>
      <c r="J213" s="34">
        <f t="shared" si="68"/>
        <v>0</v>
      </c>
      <c r="K213" s="34">
        <f t="shared" si="68"/>
        <v>0</v>
      </c>
      <c r="L213" s="34">
        <f t="shared" si="68"/>
        <v>0</v>
      </c>
      <c r="M213" s="34">
        <f t="shared" si="68"/>
        <v>0</v>
      </c>
      <c r="N213" s="34">
        <f t="shared" si="68"/>
        <v>0</v>
      </c>
      <c r="O213" s="34">
        <f t="shared" si="68"/>
        <v>0</v>
      </c>
      <c r="P213" s="34">
        <f t="shared" si="68"/>
        <v>0</v>
      </c>
      <c r="Q213" s="34">
        <f t="shared" si="68"/>
        <v>0</v>
      </c>
      <c r="R213" s="34">
        <f t="shared" si="68"/>
        <v>0</v>
      </c>
      <c r="S213" s="34">
        <f t="shared" si="68"/>
        <v>0</v>
      </c>
      <c r="T213" s="34">
        <f t="shared" si="68"/>
        <v>0</v>
      </c>
      <c r="U213" s="34">
        <f t="shared" si="68"/>
        <v>0</v>
      </c>
      <c r="V213" s="34">
        <f t="shared" si="68"/>
        <v>0</v>
      </c>
      <c r="W213" s="34">
        <f t="shared" si="68"/>
        <v>0</v>
      </c>
      <c r="X213" s="34">
        <f t="shared" si="68"/>
        <v>0</v>
      </c>
      <c r="Y213" s="34">
        <f t="shared" si="68"/>
        <v>0</v>
      </c>
      <c r="Z213" s="34">
        <f t="shared" si="68"/>
        <v>0</v>
      </c>
      <c r="AA213" s="34">
        <f t="shared" si="68"/>
        <v>0</v>
      </c>
      <c r="AB213" s="34">
        <f t="shared" si="68"/>
        <v>0</v>
      </c>
      <c r="AC213" s="34">
        <f t="shared" si="68"/>
        <v>0</v>
      </c>
      <c r="AD213" s="34">
        <f t="shared" si="68"/>
        <v>0</v>
      </c>
      <c r="AE213" s="34">
        <f t="shared" si="68"/>
        <v>0</v>
      </c>
      <c r="AF213" s="34">
        <f t="shared" si="68"/>
        <v>0</v>
      </c>
      <c r="AG213" s="34">
        <f t="shared" si="68"/>
        <v>0</v>
      </c>
      <c r="AH213" s="34">
        <f t="shared" si="68"/>
        <v>0</v>
      </c>
      <c r="AI213" s="34">
        <f t="shared" si="68"/>
        <v>0</v>
      </c>
      <c r="AJ213" s="34">
        <f t="shared" si="68"/>
        <v>0</v>
      </c>
      <c r="AK213" s="34">
        <f t="shared" si="68"/>
        <v>0</v>
      </c>
      <c r="AL213" s="34">
        <f t="shared" si="68"/>
        <v>0</v>
      </c>
      <c r="AM213" s="34">
        <f t="shared" si="68"/>
        <v>0</v>
      </c>
      <c r="AN213" s="34">
        <f t="shared" si="68"/>
        <v>0</v>
      </c>
      <c r="AO213" s="34">
        <f t="shared" si="68"/>
        <v>0</v>
      </c>
      <c r="AP213" s="34">
        <f t="shared" si="68"/>
        <v>0</v>
      </c>
      <c r="AQ213" s="34">
        <f t="shared" si="68"/>
        <v>0</v>
      </c>
      <c r="AR213" s="34">
        <f t="shared" si="68"/>
        <v>0</v>
      </c>
      <c r="AS213" s="34">
        <f t="shared" si="68"/>
        <v>0</v>
      </c>
      <c r="AT213" s="34">
        <f t="shared" si="68"/>
        <v>0</v>
      </c>
      <c r="AU213" s="34">
        <f t="shared" si="68"/>
        <v>0</v>
      </c>
      <c r="AV213" s="34">
        <f t="shared" si="68"/>
        <v>0</v>
      </c>
      <c r="AW213" s="34">
        <f t="shared" si="68"/>
        <v>0</v>
      </c>
      <c r="AX213" s="34">
        <f t="shared" si="68"/>
        <v>0</v>
      </c>
      <c r="AY213" s="34">
        <f t="shared" si="68"/>
        <v>0</v>
      </c>
      <c r="AZ213" s="34">
        <f t="shared" si="68"/>
        <v>0</v>
      </c>
      <c r="BA213" s="34">
        <f t="shared" si="68"/>
        <v>0</v>
      </c>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row>
    <row r="214" spans="1:246" s="21" customFormat="1" x14ac:dyDescent="0.55000000000000004">
      <c r="A214" s="133"/>
      <c r="B214" s="21" t="s">
        <v>20</v>
      </c>
      <c r="E214" s="34">
        <f t="shared" ref="E214:AJ214" si="69">E23*$F$18</f>
        <v>3.4600000000000004</v>
      </c>
      <c r="F214" s="34">
        <f t="shared" si="69"/>
        <v>2.5950000000000002</v>
      </c>
      <c r="G214" s="34">
        <f t="shared" si="69"/>
        <v>4.7575000000000003</v>
      </c>
      <c r="H214" s="34">
        <f t="shared" si="69"/>
        <v>4.7575000000000003</v>
      </c>
      <c r="I214" s="34">
        <f t="shared" si="69"/>
        <v>1.7300000000000002</v>
      </c>
      <c r="J214" s="34">
        <f t="shared" si="69"/>
        <v>0</v>
      </c>
      <c r="K214" s="34">
        <f t="shared" si="69"/>
        <v>0</v>
      </c>
      <c r="L214" s="34">
        <f t="shared" si="69"/>
        <v>0</v>
      </c>
      <c r="M214" s="34">
        <f t="shared" si="69"/>
        <v>0</v>
      </c>
      <c r="N214" s="34">
        <f t="shared" si="69"/>
        <v>0</v>
      </c>
      <c r="O214" s="34">
        <f t="shared" si="69"/>
        <v>0</v>
      </c>
      <c r="P214" s="34">
        <f t="shared" si="69"/>
        <v>0</v>
      </c>
      <c r="Q214" s="34">
        <f t="shared" si="69"/>
        <v>0</v>
      </c>
      <c r="R214" s="34">
        <f t="shared" si="69"/>
        <v>0</v>
      </c>
      <c r="S214" s="34">
        <f t="shared" si="69"/>
        <v>0</v>
      </c>
      <c r="T214" s="34">
        <f t="shared" si="69"/>
        <v>0</v>
      </c>
      <c r="U214" s="34">
        <f t="shared" si="69"/>
        <v>0</v>
      </c>
      <c r="V214" s="34">
        <f t="shared" si="69"/>
        <v>0</v>
      </c>
      <c r="W214" s="34">
        <f t="shared" si="69"/>
        <v>0</v>
      </c>
      <c r="X214" s="34">
        <f t="shared" si="69"/>
        <v>0</v>
      </c>
      <c r="Y214" s="34">
        <f t="shared" si="69"/>
        <v>0</v>
      </c>
      <c r="Z214" s="34">
        <f t="shared" si="69"/>
        <v>0</v>
      </c>
      <c r="AA214" s="34">
        <f t="shared" si="69"/>
        <v>0</v>
      </c>
      <c r="AB214" s="34">
        <f t="shared" si="69"/>
        <v>0</v>
      </c>
      <c r="AC214" s="34">
        <f t="shared" si="69"/>
        <v>0</v>
      </c>
      <c r="AD214" s="34">
        <f t="shared" si="69"/>
        <v>0</v>
      </c>
      <c r="AE214" s="34">
        <f t="shared" si="69"/>
        <v>0</v>
      </c>
      <c r="AF214" s="34">
        <f t="shared" si="69"/>
        <v>0</v>
      </c>
      <c r="AG214" s="34">
        <f t="shared" si="69"/>
        <v>0</v>
      </c>
      <c r="AH214" s="34">
        <f t="shared" si="69"/>
        <v>0</v>
      </c>
      <c r="AI214" s="34">
        <f t="shared" si="69"/>
        <v>0</v>
      </c>
      <c r="AJ214" s="34">
        <f t="shared" si="69"/>
        <v>0</v>
      </c>
      <c r="AK214" s="34">
        <f t="shared" ref="AK214:BA214" si="70">AK23*$F$18</f>
        <v>0</v>
      </c>
      <c r="AL214" s="34">
        <f t="shared" si="70"/>
        <v>0</v>
      </c>
      <c r="AM214" s="34">
        <f t="shared" si="70"/>
        <v>0</v>
      </c>
      <c r="AN214" s="34">
        <f t="shared" si="70"/>
        <v>0</v>
      </c>
      <c r="AO214" s="34">
        <f t="shared" si="70"/>
        <v>0</v>
      </c>
      <c r="AP214" s="34">
        <f t="shared" si="70"/>
        <v>0</v>
      </c>
      <c r="AQ214" s="34">
        <f t="shared" si="70"/>
        <v>0</v>
      </c>
      <c r="AR214" s="34">
        <f t="shared" si="70"/>
        <v>0</v>
      </c>
      <c r="AS214" s="34">
        <f t="shared" si="70"/>
        <v>0</v>
      </c>
      <c r="AT214" s="34">
        <f t="shared" si="70"/>
        <v>0</v>
      </c>
      <c r="AU214" s="34">
        <f t="shared" si="70"/>
        <v>0</v>
      </c>
      <c r="AV214" s="34">
        <f t="shared" si="70"/>
        <v>0</v>
      </c>
      <c r="AW214" s="34">
        <f t="shared" si="70"/>
        <v>0</v>
      </c>
      <c r="AX214" s="34">
        <f t="shared" si="70"/>
        <v>0</v>
      </c>
      <c r="AY214" s="34">
        <f t="shared" si="70"/>
        <v>0</v>
      </c>
      <c r="AZ214" s="34">
        <f t="shared" si="70"/>
        <v>0</v>
      </c>
      <c r="BA214" s="34">
        <f t="shared" si="70"/>
        <v>0</v>
      </c>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row>
    <row r="215" spans="1:246" s="21" customFormat="1" x14ac:dyDescent="0.55000000000000004">
      <c r="A215" s="133"/>
      <c r="B215" s="21" t="s">
        <v>19</v>
      </c>
      <c r="E215" s="21" t="s">
        <v>14</v>
      </c>
      <c r="F215" s="28">
        <f t="shared" ref="F215:BA215" si="71">F26*F24*$F$18</f>
        <v>0</v>
      </c>
      <c r="G215" s="28">
        <f t="shared" si="71"/>
        <v>0</v>
      </c>
      <c r="H215" s="28">
        <f t="shared" si="71"/>
        <v>0</v>
      </c>
      <c r="I215" s="28">
        <f t="shared" si="71"/>
        <v>0</v>
      </c>
      <c r="J215" s="28">
        <f t="shared" si="71"/>
        <v>0</v>
      </c>
      <c r="K215" s="28">
        <f t="shared" si="71"/>
        <v>0</v>
      </c>
      <c r="L215" s="28">
        <f t="shared" si="71"/>
        <v>0</v>
      </c>
      <c r="M215" s="28">
        <f t="shared" si="71"/>
        <v>0</v>
      </c>
      <c r="N215" s="28">
        <f t="shared" si="71"/>
        <v>0</v>
      </c>
      <c r="O215" s="28">
        <f t="shared" si="71"/>
        <v>0</v>
      </c>
      <c r="P215" s="28">
        <f t="shared" si="71"/>
        <v>0</v>
      </c>
      <c r="Q215" s="28">
        <f t="shared" si="71"/>
        <v>0</v>
      </c>
      <c r="R215" s="28">
        <f t="shared" si="71"/>
        <v>0</v>
      </c>
      <c r="S215" s="28">
        <f t="shared" si="71"/>
        <v>0</v>
      </c>
      <c r="T215" s="28">
        <f t="shared" si="71"/>
        <v>0</v>
      </c>
      <c r="U215" s="28">
        <f t="shared" si="71"/>
        <v>0</v>
      </c>
      <c r="V215" s="28">
        <f t="shared" si="71"/>
        <v>0</v>
      </c>
      <c r="W215" s="28">
        <f t="shared" si="71"/>
        <v>0</v>
      </c>
      <c r="X215" s="28">
        <f t="shared" si="71"/>
        <v>0</v>
      </c>
      <c r="Y215" s="28">
        <f t="shared" si="71"/>
        <v>0</v>
      </c>
      <c r="Z215" s="28">
        <f t="shared" si="71"/>
        <v>0</v>
      </c>
      <c r="AA215" s="28">
        <f t="shared" si="71"/>
        <v>0</v>
      </c>
      <c r="AB215" s="28">
        <f t="shared" si="71"/>
        <v>0</v>
      </c>
      <c r="AC215" s="28">
        <f t="shared" si="71"/>
        <v>0</v>
      </c>
      <c r="AD215" s="28">
        <f t="shared" si="71"/>
        <v>0</v>
      </c>
      <c r="AE215" s="28">
        <f t="shared" si="71"/>
        <v>0</v>
      </c>
      <c r="AF215" s="28">
        <f t="shared" si="71"/>
        <v>0</v>
      </c>
      <c r="AG215" s="28">
        <f t="shared" si="71"/>
        <v>0</v>
      </c>
      <c r="AH215" s="28">
        <f t="shared" si="71"/>
        <v>0</v>
      </c>
      <c r="AI215" s="28">
        <f t="shared" si="71"/>
        <v>0</v>
      </c>
      <c r="AJ215" s="28">
        <f t="shared" si="71"/>
        <v>0</v>
      </c>
      <c r="AK215" s="28">
        <f t="shared" si="71"/>
        <v>0</v>
      </c>
      <c r="AL215" s="28">
        <f t="shared" si="71"/>
        <v>0</v>
      </c>
      <c r="AM215" s="28">
        <f t="shared" si="71"/>
        <v>0</v>
      </c>
      <c r="AN215" s="28">
        <f t="shared" si="71"/>
        <v>0</v>
      </c>
      <c r="AO215" s="28">
        <f t="shared" si="71"/>
        <v>0</v>
      </c>
      <c r="AP215" s="28">
        <f t="shared" si="71"/>
        <v>0</v>
      </c>
      <c r="AQ215" s="28">
        <f t="shared" si="71"/>
        <v>0</v>
      </c>
      <c r="AR215" s="28">
        <f t="shared" si="71"/>
        <v>0</v>
      </c>
      <c r="AS215" s="28">
        <f t="shared" si="71"/>
        <v>0</v>
      </c>
      <c r="AT215" s="28">
        <f t="shared" si="71"/>
        <v>0</v>
      </c>
      <c r="AU215" s="28">
        <f t="shared" si="71"/>
        <v>0</v>
      </c>
      <c r="AV215" s="28">
        <f t="shared" si="71"/>
        <v>0</v>
      </c>
      <c r="AW215" s="28">
        <f t="shared" si="71"/>
        <v>0</v>
      </c>
      <c r="AX215" s="28">
        <f t="shared" si="71"/>
        <v>0</v>
      </c>
      <c r="AY215" s="28">
        <f t="shared" si="71"/>
        <v>0</v>
      </c>
      <c r="AZ215" s="28">
        <f t="shared" si="71"/>
        <v>0</v>
      </c>
      <c r="BA215" s="28">
        <f t="shared" si="71"/>
        <v>0</v>
      </c>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row>
    <row r="216" spans="1:246" s="21" customFormat="1" x14ac:dyDescent="0.55000000000000004">
      <c r="A216" s="133"/>
      <c r="AH216" s="92"/>
      <c r="AI216" s="92"/>
      <c r="AJ216" s="92"/>
      <c r="AK216" s="92"/>
      <c r="AL216" s="92"/>
      <c r="AM216" s="92"/>
      <c r="AN216" s="92"/>
      <c r="AO216" s="92"/>
      <c r="AP216" s="92"/>
      <c r="AQ216" s="92"/>
      <c r="AR216" s="92"/>
      <c r="AS216" s="92"/>
      <c r="AT216" s="92"/>
      <c r="AU216" s="92"/>
      <c r="AV216" s="92"/>
      <c r="AW216" s="92"/>
      <c r="AX216" s="92"/>
      <c r="AY216" s="92"/>
      <c r="AZ216" s="92"/>
      <c r="BA216" s="92"/>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row>
    <row r="217" spans="1:246" s="21" customFormat="1" ht="14.7" thickBot="1" x14ac:dyDescent="0.6">
      <c r="A217" s="133"/>
      <c r="B217" s="21" t="s">
        <v>21</v>
      </c>
      <c r="C217" s="94"/>
      <c r="D217" s="94">
        <f>D212-D213</f>
        <v>0</v>
      </c>
      <c r="E217" s="34">
        <f t="shared" ref="E217:BA217" si="72">E212-E213</f>
        <v>-3.4600000000000004</v>
      </c>
      <c r="F217" s="34">
        <f t="shared" si="72"/>
        <v>-2.5950000000000002</v>
      </c>
      <c r="G217" s="34">
        <f t="shared" si="72"/>
        <v>-4.3815310669502709</v>
      </c>
      <c r="H217" s="34">
        <f t="shared" si="72"/>
        <v>-4.0018024445700444</v>
      </c>
      <c r="I217" s="34">
        <f t="shared" si="72"/>
        <v>-0.9705239567928946</v>
      </c>
      <c r="J217" s="34">
        <f t="shared" si="72"/>
        <v>0.76327342342314108</v>
      </c>
      <c r="K217" s="34">
        <f t="shared" si="72"/>
        <v>0.76708979054025672</v>
      </c>
      <c r="L217" s="34">
        <f t="shared" si="72"/>
        <v>0.77092523949295799</v>
      </c>
      <c r="M217" s="34">
        <f t="shared" si="72"/>
        <v>0.77477986569042256</v>
      </c>
      <c r="N217" s="34">
        <f t="shared" si="72"/>
        <v>0.77865376501887462</v>
      </c>
      <c r="O217" s="34">
        <f t="shared" si="72"/>
        <v>0.78254703384396873</v>
      </c>
      <c r="P217" s="34">
        <f t="shared" si="72"/>
        <v>0.78645976901318859</v>
      </c>
      <c r="Q217" s="34">
        <f t="shared" si="72"/>
        <v>0.79039206785825433</v>
      </c>
      <c r="R217" s="34">
        <f t="shared" si="72"/>
        <v>0.79434402819754546</v>
      </c>
      <c r="S217" s="34">
        <f t="shared" si="72"/>
        <v>0.79831574833853303</v>
      </c>
      <c r="T217" s="34">
        <f t="shared" si="72"/>
        <v>0.80230732708022567</v>
      </c>
      <c r="U217" s="34">
        <f t="shared" si="72"/>
        <v>0.80631886371562655</v>
      </c>
      <c r="V217" s="34">
        <f t="shared" si="72"/>
        <v>0.81035045803420469</v>
      </c>
      <c r="W217" s="34">
        <f t="shared" si="72"/>
        <v>0.81440221032437554</v>
      </c>
      <c r="X217" s="34">
        <f t="shared" si="72"/>
        <v>0.81847422137599724</v>
      </c>
      <c r="Y217" s="34">
        <f t="shared" si="72"/>
        <v>0.82256659248287711</v>
      </c>
      <c r="Z217" s="34">
        <f t="shared" si="72"/>
        <v>0.82667942544529127</v>
      </c>
      <c r="AA217" s="34">
        <f t="shared" si="72"/>
        <v>0.83081282257251787</v>
      </c>
      <c r="AB217" s="34">
        <f t="shared" si="72"/>
        <v>0.83496688668538033</v>
      </c>
      <c r="AC217" s="34">
        <f t="shared" si="72"/>
        <v>0.83914172111880703</v>
      </c>
      <c r="AD217" s="34">
        <f t="shared" si="72"/>
        <v>0.84333742972440096</v>
      </c>
      <c r="AE217" s="34">
        <f t="shared" si="72"/>
        <v>0.84755411687302284</v>
      </c>
      <c r="AF217" s="34">
        <f t="shared" si="72"/>
        <v>0.85179188745738776</v>
      </c>
      <c r="AG217" s="34">
        <f t="shared" si="72"/>
        <v>0.85605084689467459</v>
      </c>
      <c r="AH217" s="34">
        <f t="shared" si="72"/>
        <v>0.86033110112914768</v>
      </c>
      <c r="AI217" s="34">
        <f t="shared" si="72"/>
        <v>0.86463275663479344</v>
      </c>
      <c r="AJ217" s="34">
        <f t="shared" si="72"/>
        <v>0.86895592041796721</v>
      </c>
      <c r="AK217" s="34">
        <f t="shared" si="72"/>
        <v>0.873300700020057</v>
      </c>
      <c r="AL217" s="34">
        <f t="shared" si="72"/>
        <v>0.87766720352015715</v>
      </c>
      <c r="AM217" s="34">
        <f t="shared" si="72"/>
        <v>0</v>
      </c>
      <c r="AN217" s="34">
        <f t="shared" si="72"/>
        <v>0</v>
      </c>
      <c r="AO217" s="34">
        <f t="shared" si="72"/>
        <v>0</v>
      </c>
      <c r="AP217" s="34">
        <f t="shared" si="72"/>
        <v>0</v>
      </c>
      <c r="AQ217" s="34">
        <f t="shared" si="72"/>
        <v>0</v>
      </c>
      <c r="AR217" s="34">
        <f t="shared" si="72"/>
        <v>0</v>
      </c>
      <c r="AS217" s="34">
        <f t="shared" si="72"/>
        <v>0</v>
      </c>
      <c r="AT217" s="34">
        <f t="shared" si="72"/>
        <v>0</v>
      </c>
      <c r="AU217" s="34">
        <f t="shared" si="72"/>
        <v>0</v>
      </c>
      <c r="AV217" s="34">
        <f t="shared" si="72"/>
        <v>0</v>
      </c>
      <c r="AW217" s="34">
        <f t="shared" si="72"/>
        <v>0</v>
      </c>
      <c r="AX217" s="34">
        <f t="shared" si="72"/>
        <v>0</v>
      </c>
      <c r="AY217" s="34">
        <f t="shared" si="72"/>
        <v>0</v>
      </c>
      <c r="AZ217" s="34">
        <f t="shared" si="72"/>
        <v>0</v>
      </c>
      <c r="BA217" s="34">
        <f t="shared" si="72"/>
        <v>0</v>
      </c>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row>
    <row r="218" spans="1:246" s="21" customFormat="1" x14ac:dyDescent="0.55000000000000004">
      <c r="A218" s="133"/>
      <c r="B218" s="92"/>
      <c r="C218" s="95" t="s">
        <v>22</v>
      </c>
      <c r="D218" s="269">
        <f>IRR(E217:AL217,0.1)</f>
        <v>2.626972169504338E-2</v>
      </c>
      <c r="E218" s="93"/>
      <c r="AH218" s="92"/>
      <c r="AI218" s="92"/>
      <c r="AJ218" s="92"/>
      <c r="AK218" s="92"/>
      <c r="AL218" s="92"/>
      <c r="AM218" s="92"/>
      <c r="AN218" s="92"/>
      <c r="AO218" s="92"/>
      <c r="AP218" s="92"/>
      <c r="AQ218" s="92"/>
      <c r="AR218" s="92"/>
      <c r="AS218" s="92"/>
      <c r="AT218" s="92"/>
      <c r="AU218" s="92"/>
      <c r="AV218" s="92"/>
      <c r="AW218" s="92"/>
      <c r="AX218" s="92"/>
      <c r="AY218" s="92"/>
      <c r="AZ218" s="92"/>
      <c r="BA218" s="92"/>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row>
    <row r="219" spans="1:246" s="21" customFormat="1" ht="14.7" thickBot="1" x14ac:dyDescent="0.6">
      <c r="A219" s="96"/>
      <c r="B219" s="204"/>
      <c r="C219" s="96" t="s">
        <v>23</v>
      </c>
      <c r="D219" s="97">
        <f>NPV($C$30,D217:AL217)</f>
        <v>1.4756742218218486</v>
      </c>
      <c r="E219" s="205"/>
      <c r="F219" s="206"/>
      <c r="G219" s="206"/>
      <c r="H219" s="206"/>
      <c r="I219" s="206"/>
      <c r="J219" s="206"/>
      <c r="K219" s="206"/>
      <c r="L219" s="206"/>
      <c r="M219" s="206"/>
      <c r="N219" s="206"/>
      <c r="O219" s="206"/>
      <c r="P219" s="206"/>
      <c r="Q219" s="206"/>
      <c r="R219" s="206"/>
      <c r="S219" s="206"/>
      <c r="T219" s="206"/>
      <c r="U219" s="206"/>
      <c r="V219" s="206"/>
      <c r="W219" s="206"/>
      <c r="X219" s="206"/>
      <c r="Y219" s="206"/>
      <c r="Z219" s="206"/>
      <c r="AA219" s="206"/>
      <c r="AB219" s="206"/>
      <c r="AC219" s="206"/>
      <c r="AD219" s="206"/>
      <c r="AE219" s="206"/>
      <c r="AF219" s="206"/>
      <c r="AG219" s="206"/>
      <c r="AH219" s="204"/>
      <c r="AI219" s="204"/>
      <c r="AJ219" s="204"/>
      <c r="AK219" s="204"/>
      <c r="AL219" s="204"/>
      <c r="AM219" s="204"/>
      <c r="AN219" s="204"/>
      <c r="AO219" s="204"/>
      <c r="AP219" s="204"/>
      <c r="AQ219" s="204"/>
      <c r="AR219" s="204"/>
      <c r="AS219" s="204"/>
      <c r="AT219" s="204"/>
      <c r="AU219" s="204"/>
      <c r="AV219" s="204"/>
      <c r="AW219" s="204"/>
      <c r="AX219" s="204"/>
      <c r="AY219" s="204"/>
      <c r="AZ219" s="204"/>
      <c r="BA219" s="204"/>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row>
    <row r="220" spans="1:246" s="12" customFormat="1" ht="14.7" thickBot="1" x14ac:dyDescent="0.6">
      <c r="A220" s="158"/>
      <c r="B220" s="158"/>
      <c r="C220" s="158"/>
      <c r="D220" s="158">
        <f>NPV($C$30,D212:BA212)/NPV($C$30,D213:BA213)</f>
        <v>1.0921641454409119</v>
      </c>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c r="AC220" s="158"/>
      <c r="AD220" s="158"/>
      <c r="AE220" s="158"/>
      <c r="AF220" s="158"/>
      <c r="AG220" s="158"/>
      <c r="AH220" s="158"/>
      <c r="AI220" s="158"/>
      <c r="AJ220" s="158"/>
      <c r="AK220" s="158"/>
      <c r="AL220" s="158"/>
      <c r="AM220" s="158"/>
      <c r="AN220" s="158"/>
      <c r="AO220" s="158"/>
      <c r="AP220" s="158"/>
      <c r="AQ220" s="158"/>
      <c r="AR220" s="158"/>
      <c r="AS220" s="158"/>
      <c r="AT220" s="158"/>
      <c r="AU220" s="158"/>
      <c r="AV220" s="158"/>
      <c r="AW220" s="158"/>
      <c r="AX220" s="158"/>
      <c r="AY220" s="158"/>
      <c r="AZ220" s="158"/>
      <c r="BA220" s="220"/>
      <c r="BB220" s="221"/>
      <c r="BC220" s="221"/>
      <c r="BD220" s="221"/>
      <c r="BE220" s="221"/>
      <c r="BF220" s="221"/>
      <c r="BG220" s="221"/>
      <c r="BH220" s="221"/>
      <c r="BI220" s="221"/>
      <c r="BJ220" s="221"/>
      <c r="BK220" s="221"/>
      <c r="BL220" s="221"/>
      <c r="BM220" s="221"/>
      <c r="BN220" s="221"/>
      <c r="BO220" s="221"/>
      <c r="BP220" s="221"/>
      <c r="BQ220" s="221"/>
      <c r="BR220" s="221"/>
      <c r="BS220" s="221"/>
      <c r="BT220" s="221"/>
      <c r="BU220" s="221"/>
      <c r="BV220" s="221"/>
      <c r="BW220" s="221"/>
      <c r="BX220" s="221"/>
      <c r="BY220" s="221"/>
      <c r="BZ220" s="221"/>
      <c r="CA220" s="221"/>
      <c r="CB220" s="221"/>
      <c r="CC220" s="221"/>
      <c r="CD220" s="221"/>
      <c r="CE220" s="221"/>
      <c r="CF220" s="221"/>
      <c r="CG220" s="221"/>
      <c r="CH220" s="221"/>
      <c r="CI220" s="221"/>
      <c r="CJ220" s="221"/>
      <c r="CK220" s="221"/>
      <c r="CL220" s="221"/>
      <c r="CM220" s="221"/>
      <c r="CN220" s="221"/>
      <c r="CO220" s="221"/>
      <c r="CP220" s="221"/>
      <c r="CQ220" s="221"/>
      <c r="CR220" s="221"/>
      <c r="CS220" s="221"/>
      <c r="CT220" s="221"/>
      <c r="CU220" s="221"/>
      <c r="CV220" s="221"/>
      <c r="CW220" s="221"/>
      <c r="CX220" s="221"/>
      <c r="CY220" s="221"/>
      <c r="CZ220" s="221"/>
      <c r="DA220" s="221"/>
      <c r="DB220" s="221"/>
      <c r="DC220" s="221"/>
      <c r="DD220" s="221"/>
      <c r="DE220" s="221"/>
      <c r="DF220" s="221"/>
      <c r="DG220" s="221"/>
      <c r="DH220" s="221"/>
      <c r="DI220" s="221"/>
      <c r="DJ220" s="221"/>
      <c r="DK220" s="221"/>
      <c r="DL220" s="221"/>
      <c r="DM220" s="221"/>
      <c r="DN220" s="221"/>
      <c r="DO220" s="221"/>
      <c r="DP220" s="221"/>
      <c r="DQ220" s="221"/>
      <c r="DR220" s="221"/>
      <c r="DS220" s="221"/>
      <c r="DT220" s="221"/>
      <c r="DU220" s="221"/>
      <c r="DV220" s="221"/>
      <c r="DW220" s="221"/>
      <c r="DX220" s="221"/>
      <c r="DY220" s="221"/>
      <c r="DZ220" s="221"/>
      <c r="EA220" s="221"/>
      <c r="EB220" s="221"/>
      <c r="EC220" s="221"/>
      <c r="ED220" s="221"/>
      <c r="EE220" s="221"/>
      <c r="EF220" s="221"/>
      <c r="EG220" s="221"/>
      <c r="EH220" s="221"/>
      <c r="EI220" s="221"/>
      <c r="EJ220" s="221"/>
      <c r="EK220" s="221"/>
      <c r="EL220" s="221"/>
      <c r="EM220" s="221"/>
      <c r="EN220" s="221"/>
      <c r="EO220" s="221"/>
      <c r="EP220" s="221"/>
      <c r="EQ220" s="221"/>
      <c r="ER220" s="221"/>
      <c r="ES220" s="221"/>
      <c r="ET220" s="221"/>
      <c r="EU220" s="221"/>
      <c r="EV220" s="221"/>
      <c r="EW220" s="221"/>
      <c r="EX220" s="221"/>
      <c r="EY220" s="221"/>
      <c r="EZ220" s="221"/>
      <c r="FA220" s="221"/>
      <c r="FB220" s="221"/>
      <c r="FC220" s="221"/>
      <c r="FD220" s="221"/>
      <c r="FE220" s="221"/>
      <c r="FF220" s="221"/>
      <c r="FG220" s="221"/>
      <c r="FH220" s="221"/>
      <c r="FI220" s="221"/>
      <c r="FJ220" s="221"/>
      <c r="FK220" s="221"/>
      <c r="FL220" s="221"/>
      <c r="FM220" s="221"/>
      <c r="FN220" s="221"/>
      <c r="FO220" s="221"/>
      <c r="FP220" s="221"/>
      <c r="FQ220" s="221"/>
      <c r="FR220" s="221"/>
      <c r="FS220" s="221"/>
      <c r="FT220" s="221"/>
      <c r="FU220" s="221"/>
      <c r="FV220" s="221"/>
      <c r="FW220" s="221"/>
      <c r="FX220" s="221"/>
      <c r="FY220" s="221"/>
      <c r="FZ220" s="221"/>
      <c r="GA220" s="221"/>
      <c r="GB220" s="221"/>
      <c r="GC220" s="221"/>
      <c r="GD220" s="221"/>
      <c r="GE220" s="221"/>
      <c r="GF220" s="221"/>
      <c r="GG220" s="221"/>
      <c r="GH220" s="221"/>
      <c r="GI220" s="221"/>
      <c r="GJ220" s="221"/>
      <c r="GK220" s="221"/>
      <c r="GL220" s="221"/>
      <c r="GM220" s="221"/>
      <c r="GN220" s="221"/>
      <c r="GO220" s="221"/>
      <c r="GP220" s="221"/>
      <c r="GQ220" s="221"/>
      <c r="GR220" s="221"/>
      <c r="GS220" s="221"/>
      <c r="GT220" s="221"/>
      <c r="GU220" s="221"/>
      <c r="GV220" s="221"/>
      <c r="GW220" s="221"/>
      <c r="GX220" s="221"/>
      <c r="GY220" s="221"/>
      <c r="GZ220" s="221"/>
      <c r="HA220" s="221"/>
      <c r="HB220" s="221"/>
      <c r="HC220" s="221"/>
      <c r="HD220" s="221"/>
      <c r="HE220" s="221"/>
      <c r="HF220" s="221"/>
      <c r="HG220" s="221"/>
      <c r="HH220" s="221"/>
      <c r="HI220" s="221"/>
      <c r="HJ220" s="221"/>
      <c r="HK220" s="221"/>
      <c r="HL220" s="221"/>
      <c r="HM220" s="221"/>
      <c r="HN220" s="221"/>
      <c r="HO220" s="221"/>
      <c r="HP220" s="221"/>
      <c r="HQ220" s="221"/>
      <c r="HR220" s="221"/>
      <c r="HS220" s="221"/>
      <c r="HT220" s="221"/>
      <c r="HU220" s="221"/>
      <c r="HV220" s="221"/>
      <c r="HW220" s="221"/>
      <c r="HX220" s="221"/>
      <c r="HY220" s="221"/>
      <c r="HZ220" s="221"/>
      <c r="IA220" s="221"/>
      <c r="IB220" s="221"/>
      <c r="IC220" s="221"/>
      <c r="ID220" s="221"/>
      <c r="IE220" s="221"/>
      <c r="IF220" s="221"/>
      <c r="IG220" s="221"/>
      <c r="IH220" s="221"/>
      <c r="II220" s="221"/>
      <c r="IJ220" s="221"/>
      <c r="IK220" s="221"/>
      <c r="IL220" s="221"/>
    </row>
    <row r="221" spans="1:246" s="22" customFormat="1" x14ac:dyDescent="0.55000000000000004">
      <c r="A221" s="207">
        <v>9</v>
      </c>
      <c r="B221" s="208" t="s">
        <v>6</v>
      </c>
      <c r="C221" s="209"/>
      <c r="D221" s="209">
        <f>D201</f>
        <v>2017</v>
      </c>
      <c r="E221" s="209">
        <f t="shared" ref="E221:BA221" si="73">E201</f>
        <v>2018</v>
      </c>
      <c r="F221" s="209">
        <f t="shared" si="73"/>
        <v>2019</v>
      </c>
      <c r="G221" s="209">
        <f t="shared" si="73"/>
        <v>2020</v>
      </c>
      <c r="H221" s="209">
        <f t="shared" si="73"/>
        <v>2021</v>
      </c>
      <c r="I221" s="209">
        <f t="shared" si="73"/>
        <v>2022</v>
      </c>
      <c r="J221" s="209">
        <f t="shared" si="73"/>
        <v>2023</v>
      </c>
      <c r="K221" s="209">
        <f t="shared" si="73"/>
        <v>2024</v>
      </c>
      <c r="L221" s="209">
        <f t="shared" si="73"/>
        <v>2025</v>
      </c>
      <c r="M221" s="209">
        <f t="shared" si="73"/>
        <v>2026</v>
      </c>
      <c r="N221" s="209">
        <f t="shared" si="73"/>
        <v>2027</v>
      </c>
      <c r="O221" s="209">
        <f t="shared" si="73"/>
        <v>2028</v>
      </c>
      <c r="P221" s="209">
        <f t="shared" si="73"/>
        <v>2029</v>
      </c>
      <c r="Q221" s="209">
        <f t="shared" si="73"/>
        <v>2030</v>
      </c>
      <c r="R221" s="209">
        <f t="shared" si="73"/>
        <v>2031</v>
      </c>
      <c r="S221" s="209">
        <f t="shared" si="73"/>
        <v>2032</v>
      </c>
      <c r="T221" s="209">
        <f t="shared" si="73"/>
        <v>2033</v>
      </c>
      <c r="U221" s="209">
        <f t="shared" si="73"/>
        <v>2034</v>
      </c>
      <c r="V221" s="209">
        <f t="shared" si="73"/>
        <v>2035</v>
      </c>
      <c r="W221" s="209">
        <f t="shared" si="73"/>
        <v>2036</v>
      </c>
      <c r="X221" s="209">
        <f t="shared" si="73"/>
        <v>2037</v>
      </c>
      <c r="Y221" s="209">
        <f t="shared" si="73"/>
        <v>2038</v>
      </c>
      <c r="Z221" s="209">
        <f t="shared" si="73"/>
        <v>2039</v>
      </c>
      <c r="AA221" s="209">
        <f t="shared" si="73"/>
        <v>2040</v>
      </c>
      <c r="AB221" s="209">
        <f t="shared" si="73"/>
        <v>2041</v>
      </c>
      <c r="AC221" s="209">
        <f t="shared" si="73"/>
        <v>2042</v>
      </c>
      <c r="AD221" s="209">
        <f t="shared" si="73"/>
        <v>2043</v>
      </c>
      <c r="AE221" s="209">
        <f t="shared" si="73"/>
        <v>2044</v>
      </c>
      <c r="AF221" s="209">
        <f t="shared" si="73"/>
        <v>2045</v>
      </c>
      <c r="AG221" s="209">
        <f t="shared" si="73"/>
        <v>2046</v>
      </c>
      <c r="AH221" s="209">
        <f t="shared" si="73"/>
        <v>2047</v>
      </c>
      <c r="AI221" s="209">
        <f t="shared" si="73"/>
        <v>2048</v>
      </c>
      <c r="AJ221" s="209">
        <f t="shared" si="73"/>
        <v>2049</v>
      </c>
      <c r="AK221" s="209">
        <f t="shared" si="73"/>
        <v>2050</v>
      </c>
      <c r="AL221" s="209">
        <f t="shared" si="73"/>
        <v>2051</v>
      </c>
      <c r="AM221" s="209">
        <f t="shared" si="73"/>
        <v>2052</v>
      </c>
      <c r="AN221" s="209">
        <f t="shared" si="73"/>
        <v>2053</v>
      </c>
      <c r="AO221" s="209">
        <f t="shared" si="73"/>
        <v>2054</v>
      </c>
      <c r="AP221" s="209">
        <f t="shared" si="73"/>
        <v>2055</v>
      </c>
      <c r="AQ221" s="209">
        <f t="shared" si="73"/>
        <v>2056</v>
      </c>
      <c r="AR221" s="209">
        <f t="shared" si="73"/>
        <v>2057</v>
      </c>
      <c r="AS221" s="209">
        <f t="shared" si="73"/>
        <v>2058</v>
      </c>
      <c r="AT221" s="209">
        <f t="shared" si="73"/>
        <v>2059</v>
      </c>
      <c r="AU221" s="209">
        <f t="shared" si="73"/>
        <v>2060</v>
      </c>
      <c r="AV221" s="209">
        <f t="shared" si="73"/>
        <v>2061</v>
      </c>
      <c r="AW221" s="209">
        <f t="shared" si="73"/>
        <v>2062</v>
      </c>
      <c r="AX221" s="209">
        <f t="shared" si="73"/>
        <v>2063</v>
      </c>
      <c r="AY221" s="209">
        <f t="shared" si="73"/>
        <v>2064</v>
      </c>
      <c r="AZ221" s="209">
        <f t="shared" si="73"/>
        <v>2065</v>
      </c>
      <c r="BA221" s="209">
        <f t="shared" si="73"/>
        <v>2066</v>
      </c>
      <c r="BB221" s="221"/>
      <c r="BC221" s="221"/>
      <c r="BD221" s="221"/>
      <c r="BE221" s="221"/>
      <c r="BF221" s="221"/>
      <c r="BG221" s="221"/>
      <c r="BH221" s="221"/>
      <c r="BI221" s="221"/>
      <c r="BJ221" s="221"/>
      <c r="BK221" s="221"/>
      <c r="BL221" s="221"/>
      <c r="BM221" s="221"/>
      <c r="BN221" s="221"/>
      <c r="BO221" s="221"/>
      <c r="BP221" s="221"/>
      <c r="BQ221" s="221"/>
      <c r="BR221" s="221"/>
      <c r="BS221" s="221"/>
      <c r="BT221" s="221"/>
      <c r="BU221" s="221"/>
      <c r="BV221" s="221"/>
      <c r="BW221" s="221"/>
      <c r="BX221" s="221"/>
      <c r="BY221" s="221"/>
      <c r="BZ221" s="221"/>
      <c r="CA221" s="221"/>
      <c r="CB221" s="221"/>
      <c r="CC221" s="221"/>
      <c r="CD221" s="221"/>
      <c r="CE221" s="221"/>
      <c r="CF221" s="221"/>
      <c r="CG221" s="221"/>
      <c r="CH221" s="221"/>
      <c r="CI221" s="221"/>
      <c r="CJ221" s="221"/>
      <c r="CK221" s="221"/>
      <c r="CL221" s="221"/>
      <c r="CM221" s="221"/>
      <c r="CN221" s="221"/>
      <c r="CO221" s="221"/>
      <c r="CP221" s="221"/>
      <c r="CQ221" s="221"/>
      <c r="CR221" s="221"/>
      <c r="CS221" s="221"/>
      <c r="CT221" s="221"/>
      <c r="CU221" s="221"/>
      <c r="CV221" s="221"/>
      <c r="CW221" s="221"/>
      <c r="CX221" s="221"/>
      <c r="CY221" s="221"/>
      <c r="CZ221" s="221"/>
      <c r="DA221" s="221"/>
      <c r="DB221" s="221"/>
      <c r="DC221" s="221"/>
      <c r="DD221" s="221"/>
      <c r="DE221" s="221"/>
      <c r="DF221" s="221"/>
      <c r="DG221" s="221"/>
      <c r="DH221" s="221"/>
      <c r="DI221" s="221"/>
      <c r="DJ221" s="221"/>
      <c r="DK221" s="221"/>
      <c r="DL221" s="221"/>
      <c r="DM221" s="221"/>
      <c r="DN221" s="221"/>
      <c r="DO221" s="221"/>
      <c r="DP221" s="221"/>
      <c r="DQ221" s="221"/>
      <c r="DR221" s="221"/>
      <c r="DS221" s="221"/>
      <c r="DT221" s="221"/>
      <c r="DU221" s="221"/>
      <c r="DV221" s="221"/>
      <c r="DW221" s="221"/>
      <c r="DX221" s="221"/>
      <c r="DY221" s="221"/>
      <c r="DZ221" s="221"/>
      <c r="EA221" s="221"/>
      <c r="EB221" s="221"/>
      <c r="EC221" s="221"/>
      <c r="ED221" s="221"/>
      <c r="EE221" s="221"/>
      <c r="EF221" s="221"/>
      <c r="EG221" s="221"/>
      <c r="EH221" s="221"/>
      <c r="EI221" s="221"/>
      <c r="EJ221" s="221"/>
      <c r="EK221" s="221"/>
      <c r="EL221" s="221"/>
      <c r="EM221" s="221"/>
      <c r="EN221" s="221"/>
      <c r="EO221" s="221"/>
      <c r="EP221" s="221"/>
      <c r="EQ221" s="221"/>
      <c r="ER221" s="221"/>
      <c r="ES221" s="221"/>
      <c r="ET221" s="221"/>
      <c r="EU221" s="221"/>
      <c r="EV221" s="221"/>
      <c r="EW221" s="221"/>
      <c r="EX221" s="221"/>
      <c r="EY221" s="221"/>
      <c r="EZ221" s="221"/>
      <c r="FA221" s="221"/>
      <c r="FB221" s="221"/>
      <c r="FC221" s="221"/>
      <c r="FD221" s="221"/>
      <c r="FE221" s="221"/>
      <c r="FF221" s="221"/>
      <c r="FG221" s="221"/>
      <c r="FH221" s="221"/>
      <c r="FI221" s="221"/>
      <c r="FJ221" s="221"/>
      <c r="FK221" s="221"/>
      <c r="FL221" s="221"/>
      <c r="FM221" s="221"/>
      <c r="FN221" s="221"/>
      <c r="FO221" s="221"/>
      <c r="FP221" s="221"/>
      <c r="FQ221" s="221"/>
      <c r="FR221" s="221"/>
      <c r="FS221" s="221"/>
      <c r="FT221" s="221"/>
      <c r="FU221" s="221"/>
      <c r="FV221" s="221"/>
      <c r="FW221" s="221"/>
      <c r="FX221" s="221"/>
      <c r="FY221" s="221"/>
      <c r="FZ221" s="221"/>
      <c r="GA221" s="221"/>
      <c r="GB221" s="221"/>
      <c r="GC221" s="221"/>
      <c r="GD221" s="221"/>
      <c r="GE221" s="221"/>
      <c r="GF221" s="221"/>
      <c r="GG221" s="221"/>
      <c r="GH221" s="221"/>
      <c r="GI221" s="221"/>
      <c r="GJ221" s="221"/>
      <c r="GK221" s="221"/>
      <c r="GL221" s="221"/>
      <c r="GM221" s="221"/>
      <c r="GN221" s="221"/>
      <c r="GO221" s="221"/>
      <c r="GP221" s="221"/>
      <c r="GQ221" s="221"/>
      <c r="GR221" s="221"/>
      <c r="GS221" s="221"/>
      <c r="GT221" s="221"/>
      <c r="GU221" s="221"/>
      <c r="GV221" s="221"/>
      <c r="GW221" s="221"/>
      <c r="GX221" s="221"/>
      <c r="GY221" s="221"/>
      <c r="GZ221" s="221"/>
      <c r="HA221" s="221"/>
      <c r="HB221" s="221"/>
      <c r="HC221" s="221"/>
      <c r="HD221" s="221"/>
      <c r="HE221" s="221"/>
      <c r="HF221" s="221"/>
      <c r="HG221" s="221"/>
      <c r="HH221" s="221"/>
      <c r="HI221" s="221"/>
      <c r="HJ221" s="221"/>
      <c r="HK221" s="221"/>
      <c r="HL221" s="221"/>
      <c r="HM221" s="221"/>
      <c r="HN221" s="221"/>
      <c r="HO221" s="221"/>
      <c r="HP221" s="221"/>
      <c r="HQ221" s="221"/>
      <c r="HR221" s="221"/>
      <c r="HS221" s="221"/>
      <c r="HT221" s="221"/>
      <c r="HU221" s="221"/>
      <c r="HV221" s="221"/>
      <c r="HW221" s="221"/>
      <c r="HX221" s="221"/>
      <c r="HY221" s="221"/>
      <c r="HZ221" s="221"/>
      <c r="IA221" s="221"/>
      <c r="IB221" s="221"/>
      <c r="IC221" s="221"/>
      <c r="ID221" s="221"/>
      <c r="IE221" s="221"/>
      <c r="IF221" s="221"/>
      <c r="IG221" s="221"/>
      <c r="IH221" s="221"/>
      <c r="II221" s="221"/>
      <c r="IJ221" s="221"/>
      <c r="IK221" s="221"/>
      <c r="IL221" s="221"/>
    </row>
    <row r="222" spans="1:246" s="22" customFormat="1" x14ac:dyDescent="0.55000000000000004">
      <c r="A222" s="134"/>
      <c r="B222" s="22" t="s">
        <v>11</v>
      </c>
      <c r="D222" s="29">
        <f t="shared" ref="D222:AL222" si="74">D25*$H$19*D27</f>
        <v>0</v>
      </c>
      <c r="E222" s="29">
        <f t="shared" si="74"/>
        <v>0</v>
      </c>
      <c r="F222" s="29">
        <f t="shared" si="74"/>
        <v>0</v>
      </c>
      <c r="G222" s="29">
        <f t="shared" si="74"/>
        <v>0.54488251166627455</v>
      </c>
      <c r="H222" s="29">
        <f t="shared" si="74"/>
        <v>1.0952138484492118</v>
      </c>
      <c r="I222" s="29">
        <f t="shared" si="74"/>
        <v>1.1006899176914575</v>
      </c>
      <c r="J222" s="29">
        <f t="shared" si="74"/>
        <v>1.1061933672799147</v>
      </c>
      <c r="K222" s="29">
        <f t="shared" si="74"/>
        <v>1.1117243341163143</v>
      </c>
      <c r="L222" s="29">
        <f t="shared" si="74"/>
        <v>1.1172829557868957</v>
      </c>
      <c r="M222" s="29">
        <f t="shared" si="74"/>
        <v>1.1228693705658299</v>
      </c>
      <c r="N222" s="29">
        <f t="shared" si="74"/>
        <v>1.128483717418659</v>
      </c>
      <c r="O222" s="29">
        <f t="shared" si="74"/>
        <v>1.134126136005752</v>
      </c>
      <c r="P222" s="29">
        <f t="shared" si="74"/>
        <v>1.1397967666857807</v>
      </c>
      <c r="Q222" s="29">
        <f t="shared" si="74"/>
        <v>1.1454957505192094</v>
      </c>
      <c r="R222" s="29">
        <f t="shared" si="74"/>
        <v>1.1512232292718052</v>
      </c>
      <c r="S222" s="29">
        <f t="shared" si="74"/>
        <v>1.1569793454181641</v>
      </c>
      <c r="T222" s="29">
        <f t="shared" si="74"/>
        <v>1.1627642421452549</v>
      </c>
      <c r="U222" s="29">
        <f t="shared" si="74"/>
        <v>1.1685780633559808</v>
      </c>
      <c r="V222" s="29">
        <f t="shared" si="74"/>
        <v>1.1744209536727606</v>
      </c>
      <c r="W222" s="29">
        <f t="shared" si="74"/>
        <v>1.1802930584411242</v>
      </c>
      <c r="X222" s="29">
        <f t="shared" si="74"/>
        <v>1.1861945237333296</v>
      </c>
      <c r="Y222" s="29">
        <f t="shared" si="74"/>
        <v>1.1921254963519961</v>
      </c>
      <c r="Z222" s="29">
        <f t="shared" si="74"/>
        <v>1.1980861238337557</v>
      </c>
      <c r="AA222" s="29">
        <f t="shared" si="74"/>
        <v>1.2040765544529246</v>
      </c>
      <c r="AB222" s="29">
        <f t="shared" si="74"/>
        <v>1.2100969372251891</v>
      </c>
      <c r="AC222" s="29">
        <f t="shared" si="74"/>
        <v>1.2161474219113149</v>
      </c>
      <c r="AD222" s="29">
        <f t="shared" si="74"/>
        <v>1.2222281590208712</v>
      </c>
      <c r="AE222" s="29">
        <f t="shared" si="74"/>
        <v>1.2283392998159752</v>
      </c>
      <c r="AF222" s="29">
        <f t="shared" si="74"/>
        <v>1.2344809963150549</v>
      </c>
      <c r="AG222" s="29">
        <f t="shared" si="74"/>
        <v>1.2406534012966302</v>
      </c>
      <c r="AH222" s="29">
        <f t="shared" si="74"/>
        <v>1.2468566683031128</v>
      </c>
      <c r="AI222" s="29">
        <f t="shared" si="74"/>
        <v>1.2530909516446282</v>
      </c>
      <c r="AJ222" s="29">
        <f t="shared" si="74"/>
        <v>1.2593564064028513</v>
      </c>
      <c r="AK222" s="29">
        <f t="shared" si="74"/>
        <v>1.2656531884348654</v>
      </c>
      <c r="AL222" s="29">
        <f t="shared" si="74"/>
        <v>1.2719814543770396</v>
      </c>
      <c r="AM222" s="29">
        <f t="shared" ref="AM222:BA222" si="75">AM25*$H$19</f>
        <v>0</v>
      </c>
      <c r="AN222" s="29">
        <f t="shared" si="75"/>
        <v>0</v>
      </c>
      <c r="AO222" s="29">
        <f t="shared" si="75"/>
        <v>0</v>
      </c>
      <c r="AP222" s="29">
        <f t="shared" si="75"/>
        <v>0</v>
      </c>
      <c r="AQ222" s="29">
        <f t="shared" si="75"/>
        <v>0</v>
      </c>
      <c r="AR222" s="29">
        <f t="shared" si="75"/>
        <v>0</v>
      </c>
      <c r="AS222" s="29">
        <f t="shared" si="75"/>
        <v>0</v>
      </c>
      <c r="AT222" s="29">
        <f t="shared" si="75"/>
        <v>0</v>
      </c>
      <c r="AU222" s="29">
        <f t="shared" si="75"/>
        <v>0</v>
      </c>
      <c r="AV222" s="29">
        <f t="shared" si="75"/>
        <v>0</v>
      </c>
      <c r="AW222" s="29">
        <f t="shared" si="75"/>
        <v>0</v>
      </c>
      <c r="AX222" s="29">
        <f t="shared" si="75"/>
        <v>0</v>
      </c>
      <c r="AY222" s="29">
        <f t="shared" si="75"/>
        <v>0</v>
      </c>
      <c r="AZ222" s="29">
        <f t="shared" si="75"/>
        <v>0</v>
      </c>
      <c r="BA222" s="29">
        <f t="shared" si="75"/>
        <v>0</v>
      </c>
      <c r="BB222" s="221"/>
      <c r="BC222" s="221"/>
      <c r="BD222" s="221"/>
      <c r="BE222" s="221"/>
      <c r="BF222" s="221"/>
      <c r="BG222" s="221"/>
      <c r="BH222" s="221"/>
      <c r="BI222" s="221"/>
      <c r="BJ222" s="221"/>
      <c r="BK222" s="221"/>
      <c r="BL222" s="221"/>
      <c r="BM222" s="221"/>
      <c r="BN222" s="221"/>
      <c r="BO222" s="221"/>
      <c r="BP222" s="221"/>
      <c r="BQ222" s="221"/>
      <c r="BR222" s="221"/>
      <c r="BS222" s="221"/>
      <c r="BT222" s="221"/>
      <c r="BU222" s="221"/>
      <c r="BV222" s="221"/>
      <c r="BW222" s="221"/>
      <c r="BX222" s="221"/>
      <c r="BY222" s="221"/>
      <c r="BZ222" s="221"/>
      <c r="CA222" s="221"/>
      <c r="CB222" s="221"/>
      <c r="CC222" s="221"/>
      <c r="CD222" s="221"/>
      <c r="CE222" s="221"/>
      <c r="CF222" s="221"/>
      <c r="CG222" s="221"/>
      <c r="CH222" s="221"/>
      <c r="CI222" s="221"/>
      <c r="CJ222" s="221"/>
      <c r="CK222" s="221"/>
      <c r="CL222" s="221"/>
      <c r="CM222" s="221"/>
      <c r="CN222" s="221"/>
      <c r="CO222" s="221"/>
      <c r="CP222" s="221"/>
      <c r="CQ222" s="221"/>
      <c r="CR222" s="221"/>
      <c r="CS222" s="221"/>
      <c r="CT222" s="221"/>
      <c r="CU222" s="221"/>
      <c r="CV222" s="221"/>
      <c r="CW222" s="221"/>
      <c r="CX222" s="221"/>
      <c r="CY222" s="221"/>
      <c r="CZ222" s="221"/>
      <c r="DA222" s="221"/>
      <c r="DB222" s="221"/>
      <c r="DC222" s="221"/>
      <c r="DD222" s="221"/>
      <c r="DE222" s="221"/>
      <c r="DF222" s="221"/>
      <c r="DG222" s="221"/>
      <c r="DH222" s="221"/>
      <c r="DI222" s="221"/>
      <c r="DJ222" s="221"/>
      <c r="DK222" s="221"/>
      <c r="DL222" s="221"/>
      <c r="DM222" s="221"/>
      <c r="DN222" s="221"/>
      <c r="DO222" s="221"/>
      <c r="DP222" s="221"/>
      <c r="DQ222" s="221"/>
      <c r="DR222" s="221"/>
      <c r="DS222" s="221"/>
      <c r="DT222" s="221"/>
      <c r="DU222" s="221"/>
      <c r="DV222" s="221"/>
      <c r="DW222" s="221"/>
      <c r="DX222" s="221"/>
      <c r="DY222" s="221"/>
      <c r="DZ222" s="221"/>
      <c r="EA222" s="221"/>
      <c r="EB222" s="221"/>
      <c r="EC222" s="221"/>
      <c r="ED222" s="221"/>
      <c r="EE222" s="221"/>
      <c r="EF222" s="221"/>
      <c r="EG222" s="221"/>
      <c r="EH222" s="221"/>
      <c r="EI222" s="221"/>
      <c r="EJ222" s="221"/>
      <c r="EK222" s="221"/>
      <c r="EL222" s="221"/>
      <c r="EM222" s="221"/>
      <c r="EN222" s="221"/>
      <c r="EO222" s="221"/>
      <c r="EP222" s="221"/>
      <c r="EQ222" s="221"/>
      <c r="ER222" s="221"/>
      <c r="ES222" s="221"/>
      <c r="ET222" s="221"/>
      <c r="EU222" s="221"/>
      <c r="EV222" s="221"/>
      <c r="EW222" s="221"/>
      <c r="EX222" s="221"/>
      <c r="EY222" s="221"/>
      <c r="EZ222" s="221"/>
      <c r="FA222" s="221"/>
      <c r="FB222" s="221"/>
      <c r="FC222" s="221"/>
      <c r="FD222" s="221"/>
      <c r="FE222" s="221"/>
      <c r="FF222" s="221"/>
      <c r="FG222" s="221"/>
      <c r="FH222" s="221"/>
      <c r="FI222" s="221"/>
      <c r="FJ222" s="221"/>
      <c r="FK222" s="221"/>
      <c r="FL222" s="221"/>
      <c r="FM222" s="221"/>
      <c r="FN222" s="221"/>
      <c r="FO222" s="221"/>
      <c r="FP222" s="221"/>
      <c r="FQ222" s="221"/>
      <c r="FR222" s="221"/>
      <c r="FS222" s="221"/>
      <c r="FT222" s="221"/>
      <c r="FU222" s="221"/>
      <c r="FV222" s="221"/>
      <c r="FW222" s="221"/>
      <c r="FX222" s="221"/>
      <c r="FY222" s="221"/>
      <c r="FZ222" s="221"/>
      <c r="GA222" s="221"/>
      <c r="GB222" s="221"/>
      <c r="GC222" s="221"/>
      <c r="GD222" s="221"/>
      <c r="GE222" s="221"/>
      <c r="GF222" s="221"/>
      <c r="GG222" s="221"/>
      <c r="GH222" s="221"/>
      <c r="GI222" s="221"/>
      <c r="GJ222" s="221"/>
      <c r="GK222" s="221"/>
      <c r="GL222" s="221"/>
      <c r="GM222" s="221"/>
      <c r="GN222" s="221"/>
      <c r="GO222" s="221"/>
      <c r="GP222" s="221"/>
      <c r="GQ222" s="221"/>
      <c r="GR222" s="221"/>
      <c r="GS222" s="221"/>
      <c r="GT222" s="221"/>
      <c r="GU222" s="221"/>
      <c r="GV222" s="221"/>
      <c r="GW222" s="221"/>
      <c r="GX222" s="221"/>
      <c r="GY222" s="221"/>
      <c r="GZ222" s="221"/>
      <c r="HA222" s="221"/>
      <c r="HB222" s="221"/>
      <c r="HC222" s="221"/>
      <c r="HD222" s="221"/>
      <c r="HE222" s="221"/>
      <c r="HF222" s="221"/>
      <c r="HG222" s="221"/>
      <c r="HH222" s="221"/>
      <c r="HI222" s="221"/>
      <c r="HJ222" s="221"/>
      <c r="HK222" s="221"/>
      <c r="HL222" s="221"/>
      <c r="HM222" s="221"/>
      <c r="HN222" s="221"/>
      <c r="HO222" s="221"/>
      <c r="HP222" s="221"/>
      <c r="HQ222" s="221"/>
      <c r="HR222" s="221"/>
      <c r="HS222" s="221"/>
      <c r="HT222" s="221"/>
      <c r="HU222" s="221"/>
      <c r="HV222" s="221"/>
      <c r="HW222" s="221"/>
      <c r="HX222" s="221"/>
      <c r="HY222" s="221"/>
      <c r="HZ222" s="221"/>
      <c r="IA222" s="221"/>
      <c r="IB222" s="221"/>
      <c r="IC222" s="221"/>
      <c r="ID222" s="221"/>
      <c r="IE222" s="221"/>
      <c r="IF222" s="221"/>
      <c r="IG222" s="221"/>
      <c r="IH222" s="221"/>
      <c r="II222" s="221"/>
      <c r="IJ222" s="221"/>
      <c r="IK222" s="221"/>
      <c r="IL222" s="221"/>
    </row>
    <row r="223" spans="1:246" s="22" customFormat="1" x14ac:dyDescent="0.55000000000000004">
      <c r="A223" s="134"/>
      <c r="B223" s="22" t="s">
        <v>18</v>
      </c>
      <c r="D223" s="22">
        <f>SUM(D224:D225)</f>
        <v>0</v>
      </c>
      <c r="E223" s="35">
        <f t="shared" ref="E223:BA223" si="76">SUM(E224:E225)</f>
        <v>16.78</v>
      </c>
      <c r="F223" s="35">
        <f t="shared" si="76"/>
        <v>12.585000000000001</v>
      </c>
      <c r="G223" s="35">
        <f t="shared" si="76"/>
        <v>23.072500000000005</v>
      </c>
      <c r="H223" s="35">
        <f t="shared" si="76"/>
        <v>23.072500000000005</v>
      </c>
      <c r="I223" s="35">
        <f t="shared" si="76"/>
        <v>8.39</v>
      </c>
      <c r="J223" s="35">
        <f t="shared" si="76"/>
        <v>0</v>
      </c>
      <c r="K223" s="35">
        <f t="shared" si="76"/>
        <v>0</v>
      </c>
      <c r="L223" s="35">
        <f t="shared" si="76"/>
        <v>0</v>
      </c>
      <c r="M223" s="35">
        <f t="shared" si="76"/>
        <v>0</v>
      </c>
      <c r="N223" s="35">
        <f t="shared" si="76"/>
        <v>0</v>
      </c>
      <c r="O223" s="35">
        <f t="shared" si="76"/>
        <v>0</v>
      </c>
      <c r="P223" s="35">
        <f t="shared" si="76"/>
        <v>0</v>
      </c>
      <c r="Q223" s="35">
        <f t="shared" si="76"/>
        <v>0</v>
      </c>
      <c r="R223" s="35">
        <f t="shared" si="76"/>
        <v>0</v>
      </c>
      <c r="S223" s="35">
        <f t="shared" si="76"/>
        <v>0</v>
      </c>
      <c r="T223" s="35">
        <f t="shared" si="76"/>
        <v>0</v>
      </c>
      <c r="U223" s="35">
        <f t="shared" si="76"/>
        <v>0</v>
      </c>
      <c r="V223" s="35">
        <f t="shared" si="76"/>
        <v>0</v>
      </c>
      <c r="W223" s="35">
        <f t="shared" si="76"/>
        <v>0</v>
      </c>
      <c r="X223" s="35">
        <f t="shared" si="76"/>
        <v>0</v>
      </c>
      <c r="Y223" s="35">
        <f t="shared" si="76"/>
        <v>0</v>
      </c>
      <c r="Z223" s="35">
        <f t="shared" si="76"/>
        <v>0</v>
      </c>
      <c r="AA223" s="35">
        <f t="shared" si="76"/>
        <v>0</v>
      </c>
      <c r="AB223" s="35">
        <f t="shared" si="76"/>
        <v>0</v>
      </c>
      <c r="AC223" s="35">
        <f t="shared" si="76"/>
        <v>0</v>
      </c>
      <c r="AD223" s="35">
        <f t="shared" si="76"/>
        <v>0</v>
      </c>
      <c r="AE223" s="35">
        <f t="shared" si="76"/>
        <v>0</v>
      </c>
      <c r="AF223" s="35">
        <f t="shared" si="76"/>
        <v>0</v>
      </c>
      <c r="AG223" s="35">
        <f t="shared" si="76"/>
        <v>0</v>
      </c>
      <c r="AH223" s="35">
        <f t="shared" si="76"/>
        <v>0</v>
      </c>
      <c r="AI223" s="35">
        <f t="shared" si="76"/>
        <v>0</v>
      </c>
      <c r="AJ223" s="35">
        <f t="shared" si="76"/>
        <v>0</v>
      </c>
      <c r="AK223" s="35">
        <f t="shared" si="76"/>
        <v>0</v>
      </c>
      <c r="AL223" s="35">
        <f t="shared" si="76"/>
        <v>0</v>
      </c>
      <c r="AM223" s="35">
        <f t="shared" si="76"/>
        <v>0</v>
      </c>
      <c r="AN223" s="35">
        <f t="shared" si="76"/>
        <v>0</v>
      </c>
      <c r="AO223" s="35">
        <f t="shared" si="76"/>
        <v>0</v>
      </c>
      <c r="AP223" s="35">
        <f t="shared" si="76"/>
        <v>0</v>
      </c>
      <c r="AQ223" s="35">
        <f t="shared" si="76"/>
        <v>0</v>
      </c>
      <c r="AR223" s="35">
        <f t="shared" si="76"/>
        <v>0</v>
      </c>
      <c r="AS223" s="35">
        <f t="shared" si="76"/>
        <v>0</v>
      </c>
      <c r="AT223" s="35">
        <f t="shared" si="76"/>
        <v>0</v>
      </c>
      <c r="AU223" s="35">
        <f t="shared" si="76"/>
        <v>0</v>
      </c>
      <c r="AV223" s="35">
        <f t="shared" si="76"/>
        <v>0</v>
      </c>
      <c r="AW223" s="35">
        <f t="shared" si="76"/>
        <v>0</v>
      </c>
      <c r="AX223" s="35">
        <f t="shared" si="76"/>
        <v>0</v>
      </c>
      <c r="AY223" s="35">
        <f t="shared" si="76"/>
        <v>0</v>
      </c>
      <c r="AZ223" s="35">
        <f t="shared" si="76"/>
        <v>0</v>
      </c>
      <c r="BA223" s="35">
        <f t="shared" si="76"/>
        <v>0</v>
      </c>
      <c r="BB223" s="221"/>
      <c r="BC223" s="221"/>
      <c r="BD223" s="221"/>
      <c r="BE223" s="221"/>
      <c r="BF223" s="221"/>
      <c r="BG223" s="221"/>
      <c r="BH223" s="221"/>
      <c r="BI223" s="221"/>
      <c r="BJ223" s="221"/>
      <c r="BK223" s="221"/>
      <c r="BL223" s="221"/>
      <c r="BM223" s="221"/>
      <c r="BN223" s="221"/>
      <c r="BO223" s="221"/>
      <c r="BP223" s="221"/>
      <c r="BQ223" s="221"/>
      <c r="BR223" s="221"/>
      <c r="BS223" s="221"/>
      <c r="BT223" s="221"/>
      <c r="BU223" s="221"/>
      <c r="BV223" s="221"/>
      <c r="BW223" s="221"/>
      <c r="BX223" s="221"/>
      <c r="BY223" s="221"/>
      <c r="BZ223" s="221"/>
      <c r="CA223" s="221"/>
      <c r="CB223" s="221"/>
      <c r="CC223" s="221"/>
      <c r="CD223" s="221"/>
      <c r="CE223" s="221"/>
      <c r="CF223" s="221"/>
      <c r="CG223" s="221"/>
      <c r="CH223" s="221"/>
      <c r="CI223" s="221"/>
      <c r="CJ223" s="221"/>
      <c r="CK223" s="221"/>
      <c r="CL223" s="221"/>
      <c r="CM223" s="221"/>
      <c r="CN223" s="221"/>
      <c r="CO223" s="221"/>
      <c r="CP223" s="221"/>
      <c r="CQ223" s="221"/>
      <c r="CR223" s="221"/>
      <c r="CS223" s="221"/>
      <c r="CT223" s="221"/>
      <c r="CU223" s="221"/>
      <c r="CV223" s="221"/>
      <c r="CW223" s="221"/>
      <c r="CX223" s="221"/>
      <c r="CY223" s="221"/>
      <c r="CZ223" s="221"/>
      <c r="DA223" s="221"/>
      <c r="DB223" s="221"/>
      <c r="DC223" s="221"/>
      <c r="DD223" s="221"/>
      <c r="DE223" s="221"/>
      <c r="DF223" s="221"/>
      <c r="DG223" s="221"/>
      <c r="DH223" s="221"/>
      <c r="DI223" s="221"/>
      <c r="DJ223" s="221"/>
      <c r="DK223" s="221"/>
      <c r="DL223" s="221"/>
      <c r="DM223" s="221"/>
      <c r="DN223" s="221"/>
      <c r="DO223" s="221"/>
      <c r="DP223" s="221"/>
      <c r="DQ223" s="221"/>
      <c r="DR223" s="221"/>
      <c r="DS223" s="221"/>
      <c r="DT223" s="221"/>
      <c r="DU223" s="221"/>
      <c r="DV223" s="221"/>
      <c r="DW223" s="221"/>
      <c r="DX223" s="221"/>
      <c r="DY223" s="221"/>
      <c r="DZ223" s="221"/>
      <c r="EA223" s="221"/>
      <c r="EB223" s="221"/>
      <c r="EC223" s="221"/>
      <c r="ED223" s="221"/>
      <c r="EE223" s="221"/>
      <c r="EF223" s="221"/>
      <c r="EG223" s="221"/>
      <c r="EH223" s="221"/>
      <c r="EI223" s="221"/>
      <c r="EJ223" s="221"/>
      <c r="EK223" s="221"/>
      <c r="EL223" s="221"/>
      <c r="EM223" s="221"/>
      <c r="EN223" s="221"/>
      <c r="EO223" s="221"/>
      <c r="EP223" s="221"/>
      <c r="EQ223" s="221"/>
      <c r="ER223" s="221"/>
      <c r="ES223" s="221"/>
      <c r="ET223" s="221"/>
      <c r="EU223" s="221"/>
      <c r="EV223" s="221"/>
      <c r="EW223" s="221"/>
      <c r="EX223" s="221"/>
      <c r="EY223" s="221"/>
      <c r="EZ223" s="221"/>
      <c r="FA223" s="221"/>
      <c r="FB223" s="221"/>
      <c r="FC223" s="221"/>
      <c r="FD223" s="221"/>
      <c r="FE223" s="221"/>
      <c r="FF223" s="221"/>
      <c r="FG223" s="221"/>
      <c r="FH223" s="221"/>
      <c r="FI223" s="221"/>
      <c r="FJ223" s="221"/>
      <c r="FK223" s="221"/>
      <c r="FL223" s="221"/>
      <c r="FM223" s="221"/>
      <c r="FN223" s="221"/>
      <c r="FO223" s="221"/>
      <c r="FP223" s="221"/>
      <c r="FQ223" s="221"/>
      <c r="FR223" s="221"/>
      <c r="FS223" s="221"/>
      <c r="FT223" s="221"/>
      <c r="FU223" s="221"/>
      <c r="FV223" s="221"/>
      <c r="FW223" s="221"/>
      <c r="FX223" s="221"/>
      <c r="FY223" s="221"/>
      <c r="FZ223" s="221"/>
      <c r="GA223" s="221"/>
      <c r="GB223" s="221"/>
      <c r="GC223" s="221"/>
      <c r="GD223" s="221"/>
      <c r="GE223" s="221"/>
      <c r="GF223" s="221"/>
      <c r="GG223" s="221"/>
      <c r="GH223" s="221"/>
      <c r="GI223" s="221"/>
      <c r="GJ223" s="221"/>
      <c r="GK223" s="221"/>
      <c r="GL223" s="221"/>
      <c r="GM223" s="221"/>
      <c r="GN223" s="221"/>
      <c r="GO223" s="221"/>
      <c r="GP223" s="221"/>
      <c r="GQ223" s="221"/>
      <c r="GR223" s="221"/>
      <c r="GS223" s="221"/>
      <c r="GT223" s="221"/>
      <c r="GU223" s="221"/>
      <c r="GV223" s="221"/>
      <c r="GW223" s="221"/>
      <c r="GX223" s="221"/>
      <c r="GY223" s="221"/>
      <c r="GZ223" s="221"/>
      <c r="HA223" s="221"/>
      <c r="HB223" s="221"/>
      <c r="HC223" s="221"/>
      <c r="HD223" s="221"/>
      <c r="HE223" s="221"/>
      <c r="HF223" s="221"/>
      <c r="HG223" s="221"/>
      <c r="HH223" s="221"/>
      <c r="HI223" s="221"/>
      <c r="HJ223" s="221"/>
      <c r="HK223" s="221"/>
      <c r="HL223" s="221"/>
      <c r="HM223" s="221"/>
      <c r="HN223" s="221"/>
      <c r="HO223" s="221"/>
      <c r="HP223" s="221"/>
      <c r="HQ223" s="221"/>
      <c r="HR223" s="221"/>
      <c r="HS223" s="221"/>
      <c r="HT223" s="221"/>
      <c r="HU223" s="221"/>
      <c r="HV223" s="221"/>
      <c r="HW223" s="221"/>
      <c r="HX223" s="221"/>
      <c r="HY223" s="221"/>
      <c r="HZ223" s="221"/>
      <c r="IA223" s="221"/>
      <c r="IB223" s="221"/>
      <c r="IC223" s="221"/>
      <c r="ID223" s="221"/>
      <c r="IE223" s="221"/>
      <c r="IF223" s="221"/>
      <c r="IG223" s="221"/>
      <c r="IH223" s="221"/>
      <c r="II223" s="221"/>
      <c r="IJ223" s="221"/>
      <c r="IK223" s="221"/>
      <c r="IL223" s="221"/>
    </row>
    <row r="224" spans="1:246" s="22" customFormat="1" x14ac:dyDescent="0.55000000000000004">
      <c r="A224" s="134"/>
      <c r="B224" s="22" t="s">
        <v>20</v>
      </c>
      <c r="E224" s="35">
        <f t="shared" ref="E224:AJ224" si="77">E23*$F$19</f>
        <v>16.78</v>
      </c>
      <c r="F224" s="35">
        <f t="shared" si="77"/>
        <v>12.585000000000001</v>
      </c>
      <c r="G224" s="35">
        <f t="shared" si="77"/>
        <v>23.072500000000005</v>
      </c>
      <c r="H224" s="35">
        <f t="shared" si="77"/>
        <v>23.072500000000005</v>
      </c>
      <c r="I224" s="35">
        <f t="shared" si="77"/>
        <v>8.39</v>
      </c>
      <c r="J224" s="35">
        <f t="shared" si="77"/>
        <v>0</v>
      </c>
      <c r="K224" s="35">
        <f t="shared" si="77"/>
        <v>0</v>
      </c>
      <c r="L224" s="35">
        <f t="shared" si="77"/>
        <v>0</v>
      </c>
      <c r="M224" s="35">
        <f t="shared" si="77"/>
        <v>0</v>
      </c>
      <c r="N224" s="35">
        <f t="shared" si="77"/>
        <v>0</v>
      </c>
      <c r="O224" s="35">
        <f t="shared" si="77"/>
        <v>0</v>
      </c>
      <c r="P224" s="35">
        <f t="shared" si="77"/>
        <v>0</v>
      </c>
      <c r="Q224" s="35">
        <f t="shared" si="77"/>
        <v>0</v>
      </c>
      <c r="R224" s="35">
        <f t="shared" si="77"/>
        <v>0</v>
      </c>
      <c r="S224" s="35">
        <f t="shared" si="77"/>
        <v>0</v>
      </c>
      <c r="T224" s="35">
        <f t="shared" si="77"/>
        <v>0</v>
      </c>
      <c r="U224" s="35">
        <f t="shared" si="77"/>
        <v>0</v>
      </c>
      <c r="V224" s="35">
        <f t="shared" si="77"/>
        <v>0</v>
      </c>
      <c r="W224" s="35">
        <f t="shared" si="77"/>
        <v>0</v>
      </c>
      <c r="X224" s="35">
        <f t="shared" si="77"/>
        <v>0</v>
      </c>
      <c r="Y224" s="35">
        <f t="shared" si="77"/>
        <v>0</v>
      </c>
      <c r="Z224" s="35">
        <f t="shared" si="77"/>
        <v>0</v>
      </c>
      <c r="AA224" s="35">
        <f t="shared" si="77"/>
        <v>0</v>
      </c>
      <c r="AB224" s="35">
        <f t="shared" si="77"/>
        <v>0</v>
      </c>
      <c r="AC224" s="35">
        <f t="shared" si="77"/>
        <v>0</v>
      </c>
      <c r="AD224" s="35">
        <f t="shared" si="77"/>
        <v>0</v>
      </c>
      <c r="AE224" s="35">
        <f t="shared" si="77"/>
        <v>0</v>
      </c>
      <c r="AF224" s="35">
        <f t="shared" si="77"/>
        <v>0</v>
      </c>
      <c r="AG224" s="35">
        <f t="shared" si="77"/>
        <v>0</v>
      </c>
      <c r="AH224" s="35">
        <f t="shared" si="77"/>
        <v>0</v>
      </c>
      <c r="AI224" s="35">
        <f t="shared" si="77"/>
        <v>0</v>
      </c>
      <c r="AJ224" s="35">
        <f t="shared" si="77"/>
        <v>0</v>
      </c>
      <c r="AK224" s="35">
        <f t="shared" ref="AK224:BA224" si="78">AK23*$F$19</f>
        <v>0</v>
      </c>
      <c r="AL224" s="35">
        <f t="shared" si="78"/>
        <v>0</v>
      </c>
      <c r="AM224" s="35">
        <f t="shared" si="78"/>
        <v>0</v>
      </c>
      <c r="AN224" s="35">
        <f t="shared" si="78"/>
        <v>0</v>
      </c>
      <c r="AO224" s="35">
        <f t="shared" si="78"/>
        <v>0</v>
      </c>
      <c r="AP224" s="35">
        <f t="shared" si="78"/>
        <v>0</v>
      </c>
      <c r="AQ224" s="35">
        <f t="shared" si="78"/>
        <v>0</v>
      </c>
      <c r="AR224" s="35">
        <f t="shared" si="78"/>
        <v>0</v>
      </c>
      <c r="AS224" s="35">
        <f t="shared" si="78"/>
        <v>0</v>
      </c>
      <c r="AT224" s="35">
        <f t="shared" si="78"/>
        <v>0</v>
      </c>
      <c r="AU224" s="35">
        <f t="shared" si="78"/>
        <v>0</v>
      </c>
      <c r="AV224" s="35">
        <f t="shared" si="78"/>
        <v>0</v>
      </c>
      <c r="AW224" s="35">
        <f t="shared" si="78"/>
        <v>0</v>
      </c>
      <c r="AX224" s="35">
        <f t="shared" si="78"/>
        <v>0</v>
      </c>
      <c r="AY224" s="35">
        <f t="shared" si="78"/>
        <v>0</v>
      </c>
      <c r="AZ224" s="35">
        <f t="shared" si="78"/>
        <v>0</v>
      </c>
      <c r="BA224" s="35">
        <f t="shared" si="78"/>
        <v>0</v>
      </c>
      <c r="BB224" s="221"/>
      <c r="BC224" s="221"/>
      <c r="BD224" s="221"/>
      <c r="BE224" s="221"/>
      <c r="BF224" s="221"/>
      <c r="BG224" s="221"/>
      <c r="BH224" s="221"/>
      <c r="BI224" s="221"/>
      <c r="BJ224" s="221"/>
      <c r="BK224" s="221"/>
      <c r="BL224" s="221"/>
      <c r="BM224" s="221"/>
      <c r="BN224" s="221"/>
      <c r="BO224" s="221"/>
      <c r="BP224" s="221"/>
      <c r="BQ224" s="221"/>
      <c r="BR224" s="221"/>
      <c r="BS224" s="221"/>
      <c r="BT224" s="221"/>
      <c r="BU224" s="221"/>
      <c r="BV224" s="221"/>
      <c r="BW224" s="221"/>
      <c r="BX224" s="221"/>
      <c r="BY224" s="221"/>
      <c r="BZ224" s="221"/>
      <c r="CA224" s="221"/>
      <c r="CB224" s="221"/>
      <c r="CC224" s="221"/>
      <c r="CD224" s="221"/>
      <c r="CE224" s="221"/>
      <c r="CF224" s="221"/>
      <c r="CG224" s="221"/>
      <c r="CH224" s="221"/>
      <c r="CI224" s="221"/>
      <c r="CJ224" s="221"/>
      <c r="CK224" s="221"/>
      <c r="CL224" s="221"/>
      <c r="CM224" s="221"/>
      <c r="CN224" s="221"/>
      <c r="CO224" s="221"/>
      <c r="CP224" s="221"/>
      <c r="CQ224" s="221"/>
      <c r="CR224" s="221"/>
      <c r="CS224" s="221"/>
      <c r="CT224" s="221"/>
      <c r="CU224" s="221"/>
      <c r="CV224" s="221"/>
      <c r="CW224" s="221"/>
      <c r="CX224" s="221"/>
      <c r="CY224" s="221"/>
      <c r="CZ224" s="221"/>
      <c r="DA224" s="221"/>
      <c r="DB224" s="221"/>
      <c r="DC224" s="221"/>
      <c r="DD224" s="221"/>
      <c r="DE224" s="221"/>
      <c r="DF224" s="221"/>
      <c r="DG224" s="221"/>
      <c r="DH224" s="221"/>
      <c r="DI224" s="221"/>
      <c r="DJ224" s="221"/>
      <c r="DK224" s="221"/>
      <c r="DL224" s="221"/>
      <c r="DM224" s="221"/>
      <c r="DN224" s="221"/>
      <c r="DO224" s="221"/>
      <c r="DP224" s="221"/>
      <c r="DQ224" s="221"/>
      <c r="DR224" s="221"/>
      <c r="DS224" s="221"/>
      <c r="DT224" s="221"/>
      <c r="DU224" s="221"/>
      <c r="DV224" s="221"/>
      <c r="DW224" s="221"/>
      <c r="DX224" s="221"/>
      <c r="DY224" s="221"/>
      <c r="DZ224" s="221"/>
      <c r="EA224" s="221"/>
      <c r="EB224" s="221"/>
      <c r="EC224" s="221"/>
      <c r="ED224" s="221"/>
      <c r="EE224" s="221"/>
      <c r="EF224" s="221"/>
      <c r="EG224" s="221"/>
      <c r="EH224" s="221"/>
      <c r="EI224" s="221"/>
      <c r="EJ224" s="221"/>
      <c r="EK224" s="221"/>
      <c r="EL224" s="221"/>
      <c r="EM224" s="221"/>
      <c r="EN224" s="221"/>
      <c r="EO224" s="221"/>
      <c r="EP224" s="221"/>
      <c r="EQ224" s="221"/>
      <c r="ER224" s="221"/>
      <c r="ES224" s="221"/>
      <c r="ET224" s="221"/>
      <c r="EU224" s="221"/>
      <c r="EV224" s="221"/>
      <c r="EW224" s="221"/>
      <c r="EX224" s="221"/>
      <c r="EY224" s="221"/>
      <c r="EZ224" s="221"/>
      <c r="FA224" s="221"/>
      <c r="FB224" s="221"/>
      <c r="FC224" s="221"/>
      <c r="FD224" s="221"/>
      <c r="FE224" s="221"/>
      <c r="FF224" s="221"/>
      <c r="FG224" s="221"/>
      <c r="FH224" s="221"/>
      <c r="FI224" s="221"/>
      <c r="FJ224" s="221"/>
      <c r="FK224" s="221"/>
      <c r="FL224" s="221"/>
      <c r="FM224" s="221"/>
      <c r="FN224" s="221"/>
      <c r="FO224" s="221"/>
      <c r="FP224" s="221"/>
      <c r="FQ224" s="221"/>
      <c r="FR224" s="221"/>
      <c r="FS224" s="221"/>
      <c r="FT224" s="221"/>
      <c r="FU224" s="221"/>
      <c r="FV224" s="221"/>
      <c r="FW224" s="221"/>
      <c r="FX224" s="221"/>
      <c r="FY224" s="221"/>
      <c r="FZ224" s="221"/>
      <c r="GA224" s="221"/>
      <c r="GB224" s="221"/>
      <c r="GC224" s="221"/>
      <c r="GD224" s="221"/>
      <c r="GE224" s="221"/>
      <c r="GF224" s="221"/>
      <c r="GG224" s="221"/>
      <c r="GH224" s="221"/>
      <c r="GI224" s="221"/>
      <c r="GJ224" s="221"/>
      <c r="GK224" s="221"/>
      <c r="GL224" s="221"/>
      <c r="GM224" s="221"/>
      <c r="GN224" s="221"/>
      <c r="GO224" s="221"/>
      <c r="GP224" s="221"/>
      <c r="GQ224" s="221"/>
      <c r="GR224" s="221"/>
      <c r="GS224" s="221"/>
      <c r="GT224" s="221"/>
      <c r="GU224" s="221"/>
      <c r="GV224" s="221"/>
      <c r="GW224" s="221"/>
      <c r="GX224" s="221"/>
      <c r="GY224" s="221"/>
      <c r="GZ224" s="221"/>
      <c r="HA224" s="221"/>
      <c r="HB224" s="221"/>
      <c r="HC224" s="221"/>
      <c r="HD224" s="221"/>
      <c r="HE224" s="221"/>
      <c r="HF224" s="221"/>
      <c r="HG224" s="221"/>
      <c r="HH224" s="221"/>
      <c r="HI224" s="221"/>
      <c r="HJ224" s="221"/>
      <c r="HK224" s="221"/>
      <c r="HL224" s="221"/>
      <c r="HM224" s="221"/>
      <c r="HN224" s="221"/>
      <c r="HO224" s="221"/>
      <c r="HP224" s="221"/>
      <c r="HQ224" s="221"/>
      <c r="HR224" s="221"/>
      <c r="HS224" s="221"/>
      <c r="HT224" s="221"/>
      <c r="HU224" s="221"/>
      <c r="HV224" s="221"/>
      <c r="HW224" s="221"/>
      <c r="HX224" s="221"/>
      <c r="HY224" s="221"/>
      <c r="HZ224" s="221"/>
      <c r="IA224" s="221"/>
      <c r="IB224" s="221"/>
      <c r="IC224" s="221"/>
      <c r="ID224" s="221"/>
      <c r="IE224" s="221"/>
      <c r="IF224" s="221"/>
      <c r="IG224" s="221"/>
      <c r="IH224" s="221"/>
      <c r="II224" s="221"/>
      <c r="IJ224" s="221"/>
      <c r="IK224" s="221"/>
      <c r="IL224" s="221"/>
    </row>
    <row r="225" spans="1:246" s="22" customFormat="1" x14ac:dyDescent="0.55000000000000004">
      <c r="A225" s="134"/>
      <c r="B225" s="22" t="s">
        <v>19</v>
      </c>
      <c r="E225" s="22" t="s">
        <v>14</v>
      </c>
      <c r="F225" s="30">
        <f t="shared" ref="F225:BA225" si="79">F26*F24*$F$19</f>
        <v>0</v>
      </c>
      <c r="G225" s="30">
        <f t="shared" si="79"/>
        <v>0</v>
      </c>
      <c r="H225" s="30">
        <f t="shared" si="79"/>
        <v>0</v>
      </c>
      <c r="I225" s="30">
        <f t="shared" si="79"/>
        <v>0</v>
      </c>
      <c r="J225" s="30">
        <f t="shared" si="79"/>
        <v>0</v>
      </c>
      <c r="K225" s="30">
        <f t="shared" si="79"/>
        <v>0</v>
      </c>
      <c r="L225" s="30">
        <f t="shared" si="79"/>
        <v>0</v>
      </c>
      <c r="M225" s="30">
        <f t="shared" si="79"/>
        <v>0</v>
      </c>
      <c r="N225" s="30">
        <f t="shared" si="79"/>
        <v>0</v>
      </c>
      <c r="O225" s="30">
        <f t="shared" si="79"/>
        <v>0</v>
      </c>
      <c r="P225" s="30">
        <f t="shared" si="79"/>
        <v>0</v>
      </c>
      <c r="Q225" s="30">
        <f t="shared" si="79"/>
        <v>0</v>
      </c>
      <c r="R225" s="30">
        <f t="shared" si="79"/>
        <v>0</v>
      </c>
      <c r="S225" s="30">
        <f t="shared" si="79"/>
        <v>0</v>
      </c>
      <c r="T225" s="30">
        <f t="shared" si="79"/>
        <v>0</v>
      </c>
      <c r="U225" s="30">
        <f t="shared" si="79"/>
        <v>0</v>
      </c>
      <c r="V225" s="30">
        <f t="shared" si="79"/>
        <v>0</v>
      </c>
      <c r="W225" s="30">
        <f t="shared" si="79"/>
        <v>0</v>
      </c>
      <c r="X225" s="30">
        <f t="shared" si="79"/>
        <v>0</v>
      </c>
      <c r="Y225" s="30">
        <f t="shared" si="79"/>
        <v>0</v>
      </c>
      <c r="Z225" s="30">
        <f t="shared" si="79"/>
        <v>0</v>
      </c>
      <c r="AA225" s="30">
        <f t="shared" si="79"/>
        <v>0</v>
      </c>
      <c r="AB225" s="30">
        <f t="shared" si="79"/>
        <v>0</v>
      </c>
      <c r="AC225" s="30">
        <f t="shared" si="79"/>
        <v>0</v>
      </c>
      <c r="AD225" s="30">
        <f t="shared" si="79"/>
        <v>0</v>
      </c>
      <c r="AE225" s="30">
        <f t="shared" si="79"/>
        <v>0</v>
      </c>
      <c r="AF225" s="30">
        <f t="shared" si="79"/>
        <v>0</v>
      </c>
      <c r="AG225" s="30">
        <f t="shared" si="79"/>
        <v>0</v>
      </c>
      <c r="AH225" s="30">
        <f t="shared" si="79"/>
        <v>0</v>
      </c>
      <c r="AI225" s="30">
        <f t="shared" si="79"/>
        <v>0</v>
      </c>
      <c r="AJ225" s="30">
        <f t="shared" si="79"/>
        <v>0</v>
      </c>
      <c r="AK225" s="30">
        <f t="shared" si="79"/>
        <v>0</v>
      </c>
      <c r="AL225" s="30">
        <f t="shared" si="79"/>
        <v>0</v>
      </c>
      <c r="AM225" s="30">
        <f t="shared" si="79"/>
        <v>0</v>
      </c>
      <c r="AN225" s="30">
        <f t="shared" si="79"/>
        <v>0</v>
      </c>
      <c r="AO225" s="30">
        <f t="shared" si="79"/>
        <v>0</v>
      </c>
      <c r="AP225" s="30">
        <f t="shared" si="79"/>
        <v>0</v>
      </c>
      <c r="AQ225" s="30">
        <f t="shared" si="79"/>
        <v>0</v>
      </c>
      <c r="AR225" s="30">
        <f t="shared" si="79"/>
        <v>0</v>
      </c>
      <c r="AS225" s="30">
        <f t="shared" si="79"/>
        <v>0</v>
      </c>
      <c r="AT225" s="30">
        <f t="shared" si="79"/>
        <v>0</v>
      </c>
      <c r="AU225" s="30">
        <f t="shared" si="79"/>
        <v>0</v>
      </c>
      <c r="AV225" s="30">
        <f t="shared" si="79"/>
        <v>0</v>
      </c>
      <c r="AW225" s="30">
        <f t="shared" si="79"/>
        <v>0</v>
      </c>
      <c r="AX225" s="30">
        <f t="shared" si="79"/>
        <v>0</v>
      </c>
      <c r="AY225" s="30">
        <f t="shared" si="79"/>
        <v>0</v>
      </c>
      <c r="AZ225" s="30">
        <f t="shared" si="79"/>
        <v>0</v>
      </c>
      <c r="BA225" s="30">
        <f t="shared" si="79"/>
        <v>0</v>
      </c>
      <c r="BB225" s="221"/>
      <c r="BC225" s="221"/>
      <c r="BD225" s="221"/>
      <c r="BE225" s="221"/>
      <c r="BF225" s="221"/>
      <c r="BG225" s="221"/>
      <c r="BH225" s="221"/>
      <c r="BI225" s="221"/>
      <c r="BJ225" s="221"/>
      <c r="BK225" s="221"/>
      <c r="BL225" s="221"/>
      <c r="BM225" s="221"/>
      <c r="BN225" s="221"/>
      <c r="BO225" s="221"/>
      <c r="BP225" s="221"/>
      <c r="BQ225" s="221"/>
      <c r="BR225" s="221"/>
      <c r="BS225" s="221"/>
      <c r="BT225" s="221"/>
      <c r="BU225" s="221"/>
      <c r="BV225" s="221"/>
      <c r="BW225" s="221"/>
      <c r="BX225" s="221"/>
      <c r="BY225" s="221"/>
      <c r="BZ225" s="221"/>
      <c r="CA225" s="221"/>
      <c r="CB225" s="221"/>
      <c r="CC225" s="221"/>
      <c r="CD225" s="221"/>
      <c r="CE225" s="221"/>
      <c r="CF225" s="221"/>
      <c r="CG225" s="221"/>
      <c r="CH225" s="221"/>
      <c r="CI225" s="221"/>
      <c r="CJ225" s="221"/>
      <c r="CK225" s="221"/>
      <c r="CL225" s="221"/>
      <c r="CM225" s="221"/>
      <c r="CN225" s="221"/>
      <c r="CO225" s="221"/>
      <c r="CP225" s="221"/>
      <c r="CQ225" s="221"/>
      <c r="CR225" s="221"/>
      <c r="CS225" s="221"/>
      <c r="CT225" s="221"/>
      <c r="CU225" s="221"/>
      <c r="CV225" s="221"/>
      <c r="CW225" s="221"/>
      <c r="CX225" s="221"/>
      <c r="CY225" s="221"/>
      <c r="CZ225" s="221"/>
      <c r="DA225" s="221"/>
      <c r="DB225" s="221"/>
      <c r="DC225" s="221"/>
      <c r="DD225" s="221"/>
      <c r="DE225" s="221"/>
      <c r="DF225" s="221"/>
      <c r="DG225" s="221"/>
      <c r="DH225" s="221"/>
      <c r="DI225" s="221"/>
      <c r="DJ225" s="221"/>
      <c r="DK225" s="221"/>
      <c r="DL225" s="221"/>
      <c r="DM225" s="221"/>
      <c r="DN225" s="221"/>
      <c r="DO225" s="221"/>
      <c r="DP225" s="221"/>
      <c r="DQ225" s="221"/>
      <c r="DR225" s="221"/>
      <c r="DS225" s="221"/>
      <c r="DT225" s="221"/>
      <c r="DU225" s="221"/>
      <c r="DV225" s="221"/>
      <c r="DW225" s="221"/>
      <c r="DX225" s="221"/>
      <c r="DY225" s="221"/>
      <c r="DZ225" s="221"/>
      <c r="EA225" s="221"/>
      <c r="EB225" s="221"/>
      <c r="EC225" s="221"/>
      <c r="ED225" s="221"/>
      <c r="EE225" s="221"/>
      <c r="EF225" s="221"/>
      <c r="EG225" s="221"/>
      <c r="EH225" s="221"/>
      <c r="EI225" s="221"/>
      <c r="EJ225" s="221"/>
      <c r="EK225" s="221"/>
      <c r="EL225" s="221"/>
      <c r="EM225" s="221"/>
      <c r="EN225" s="221"/>
      <c r="EO225" s="221"/>
      <c r="EP225" s="221"/>
      <c r="EQ225" s="221"/>
      <c r="ER225" s="221"/>
      <c r="ES225" s="221"/>
      <c r="ET225" s="221"/>
      <c r="EU225" s="221"/>
      <c r="EV225" s="221"/>
      <c r="EW225" s="221"/>
      <c r="EX225" s="221"/>
      <c r="EY225" s="221"/>
      <c r="EZ225" s="221"/>
      <c r="FA225" s="221"/>
      <c r="FB225" s="221"/>
      <c r="FC225" s="221"/>
      <c r="FD225" s="221"/>
      <c r="FE225" s="221"/>
      <c r="FF225" s="221"/>
      <c r="FG225" s="221"/>
      <c r="FH225" s="221"/>
      <c r="FI225" s="221"/>
      <c r="FJ225" s="221"/>
      <c r="FK225" s="221"/>
      <c r="FL225" s="221"/>
      <c r="FM225" s="221"/>
      <c r="FN225" s="221"/>
      <c r="FO225" s="221"/>
      <c r="FP225" s="221"/>
      <c r="FQ225" s="221"/>
      <c r="FR225" s="221"/>
      <c r="FS225" s="221"/>
      <c r="FT225" s="221"/>
      <c r="FU225" s="221"/>
      <c r="FV225" s="221"/>
      <c r="FW225" s="221"/>
      <c r="FX225" s="221"/>
      <c r="FY225" s="221"/>
      <c r="FZ225" s="221"/>
      <c r="GA225" s="221"/>
      <c r="GB225" s="221"/>
      <c r="GC225" s="221"/>
      <c r="GD225" s="221"/>
      <c r="GE225" s="221"/>
      <c r="GF225" s="221"/>
      <c r="GG225" s="221"/>
      <c r="GH225" s="221"/>
      <c r="GI225" s="221"/>
      <c r="GJ225" s="221"/>
      <c r="GK225" s="221"/>
      <c r="GL225" s="221"/>
      <c r="GM225" s="221"/>
      <c r="GN225" s="221"/>
      <c r="GO225" s="221"/>
      <c r="GP225" s="221"/>
      <c r="GQ225" s="221"/>
      <c r="GR225" s="221"/>
      <c r="GS225" s="221"/>
      <c r="GT225" s="221"/>
      <c r="GU225" s="221"/>
      <c r="GV225" s="221"/>
      <c r="GW225" s="221"/>
      <c r="GX225" s="221"/>
      <c r="GY225" s="221"/>
      <c r="GZ225" s="221"/>
      <c r="HA225" s="221"/>
      <c r="HB225" s="221"/>
      <c r="HC225" s="221"/>
      <c r="HD225" s="221"/>
      <c r="HE225" s="221"/>
      <c r="HF225" s="221"/>
      <c r="HG225" s="221"/>
      <c r="HH225" s="221"/>
      <c r="HI225" s="221"/>
      <c r="HJ225" s="221"/>
      <c r="HK225" s="221"/>
      <c r="HL225" s="221"/>
      <c r="HM225" s="221"/>
      <c r="HN225" s="221"/>
      <c r="HO225" s="221"/>
      <c r="HP225" s="221"/>
      <c r="HQ225" s="221"/>
      <c r="HR225" s="221"/>
      <c r="HS225" s="221"/>
      <c r="HT225" s="221"/>
      <c r="HU225" s="221"/>
      <c r="HV225" s="221"/>
      <c r="HW225" s="221"/>
      <c r="HX225" s="221"/>
      <c r="HY225" s="221"/>
      <c r="HZ225" s="221"/>
      <c r="IA225" s="221"/>
      <c r="IB225" s="221"/>
      <c r="IC225" s="221"/>
      <c r="ID225" s="221"/>
      <c r="IE225" s="221"/>
      <c r="IF225" s="221"/>
      <c r="IG225" s="221"/>
      <c r="IH225" s="221"/>
      <c r="II225" s="221"/>
      <c r="IJ225" s="221"/>
      <c r="IK225" s="221"/>
      <c r="IL225" s="221"/>
    </row>
    <row r="226" spans="1:246" s="22" customFormat="1" x14ac:dyDescent="0.55000000000000004">
      <c r="A226" s="134"/>
      <c r="BB226" s="221"/>
      <c r="BC226" s="221"/>
      <c r="BD226" s="221"/>
      <c r="BE226" s="221"/>
      <c r="BF226" s="221"/>
      <c r="BG226" s="221"/>
      <c r="BH226" s="221"/>
      <c r="BI226" s="221"/>
      <c r="BJ226" s="221"/>
      <c r="BK226" s="221"/>
      <c r="BL226" s="221"/>
      <c r="BM226" s="221"/>
      <c r="BN226" s="221"/>
      <c r="BO226" s="221"/>
      <c r="BP226" s="221"/>
      <c r="BQ226" s="221"/>
      <c r="BR226" s="221"/>
      <c r="BS226" s="221"/>
      <c r="BT226" s="221"/>
      <c r="BU226" s="221"/>
      <c r="BV226" s="221"/>
      <c r="BW226" s="221"/>
      <c r="BX226" s="221"/>
      <c r="BY226" s="221"/>
      <c r="BZ226" s="221"/>
      <c r="CA226" s="221"/>
      <c r="CB226" s="221"/>
      <c r="CC226" s="221"/>
      <c r="CD226" s="221"/>
      <c r="CE226" s="221"/>
      <c r="CF226" s="221"/>
      <c r="CG226" s="221"/>
      <c r="CH226" s="221"/>
      <c r="CI226" s="221"/>
      <c r="CJ226" s="221"/>
      <c r="CK226" s="221"/>
      <c r="CL226" s="221"/>
      <c r="CM226" s="221"/>
      <c r="CN226" s="221"/>
      <c r="CO226" s="221"/>
      <c r="CP226" s="221"/>
      <c r="CQ226" s="221"/>
      <c r="CR226" s="221"/>
      <c r="CS226" s="221"/>
      <c r="CT226" s="221"/>
      <c r="CU226" s="221"/>
      <c r="CV226" s="221"/>
      <c r="CW226" s="221"/>
      <c r="CX226" s="221"/>
      <c r="CY226" s="221"/>
      <c r="CZ226" s="221"/>
      <c r="DA226" s="221"/>
      <c r="DB226" s="221"/>
      <c r="DC226" s="221"/>
      <c r="DD226" s="221"/>
      <c r="DE226" s="221"/>
      <c r="DF226" s="221"/>
      <c r="DG226" s="221"/>
      <c r="DH226" s="221"/>
      <c r="DI226" s="221"/>
      <c r="DJ226" s="221"/>
      <c r="DK226" s="221"/>
      <c r="DL226" s="221"/>
      <c r="DM226" s="221"/>
      <c r="DN226" s="221"/>
      <c r="DO226" s="221"/>
      <c r="DP226" s="221"/>
      <c r="DQ226" s="221"/>
      <c r="DR226" s="221"/>
      <c r="DS226" s="221"/>
      <c r="DT226" s="221"/>
      <c r="DU226" s="221"/>
      <c r="DV226" s="221"/>
      <c r="DW226" s="221"/>
      <c r="DX226" s="221"/>
      <c r="DY226" s="221"/>
      <c r="DZ226" s="221"/>
      <c r="EA226" s="221"/>
      <c r="EB226" s="221"/>
      <c r="EC226" s="221"/>
      <c r="ED226" s="221"/>
      <c r="EE226" s="221"/>
      <c r="EF226" s="221"/>
      <c r="EG226" s="221"/>
      <c r="EH226" s="221"/>
      <c r="EI226" s="221"/>
      <c r="EJ226" s="221"/>
      <c r="EK226" s="221"/>
      <c r="EL226" s="221"/>
      <c r="EM226" s="221"/>
      <c r="EN226" s="221"/>
      <c r="EO226" s="221"/>
      <c r="EP226" s="221"/>
      <c r="EQ226" s="221"/>
      <c r="ER226" s="221"/>
      <c r="ES226" s="221"/>
      <c r="ET226" s="221"/>
      <c r="EU226" s="221"/>
      <c r="EV226" s="221"/>
      <c r="EW226" s="221"/>
      <c r="EX226" s="221"/>
      <c r="EY226" s="221"/>
      <c r="EZ226" s="221"/>
      <c r="FA226" s="221"/>
      <c r="FB226" s="221"/>
      <c r="FC226" s="221"/>
      <c r="FD226" s="221"/>
      <c r="FE226" s="221"/>
      <c r="FF226" s="221"/>
      <c r="FG226" s="221"/>
      <c r="FH226" s="221"/>
      <c r="FI226" s="221"/>
      <c r="FJ226" s="221"/>
      <c r="FK226" s="221"/>
      <c r="FL226" s="221"/>
      <c r="FM226" s="221"/>
      <c r="FN226" s="221"/>
      <c r="FO226" s="221"/>
      <c r="FP226" s="221"/>
      <c r="FQ226" s="221"/>
      <c r="FR226" s="221"/>
      <c r="FS226" s="221"/>
      <c r="FT226" s="221"/>
      <c r="FU226" s="221"/>
      <c r="FV226" s="221"/>
      <c r="FW226" s="221"/>
      <c r="FX226" s="221"/>
      <c r="FY226" s="221"/>
      <c r="FZ226" s="221"/>
      <c r="GA226" s="221"/>
      <c r="GB226" s="221"/>
      <c r="GC226" s="221"/>
      <c r="GD226" s="221"/>
      <c r="GE226" s="221"/>
      <c r="GF226" s="221"/>
      <c r="GG226" s="221"/>
      <c r="GH226" s="221"/>
      <c r="GI226" s="221"/>
      <c r="GJ226" s="221"/>
      <c r="GK226" s="221"/>
      <c r="GL226" s="221"/>
      <c r="GM226" s="221"/>
      <c r="GN226" s="221"/>
      <c r="GO226" s="221"/>
      <c r="GP226" s="221"/>
      <c r="GQ226" s="221"/>
      <c r="GR226" s="221"/>
      <c r="GS226" s="221"/>
      <c r="GT226" s="221"/>
      <c r="GU226" s="221"/>
      <c r="GV226" s="221"/>
      <c r="GW226" s="221"/>
      <c r="GX226" s="221"/>
      <c r="GY226" s="221"/>
      <c r="GZ226" s="221"/>
      <c r="HA226" s="221"/>
      <c r="HB226" s="221"/>
      <c r="HC226" s="221"/>
      <c r="HD226" s="221"/>
      <c r="HE226" s="221"/>
      <c r="HF226" s="221"/>
      <c r="HG226" s="221"/>
      <c r="HH226" s="221"/>
      <c r="HI226" s="221"/>
      <c r="HJ226" s="221"/>
      <c r="HK226" s="221"/>
      <c r="HL226" s="221"/>
      <c r="HM226" s="221"/>
      <c r="HN226" s="221"/>
      <c r="HO226" s="221"/>
      <c r="HP226" s="221"/>
      <c r="HQ226" s="221"/>
      <c r="HR226" s="221"/>
      <c r="HS226" s="221"/>
      <c r="HT226" s="221"/>
      <c r="HU226" s="221"/>
      <c r="HV226" s="221"/>
      <c r="HW226" s="221"/>
      <c r="HX226" s="221"/>
      <c r="HY226" s="221"/>
      <c r="HZ226" s="221"/>
      <c r="IA226" s="221"/>
      <c r="IB226" s="221"/>
      <c r="IC226" s="221"/>
      <c r="ID226" s="221"/>
      <c r="IE226" s="221"/>
      <c r="IF226" s="221"/>
      <c r="IG226" s="221"/>
      <c r="IH226" s="221"/>
      <c r="II226" s="221"/>
      <c r="IJ226" s="221"/>
      <c r="IK226" s="221"/>
      <c r="IL226" s="221"/>
    </row>
    <row r="227" spans="1:246" s="22" customFormat="1" ht="14.7" thickBot="1" x14ac:dyDescent="0.6">
      <c r="A227" s="134"/>
      <c r="B227" s="22" t="s">
        <v>21</v>
      </c>
      <c r="C227" s="100"/>
      <c r="D227" s="100">
        <f>D222-D223</f>
        <v>0</v>
      </c>
      <c r="E227" s="35">
        <f t="shared" ref="E227:BA227" si="80">E222-E223</f>
        <v>-16.78</v>
      </c>
      <c r="F227" s="35">
        <f t="shared" si="80"/>
        <v>-12.585000000000001</v>
      </c>
      <c r="G227" s="35">
        <f t="shared" si="80"/>
        <v>-22.527617488333732</v>
      </c>
      <c r="H227" s="35">
        <f t="shared" si="80"/>
        <v>-21.977286151550793</v>
      </c>
      <c r="I227" s="35">
        <f t="shared" si="80"/>
        <v>-7.2893100823085426</v>
      </c>
      <c r="J227" s="35">
        <f t="shared" si="80"/>
        <v>1.1061933672799147</v>
      </c>
      <c r="K227" s="35">
        <f t="shared" si="80"/>
        <v>1.1117243341163143</v>
      </c>
      <c r="L227" s="35">
        <f t="shared" si="80"/>
        <v>1.1172829557868957</v>
      </c>
      <c r="M227" s="35">
        <f t="shared" si="80"/>
        <v>1.1228693705658299</v>
      </c>
      <c r="N227" s="35">
        <f t="shared" si="80"/>
        <v>1.128483717418659</v>
      </c>
      <c r="O227" s="35">
        <f t="shared" si="80"/>
        <v>1.134126136005752</v>
      </c>
      <c r="P227" s="35">
        <f t="shared" si="80"/>
        <v>1.1397967666857807</v>
      </c>
      <c r="Q227" s="35">
        <f t="shared" si="80"/>
        <v>1.1454957505192094</v>
      </c>
      <c r="R227" s="35">
        <f t="shared" si="80"/>
        <v>1.1512232292718052</v>
      </c>
      <c r="S227" s="35">
        <f t="shared" si="80"/>
        <v>1.1569793454181641</v>
      </c>
      <c r="T227" s="35">
        <f t="shared" si="80"/>
        <v>1.1627642421452549</v>
      </c>
      <c r="U227" s="35">
        <f t="shared" si="80"/>
        <v>1.1685780633559808</v>
      </c>
      <c r="V227" s="35">
        <f t="shared" si="80"/>
        <v>1.1744209536727606</v>
      </c>
      <c r="W227" s="35">
        <f t="shared" si="80"/>
        <v>1.1802930584411242</v>
      </c>
      <c r="X227" s="35">
        <f t="shared" si="80"/>
        <v>1.1861945237333296</v>
      </c>
      <c r="Y227" s="35">
        <f t="shared" si="80"/>
        <v>1.1921254963519961</v>
      </c>
      <c r="Z227" s="35">
        <f t="shared" si="80"/>
        <v>1.1980861238337557</v>
      </c>
      <c r="AA227" s="35">
        <f t="shared" si="80"/>
        <v>1.2040765544529246</v>
      </c>
      <c r="AB227" s="35">
        <f t="shared" si="80"/>
        <v>1.2100969372251891</v>
      </c>
      <c r="AC227" s="35">
        <f t="shared" si="80"/>
        <v>1.2161474219113149</v>
      </c>
      <c r="AD227" s="35">
        <f t="shared" si="80"/>
        <v>1.2222281590208712</v>
      </c>
      <c r="AE227" s="35">
        <f t="shared" si="80"/>
        <v>1.2283392998159752</v>
      </c>
      <c r="AF227" s="35">
        <f t="shared" si="80"/>
        <v>1.2344809963150549</v>
      </c>
      <c r="AG227" s="35">
        <f t="shared" si="80"/>
        <v>1.2406534012966302</v>
      </c>
      <c r="AH227" s="35">
        <f t="shared" si="80"/>
        <v>1.2468566683031128</v>
      </c>
      <c r="AI227" s="35">
        <f t="shared" si="80"/>
        <v>1.2530909516446282</v>
      </c>
      <c r="AJ227" s="35">
        <f t="shared" si="80"/>
        <v>1.2593564064028513</v>
      </c>
      <c r="AK227" s="35">
        <f t="shared" si="80"/>
        <v>1.2656531884348654</v>
      </c>
      <c r="AL227" s="35">
        <f t="shared" si="80"/>
        <v>1.2719814543770396</v>
      </c>
      <c r="AM227" s="35">
        <f t="shared" si="80"/>
        <v>0</v>
      </c>
      <c r="AN227" s="35">
        <f t="shared" si="80"/>
        <v>0</v>
      </c>
      <c r="AO227" s="35">
        <f t="shared" si="80"/>
        <v>0</v>
      </c>
      <c r="AP227" s="35">
        <f t="shared" si="80"/>
        <v>0</v>
      </c>
      <c r="AQ227" s="35">
        <f t="shared" si="80"/>
        <v>0</v>
      </c>
      <c r="AR227" s="35">
        <f t="shared" si="80"/>
        <v>0</v>
      </c>
      <c r="AS227" s="35">
        <f t="shared" si="80"/>
        <v>0</v>
      </c>
      <c r="AT227" s="35">
        <f t="shared" si="80"/>
        <v>0</v>
      </c>
      <c r="AU227" s="35">
        <f t="shared" si="80"/>
        <v>0</v>
      </c>
      <c r="AV227" s="35">
        <f t="shared" si="80"/>
        <v>0</v>
      </c>
      <c r="AW227" s="35">
        <f t="shared" si="80"/>
        <v>0</v>
      </c>
      <c r="AX227" s="35">
        <f t="shared" si="80"/>
        <v>0</v>
      </c>
      <c r="AY227" s="35">
        <f t="shared" si="80"/>
        <v>0</v>
      </c>
      <c r="AZ227" s="35">
        <f t="shared" si="80"/>
        <v>0</v>
      </c>
      <c r="BA227" s="35">
        <f t="shared" si="80"/>
        <v>0</v>
      </c>
      <c r="BB227" s="221"/>
      <c r="BC227" s="221"/>
      <c r="BD227" s="221"/>
      <c r="BE227" s="221"/>
      <c r="BF227" s="221"/>
      <c r="BG227" s="221"/>
      <c r="BH227" s="221"/>
      <c r="BI227" s="221"/>
      <c r="BJ227" s="221"/>
      <c r="BK227" s="221"/>
      <c r="BL227" s="221"/>
      <c r="BM227" s="221"/>
      <c r="BN227" s="221"/>
      <c r="BO227" s="221"/>
      <c r="BP227" s="221"/>
      <c r="BQ227" s="221"/>
      <c r="BR227" s="221"/>
      <c r="BS227" s="221"/>
      <c r="BT227" s="221"/>
      <c r="BU227" s="221"/>
      <c r="BV227" s="221"/>
      <c r="BW227" s="221"/>
      <c r="BX227" s="221"/>
      <c r="BY227" s="221"/>
      <c r="BZ227" s="221"/>
      <c r="CA227" s="221"/>
      <c r="CB227" s="221"/>
      <c r="CC227" s="221"/>
      <c r="CD227" s="221"/>
      <c r="CE227" s="221"/>
      <c r="CF227" s="221"/>
      <c r="CG227" s="221"/>
      <c r="CH227" s="221"/>
      <c r="CI227" s="221"/>
      <c r="CJ227" s="221"/>
      <c r="CK227" s="221"/>
      <c r="CL227" s="221"/>
      <c r="CM227" s="221"/>
      <c r="CN227" s="221"/>
      <c r="CO227" s="221"/>
      <c r="CP227" s="221"/>
      <c r="CQ227" s="221"/>
      <c r="CR227" s="221"/>
      <c r="CS227" s="221"/>
      <c r="CT227" s="221"/>
      <c r="CU227" s="221"/>
      <c r="CV227" s="221"/>
      <c r="CW227" s="221"/>
      <c r="CX227" s="221"/>
      <c r="CY227" s="221"/>
      <c r="CZ227" s="221"/>
      <c r="DA227" s="221"/>
      <c r="DB227" s="221"/>
      <c r="DC227" s="221"/>
      <c r="DD227" s="221"/>
      <c r="DE227" s="221"/>
      <c r="DF227" s="221"/>
      <c r="DG227" s="221"/>
      <c r="DH227" s="221"/>
      <c r="DI227" s="221"/>
      <c r="DJ227" s="221"/>
      <c r="DK227" s="221"/>
      <c r="DL227" s="221"/>
      <c r="DM227" s="221"/>
      <c r="DN227" s="221"/>
      <c r="DO227" s="221"/>
      <c r="DP227" s="221"/>
      <c r="DQ227" s="221"/>
      <c r="DR227" s="221"/>
      <c r="DS227" s="221"/>
      <c r="DT227" s="221"/>
      <c r="DU227" s="221"/>
      <c r="DV227" s="221"/>
      <c r="DW227" s="221"/>
      <c r="DX227" s="221"/>
      <c r="DY227" s="221"/>
      <c r="DZ227" s="221"/>
      <c r="EA227" s="221"/>
      <c r="EB227" s="221"/>
      <c r="EC227" s="221"/>
      <c r="ED227" s="221"/>
      <c r="EE227" s="221"/>
      <c r="EF227" s="221"/>
      <c r="EG227" s="221"/>
      <c r="EH227" s="221"/>
      <c r="EI227" s="221"/>
      <c r="EJ227" s="221"/>
      <c r="EK227" s="221"/>
      <c r="EL227" s="221"/>
      <c r="EM227" s="221"/>
      <c r="EN227" s="221"/>
      <c r="EO227" s="221"/>
      <c r="EP227" s="221"/>
      <c r="EQ227" s="221"/>
      <c r="ER227" s="221"/>
      <c r="ES227" s="221"/>
      <c r="ET227" s="221"/>
      <c r="EU227" s="221"/>
      <c r="EV227" s="221"/>
      <c r="EW227" s="221"/>
      <c r="EX227" s="221"/>
      <c r="EY227" s="221"/>
      <c r="EZ227" s="221"/>
      <c r="FA227" s="221"/>
      <c r="FB227" s="221"/>
      <c r="FC227" s="221"/>
      <c r="FD227" s="221"/>
      <c r="FE227" s="221"/>
      <c r="FF227" s="221"/>
      <c r="FG227" s="221"/>
      <c r="FH227" s="221"/>
      <c r="FI227" s="221"/>
      <c r="FJ227" s="221"/>
      <c r="FK227" s="221"/>
      <c r="FL227" s="221"/>
      <c r="FM227" s="221"/>
      <c r="FN227" s="221"/>
      <c r="FO227" s="221"/>
      <c r="FP227" s="221"/>
      <c r="FQ227" s="221"/>
      <c r="FR227" s="221"/>
      <c r="FS227" s="221"/>
      <c r="FT227" s="221"/>
      <c r="FU227" s="221"/>
      <c r="FV227" s="221"/>
      <c r="FW227" s="221"/>
      <c r="FX227" s="221"/>
      <c r="FY227" s="221"/>
      <c r="FZ227" s="221"/>
      <c r="GA227" s="221"/>
      <c r="GB227" s="221"/>
      <c r="GC227" s="221"/>
      <c r="GD227" s="221"/>
      <c r="GE227" s="221"/>
      <c r="GF227" s="221"/>
      <c r="GG227" s="221"/>
      <c r="GH227" s="221"/>
      <c r="GI227" s="221"/>
      <c r="GJ227" s="221"/>
      <c r="GK227" s="221"/>
      <c r="GL227" s="221"/>
      <c r="GM227" s="221"/>
      <c r="GN227" s="221"/>
      <c r="GO227" s="221"/>
      <c r="GP227" s="221"/>
      <c r="GQ227" s="221"/>
      <c r="GR227" s="221"/>
      <c r="GS227" s="221"/>
      <c r="GT227" s="221"/>
      <c r="GU227" s="221"/>
      <c r="GV227" s="221"/>
      <c r="GW227" s="221"/>
      <c r="GX227" s="221"/>
      <c r="GY227" s="221"/>
      <c r="GZ227" s="221"/>
      <c r="HA227" s="221"/>
      <c r="HB227" s="221"/>
      <c r="HC227" s="221"/>
      <c r="HD227" s="221"/>
      <c r="HE227" s="221"/>
      <c r="HF227" s="221"/>
      <c r="HG227" s="221"/>
      <c r="HH227" s="221"/>
      <c r="HI227" s="221"/>
      <c r="HJ227" s="221"/>
      <c r="HK227" s="221"/>
      <c r="HL227" s="221"/>
      <c r="HM227" s="221"/>
      <c r="HN227" s="221"/>
      <c r="HO227" s="221"/>
      <c r="HP227" s="221"/>
      <c r="HQ227" s="221"/>
      <c r="HR227" s="221"/>
      <c r="HS227" s="221"/>
      <c r="HT227" s="221"/>
      <c r="HU227" s="221"/>
      <c r="HV227" s="221"/>
      <c r="HW227" s="221"/>
      <c r="HX227" s="221"/>
      <c r="HY227" s="221"/>
      <c r="HZ227" s="221"/>
      <c r="IA227" s="221"/>
      <c r="IB227" s="221"/>
      <c r="IC227" s="221"/>
      <c r="ID227" s="221"/>
      <c r="IE227" s="221"/>
      <c r="IF227" s="221"/>
      <c r="IG227" s="221"/>
      <c r="IH227" s="221"/>
      <c r="II227" s="221"/>
      <c r="IJ227" s="221"/>
      <c r="IK227" s="221"/>
      <c r="IL227" s="221"/>
    </row>
    <row r="228" spans="1:246" s="22" customFormat="1" x14ac:dyDescent="0.55000000000000004">
      <c r="A228" s="134"/>
      <c r="B228" s="98"/>
      <c r="C228" s="101" t="s">
        <v>22</v>
      </c>
      <c r="D228" s="102">
        <f>IRR(E227:AL227,0.1)</f>
        <v>-4.4175204505025323E-2</v>
      </c>
      <c r="E228" s="99"/>
      <c r="AH228" s="98"/>
      <c r="AI228" s="98"/>
      <c r="AJ228" s="98"/>
      <c r="AK228" s="98"/>
      <c r="AL228" s="98"/>
      <c r="AM228" s="98"/>
      <c r="AN228" s="98"/>
      <c r="AO228" s="98"/>
      <c r="AP228" s="98"/>
      <c r="AQ228" s="98"/>
      <c r="AR228" s="98"/>
      <c r="AS228" s="98"/>
      <c r="AT228" s="98"/>
      <c r="AU228" s="98"/>
      <c r="AV228" s="98"/>
      <c r="AW228" s="98"/>
      <c r="AX228" s="98"/>
      <c r="AY228" s="98"/>
      <c r="AZ228" s="98"/>
      <c r="BA228" s="98"/>
      <c r="BB228" s="221"/>
      <c r="BC228" s="221"/>
      <c r="BD228" s="221"/>
      <c r="BE228" s="221"/>
      <c r="BF228" s="221"/>
      <c r="BG228" s="221"/>
      <c r="BH228" s="221"/>
      <c r="BI228" s="221"/>
      <c r="BJ228" s="221"/>
      <c r="BK228" s="221"/>
      <c r="BL228" s="221"/>
      <c r="BM228" s="221"/>
      <c r="BN228" s="221"/>
      <c r="BO228" s="221"/>
      <c r="BP228" s="221"/>
      <c r="BQ228" s="221"/>
      <c r="BR228" s="221"/>
      <c r="BS228" s="221"/>
      <c r="BT228" s="221"/>
      <c r="BU228" s="221"/>
      <c r="BV228" s="221"/>
      <c r="BW228" s="221"/>
      <c r="BX228" s="221"/>
      <c r="BY228" s="221"/>
      <c r="BZ228" s="221"/>
      <c r="CA228" s="221"/>
      <c r="CB228" s="221"/>
      <c r="CC228" s="221"/>
      <c r="CD228" s="221"/>
      <c r="CE228" s="221"/>
      <c r="CF228" s="221"/>
      <c r="CG228" s="221"/>
      <c r="CH228" s="221"/>
      <c r="CI228" s="221"/>
      <c r="CJ228" s="221"/>
      <c r="CK228" s="221"/>
      <c r="CL228" s="221"/>
      <c r="CM228" s="221"/>
      <c r="CN228" s="221"/>
      <c r="CO228" s="221"/>
      <c r="CP228" s="221"/>
      <c r="CQ228" s="221"/>
      <c r="CR228" s="221"/>
      <c r="CS228" s="221"/>
      <c r="CT228" s="221"/>
      <c r="CU228" s="221"/>
      <c r="CV228" s="221"/>
      <c r="CW228" s="221"/>
      <c r="CX228" s="221"/>
      <c r="CY228" s="221"/>
      <c r="CZ228" s="221"/>
      <c r="DA228" s="221"/>
      <c r="DB228" s="221"/>
      <c r="DC228" s="221"/>
      <c r="DD228" s="221"/>
      <c r="DE228" s="221"/>
      <c r="DF228" s="221"/>
      <c r="DG228" s="221"/>
      <c r="DH228" s="221"/>
      <c r="DI228" s="221"/>
      <c r="DJ228" s="221"/>
      <c r="DK228" s="221"/>
      <c r="DL228" s="221"/>
      <c r="DM228" s="221"/>
      <c r="DN228" s="221"/>
      <c r="DO228" s="221"/>
      <c r="DP228" s="221"/>
      <c r="DQ228" s="221"/>
      <c r="DR228" s="221"/>
      <c r="DS228" s="221"/>
      <c r="DT228" s="221"/>
      <c r="DU228" s="221"/>
      <c r="DV228" s="221"/>
      <c r="DW228" s="221"/>
      <c r="DX228" s="221"/>
      <c r="DY228" s="221"/>
      <c r="DZ228" s="221"/>
      <c r="EA228" s="221"/>
      <c r="EB228" s="221"/>
      <c r="EC228" s="221"/>
      <c r="ED228" s="221"/>
      <c r="EE228" s="221"/>
      <c r="EF228" s="221"/>
      <c r="EG228" s="221"/>
      <c r="EH228" s="221"/>
      <c r="EI228" s="221"/>
      <c r="EJ228" s="221"/>
      <c r="EK228" s="221"/>
      <c r="EL228" s="221"/>
      <c r="EM228" s="221"/>
      <c r="EN228" s="221"/>
      <c r="EO228" s="221"/>
      <c r="EP228" s="221"/>
      <c r="EQ228" s="221"/>
      <c r="ER228" s="221"/>
      <c r="ES228" s="221"/>
      <c r="ET228" s="221"/>
      <c r="EU228" s="221"/>
      <c r="EV228" s="221"/>
      <c r="EW228" s="221"/>
      <c r="EX228" s="221"/>
      <c r="EY228" s="221"/>
      <c r="EZ228" s="221"/>
      <c r="FA228" s="221"/>
      <c r="FB228" s="221"/>
      <c r="FC228" s="221"/>
      <c r="FD228" s="221"/>
      <c r="FE228" s="221"/>
      <c r="FF228" s="221"/>
      <c r="FG228" s="221"/>
      <c r="FH228" s="221"/>
      <c r="FI228" s="221"/>
      <c r="FJ228" s="221"/>
      <c r="FK228" s="221"/>
      <c r="FL228" s="221"/>
      <c r="FM228" s="221"/>
      <c r="FN228" s="221"/>
      <c r="FO228" s="221"/>
      <c r="FP228" s="221"/>
      <c r="FQ228" s="221"/>
      <c r="FR228" s="221"/>
      <c r="FS228" s="221"/>
      <c r="FT228" s="221"/>
      <c r="FU228" s="221"/>
      <c r="FV228" s="221"/>
      <c r="FW228" s="221"/>
      <c r="FX228" s="221"/>
      <c r="FY228" s="221"/>
      <c r="FZ228" s="221"/>
      <c r="GA228" s="221"/>
      <c r="GB228" s="221"/>
      <c r="GC228" s="221"/>
      <c r="GD228" s="221"/>
      <c r="GE228" s="221"/>
      <c r="GF228" s="221"/>
      <c r="GG228" s="221"/>
      <c r="GH228" s="221"/>
      <c r="GI228" s="221"/>
      <c r="GJ228" s="221"/>
      <c r="GK228" s="221"/>
      <c r="GL228" s="221"/>
      <c r="GM228" s="221"/>
      <c r="GN228" s="221"/>
      <c r="GO228" s="221"/>
      <c r="GP228" s="221"/>
      <c r="GQ228" s="221"/>
      <c r="GR228" s="221"/>
      <c r="GS228" s="221"/>
      <c r="GT228" s="221"/>
      <c r="GU228" s="221"/>
      <c r="GV228" s="221"/>
      <c r="GW228" s="221"/>
      <c r="GX228" s="221"/>
      <c r="GY228" s="221"/>
      <c r="GZ228" s="221"/>
      <c r="HA228" s="221"/>
      <c r="HB228" s="221"/>
      <c r="HC228" s="221"/>
      <c r="HD228" s="221"/>
      <c r="HE228" s="221"/>
      <c r="HF228" s="221"/>
      <c r="HG228" s="221"/>
      <c r="HH228" s="221"/>
      <c r="HI228" s="221"/>
      <c r="HJ228" s="221"/>
      <c r="HK228" s="221"/>
      <c r="HL228" s="221"/>
      <c r="HM228" s="221"/>
      <c r="HN228" s="221"/>
      <c r="HO228" s="221"/>
      <c r="HP228" s="221"/>
      <c r="HQ228" s="221"/>
      <c r="HR228" s="221"/>
      <c r="HS228" s="221"/>
      <c r="HT228" s="221"/>
      <c r="HU228" s="221"/>
      <c r="HV228" s="221"/>
      <c r="HW228" s="221"/>
      <c r="HX228" s="221"/>
      <c r="HY228" s="221"/>
      <c r="HZ228" s="221"/>
      <c r="IA228" s="221"/>
      <c r="IB228" s="221"/>
      <c r="IC228" s="221"/>
      <c r="ID228" s="221"/>
      <c r="IE228" s="221"/>
      <c r="IF228" s="221"/>
      <c r="IG228" s="221"/>
      <c r="IH228" s="221"/>
      <c r="II228" s="221"/>
      <c r="IJ228" s="221"/>
      <c r="IK228" s="221"/>
      <c r="IL228" s="221"/>
    </row>
    <row r="229" spans="1:246" s="22" customFormat="1" ht="14.7" thickBot="1" x14ac:dyDescent="0.6">
      <c r="A229" s="103"/>
      <c r="B229" s="210"/>
      <c r="C229" s="103" t="s">
        <v>23</v>
      </c>
      <c r="D229" s="104">
        <f>NPV($C$30,D227:AL227)</f>
        <v>-52.306974159202184</v>
      </c>
      <c r="E229" s="211"/>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0"/>
      <c r="AI229" s="210"/>
      <c r="AJ229" s="210"/>
      <c r="AK229" s="210"/>
      <c r="AL229" s="210"/>
      <c r="AM229" s="210"/>
      <c r="AN229" s="210"/>
      <c r="AO229" s="210"/>
      <c r="AP229" s="210"/>
      <c r="AQ229" s="210"/>
      <c r="AR229" s="210"/>
      <c r="AS229" s="210"/>
      <c r="AT229" s="210"/>
      <c r="AU229" s="210"/>
      <c r="AV229" s="210"/>
      <c r="AW229" s="210"/>
      <c r="AX229" s="210"/>
      <c r="AY229" s="210"/>
      <c r="AZ229" s="210"/>
      <c r="BA229" s="210"/>
      <c r="BB229" s="221"/>
      <c r="BC229" s="221"/>
      <c r="BD229" s="221"/>
      <c r="BE229" s="221"/>
      <c r="BF229" s="221"/>
      <c r="BG229" s="221"/>
      <c r="BH229" s="221"/>
      <c r="BI229" s="221"/>
      <c r="BJ229" s="221"/>
      <c r="BK229" s="221"/>
      <c r="BL229" s="221"/>
      <c r="BM229" s="221"/>
      <c r="BN229" s="221"/>
      <c r="BO229" s="221"/>
      <c r="BP229" s="221"/>
      <c r="BQ229" s="221"/>
      <c r="BR229" s="221"/>
      <c r="BS229" s="221"/>
      <c r="BT229" s="221"/>
      <c r="BU229" s="221"/>
      <c r="BV229" s="221"/>
      <c r="BW229" s="221"/>
      <c r="BX229" s="221"/>
      <c r="BY229" s="221"/>
      <c r="BZ229" s="221"/>
      <c r="CA229" s="221"/>
      <c r="CB229" s="221"/>
      <c r="CC229" s="221"/>
      <c r="CD229" s="221"/>
      <c r="CE229" s="221"/>
      <c r="CF229" s="221"/>
      <c r="CG229" s="221"/>
      <c r="CH229" s="221"/>
      <c r="CI229" s="221"/>
      <c r="CJ229" s="221"/>
      <c r="CK229" s="221"/>
      <c r="CL229" s="221"/>
      <c r="CM229" s="221"/>
      <c r="CN229" s="221"/>
      <c r="CO229" s="221"/>
      <c r="CP229" s="221"/>
      <c r="CQ229" s="221"/>
      <c r="CR229" s="221"/>
      <c r="CS229" s="221"/>
      <c r="CT229" s="221"/>
      <c r="CU229" s="221"/>
      <c r="CV229" s="221"/>
      <c r="CW229" s="221"/>
      <c r="CX229" s="221"/>
      <c r="CY229" s="221"/>
      <c r="CZ229" s="221"/>
      <c r="DA229" s="221"/>
      <c r="DB229" s="221"/>
      <c r="DC229" s="221"/>
      <c r="DD229" s="221"/>
      <c r="DE229" s="221"/>
      <c r="DF229" s="221"/>
      <c r="DG229" s="221"/>
      <c r="DH229" s="221"/>
      <c r="DI229" s="221"/>
      <c r="DJ229" s="221"/>
      <c r="DK229" s="221"/>
      <c r="DL229" s="221"/>
      <c r="DM229" s="221"/>
      <c r="DN229" s="221"/>
      <c r="DO229" s="221"/>
      <c r="DP229" s="221"/>
      <c r="DQ229" s="221"/>
      <c r="DR229" s="221"/>
      <c r="DS229" s="221"/>
      <c r="DT229" s="221"/>
      <c r="DU229" s="221"/>
      <c r="DV229" s="221"/>
      <c r="DW229" s="221"/>
      <c r="DX229" s="221"/>
      <c r="DY229" s="221"/>
      <c r="DZ229" s="221"/>
      <c r="EA229" s="221"/>
      <c r="EB229" s="221"/>
      <c r="EC229" s="221"/>
      <c r="ED229" s="221"/>
      <c r="EE229" s="221"/>
      <c r="EF229" s="221"/>
      <c r="EG229" s="221"/>
      <c r="EH229" s="221"/>
      <c r="EI229" s="221"/>
      <c r="EJ229" s="221"/>
      <c r="EK229" s="221"/>
      <c r="EL229" s="221"/>
      <c r="EM229" s="221"/>
      <c r="EN229" s="221"/>
      <c r="EO229" s="221"/>
      <c r="EP229" s="221"/>
      <c r="EQ229" s="221"/>
      <c r="ER229" s="221"/>
      <c r="ES229" s="221"/>
      <c r="ET229" s="221"/>
      <c r="EU229" s="221"/>
      <c r="EV229" s="221"/>
      <c r="EW229" s="221"/>
      <c r="EX229" s="221"/>
      <c r="EY229" s="221"/>
      <c r="EZ229" s="221"/>
      <c r="FA229" s="221"/>
      <c r="FB229" s="221"/>
      <c r="FC229" s="221"/>
      <c r="FD229" s="221"/>
      <c r="FE229" s="221"/>
      <c r="FF229" s="221"/>
      <c r="FG229" s="221"/>
      <c r="FH229" s="221"/>
      <c r="FI229" s="221"/>
      <c r="FJ229" s="221"/>
      <c r="FK229" s="221"/>
      <c r="FL229" s="221"/>
      <c r="FM229" s="221"/>
      <c r="FN229" s="221"/>
      <c r="FO229" s="221"/>
      <c r="FP229" s="221"/>
      <c r="FQ229" s="221"/>
      <c r="FR229" s="221"/>
      <c r="FS229" s="221"/>
      <c r="FT229" s="221"/>
      <c r="FU229" s="221"/>
      <c r="FV229" s="221"/>
      <c r="FW229" s="221"/>
      <c r="FX229" s="221"/>
      <c r="FY229" s="221"/>
      <c r="FZ229" s="221"/>
      <c r="GA229" s="221"/>
      <c r="GB229" s="221"/>
      <c r="GC229" s="221"/>
      <c r="GD229" s="221"/>
      <c r="GE229" s="221"/>
      <c r="GF229" s="221"/>
      <c r="GG229" s="221"/>
      <c r="GH229" s="221"/>
      <c r="GI229" s="221"/>
      <c r="GJ229" s="221"/>
      <c r="GK229" s="221"/>
      <c r="GL229" s="221"/>
      <c r="GM229" s="221"/>
      <c r="GN229" s="221"/>
      <c r="GO229" s="221"/>
      <c r="GP229" s="221"/>
      <c r="GQ229" s="221"/>
      <c r="GR229" s="221"/>
      <c r="GS229" s="221"/>
      <c r="GT229" s="221"/>
      <c r="GU229" s="221"/>
      <c r="GV229" s="221"/>
      <c r="GW229" s="221"/>
      <c r="GX229" s="221"/>
      <c r="GY229" s="221"/>
      <c r="GZ229" s="221"/>
      <c r="HA229" s="221"/>
      <c r="HB229" s="221"/>
      <c r="HC229" s="221"/>
      <c r="HD229" s="221"/>
      <c r="HE229" s="221"/>
      <c r="HF229" s="221"/>
      <c r="HG229" s="221"/>
      <c r="HH229" s="221"/>
      <c r="HI229" s="221"/>
      <c r="HJ229" s="221"/>
      <c r="HK229" s="221"/>
      <c r="HL229" s="221"/>
      <c r="HM229" s="221"/>
      <c r="HN229" s="221"/>
      <c r="HO229" s="221"/>
      <c r="HP229" s="221"/>
      <c r="HQ229" s="221"/>
      <c r="HR229" s="221"/>
      <c r="HS229" s="221"/>
      <c r="HT229" s="221"/>
      <c r="HU229" s="221"/>
      <c r="HV229" s="221"/>
      <c r="HW229" s="221"/>
      <c r="HX229" s="221"/>
      <c r="HY229" s="221"/>
      <c r="HZ229" s="221"/>
      <c r="IA229" s="221"/>
      <c r="IB229" s="221"/>
      <c r="IC229" s="221"/>
      <c r="ID229" s="221"/>
      <c r="IE229" s="221"/>
      <c r="IF229" s="221"/>
      <c r="IG229" s="221"/>
      <c r="IH229" s="221"/>
      <c r="II229" s="221"/>
      <c r="IJ229" s="221"/>
      <c r="IK229" s="221"/>
      <c r="IL229" s="221"/>
    </row>
    <row r="230" spans="1:246" s="12" customFormat="1" ht="14.7" thickBot="1" x14ac:dyDescent="0.6">
      <c r="A230" s="158"/>
      <c r="B230" s="158"/>
      <c r="C230" s="158"/>
      <c r="D230" s="158">
        <f>NPV($C$30,D222:BA222)/NPV($C$30,D223:BA223)</f>
        <v>0.32637957050539423</v>
      </c>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c r="AC230" s="158"/>
      <c r="AD230" s="158"/>
      <c r="AE230" s="158"/>
      <c r="AF230" s="158"/>
      <c r="AG230" s="158"/>
      <c r="AH230" s="158"/>
      <c r="AI230" s="158"/>
      <c r="AJ230" s="158"/>
      <c r="AK230" s="158"/>
      <c r="AL230" s="158"/>
      <c r="AM230" s="158"/>
      <c r="AN230" s="158"/>
      <c r="AO230" s="158"/>
      <c r="AP230" s="158"/>
      <c r="AQ230" s="158"/>
      <c r="AR230" s="158"/>
      <c r="AS230" s="158"/>
      <c r="AT230" s="158"/>
      <c r="AU230" s="158"/>
      <c r="AV230" s="158"/>
      <c r="AW230" s="158"/>
      <c r="AX230" s="158"/>
      <c r="AY230" s="158"/>
      <c r="AZ230" s="158"/>
      <c r="BA230" s="220"/>
      <c r="BB230" s="221"/>
      <c r="BC230" s="221"/>
      <c r="BD230" s="221"/>
      <c r="BE230" s="221"/>
      <c r="BF230" s="221"/>
      <c r="BG230" s="221"/>
      <c r="BH230" s="221"/>
      <c r="BI230" s="221"/>
      <c r="BJ230" s="221"/>
      <c r="BK230" s="221"/>
      <c r="BL230" s="221"/>
      <c r="BM230" s="221"/>
      <c r="BN230" s="221"/>
      <c r="BO230" s="221"/>
      <c r="BP230" s="221"/>
      <c r="BQ230" s="221"/>
      <c r="BR230" s="221"/>
      <c r="BS230" s="221"/>
      <c r="BT230" s="221"/>
      <c r="BU230" s="221"/>
      <c r="BV230" s="221"/>
      <c r="BW230" s="221"/>
      <c r="BX230" s="221"/>
      <c r="BY230" s="221"/>
      <c r="BZ230" s="221"/>
      <c r="CA230" s="221"/>
      <c r="CB230" s="221"/>
      <c r="CC230" s="221"/>
      <c r="CD230" s="221"/>
      <c r="CE230" s="221"/>
      <c r="CF230" s="221"/>
      <c r="CG230" s="221"/>
      <c r="CH230" s="221"/>
      <c r="CI230" s="221"/>
      <c r="CJ230" s="221"/>
      <c r="CK230" s="221"/>
      <c r="CL230" s="221"/>
      <c r="CM230" s="221"/>
      <c r="CN230" s="221"/>
      <c r="CO230" s="221"/>
      <c r="CP230" s="221"/>
      <c r="CQ230" s="221"/>
      <c r="CR230" s="221"/>
      <c r="CS230" s="221"/>
      <c r="CT230" s="221"/>
      <c r="CU230" s="221"/>
      <c r="CV230" s="221"/>
      <c r="CW230" s="221"/>
      <c r="CX230" s="221"/>
      <c r="CY230" s="221"/>
      <c r="CZ230" s="221"/>
      <c r="DA230" s="221"/>
      <c r="DB230" s="221"/>
      <c r="DC230" s="221"/>
      <c r="DD230" s="221"/>
      <c r="DE230" s="221"/>
      <c r="DF230" s="221"/>
      <c r="DG230" s="221"/>
      <c r="DH230" s="221"/>
      <c r="DI230" s="221"/>
      <c r="DJ230" s="221"/>
      <c r="DK230" s="221"/>
      <c r="DL230" s="221"/>
      <c r="DM230" s="221"/>
      <c r="DN230" s="221"/>
      <c r="DO230" s="221"/>
      <c r="DP230" s="221"/>
      <c r="DQ230" s="221"/>
      <c r="DR230" s="221"/>
      <c r="DS230" s="221"/>
      <c r="DT230" s="221"/>
      <c r="DU230" s="221"/>
      <c r="DV230" s="221"/>
      <c r="DW230" s="221"/>
      <c r="DX230" s="221"/>
      <c r="DY230" s="221"/>
      <c r="DZ230" s="221"/>
      <c r="EA230" s="221"/>
      <c r="EB230" s="221"/>
      <c r="EC230" s="221"/>
      <c r="ED230" s="221"/>
      <c r="EE230" s="221"/>
      <c r="EF230" s="221"/>
      <c r="EG230" s="221"/>
      <c r="EH230" s="221"/>
      <c r="EI230" s="221"/>
      <c r="EJ230" s="221"/>
      <c r="EK230" s="221"/>
      <c r="EL230" s="221"/>
      <c r="EM230" s="221"/>
      <c r="EN230" s="221"/>
      <c r="EO230" s="221"/>
      <c r="EP230" s="221"/>
      <c r="EQ230" s="221"/>
      <c r="ER230" s="221"/>
      <c r="ES230" s="221"/>
      <c r="ET230" s="221"/>
      <c r="EU230" s="221"/>
      <c r="EV230" s="221"/>
      <c r="EW230" s="221"/>
      <c r="EX230" s="221"/>
      <c r="EY230" s="221"/>
      <c r="EZ230" s="221"/>
      <c r="FA230" s="221"/>
      <c r="FB230" s="221"/>
      <c r="FC230" s="221"/>
      <c r="FD230" s="221"/>
      <c r="FE230" s="221"/>
      <c r="FF230" s="221"/>
      <c r="FG230" s="221"/>
      <c r="FH230" s="221"/>
      <c r="FI230" s="221"/>
      <c r="FJ230" s="221"/>
      <c r="FK230" s="221"/>
      <c r="FL230" s="221"/>
      <c r="FM230" s="221"/>
      <c r="FN230" s="221"/>
      <c r="FO230" s="221"/>
      <c r="FP230" s="221"/>
      <c r="FQ230" s="221"/>
      <c r="FR230" s="221"/>
      <c r="FS230" s="221"/>
      <c r="FT230" s="221"/>
      <c r="FU230" s="221"/>
      <c r="FV230" s="221"/>
      <c r="FW230" s="221"/>
      <c r="FX230" s="221"/>
      <c r="FY230" s="221"/>
      <c r="FZ230" s="221"/>
      <c r="GA230" s="221"/>
      <c r="GB230" s="221"/>
      <c r="GC230" s="221"/>
      <c r="GD230" s="221"/>
      <c r="GE230" s="221"/>
      <c r="GF230" s="221"/>
      <c r="GG230" s="221"/>
      <c r="GH230" s="221"/>
      <c r="GI230" s="221"/>
      <c r="GJ230" s="221"/>
      <c r="GK230" s="221"/>
      <c r="GL230" s="221"/>
      <c r="GM230" s="221"/>
      <c r="GN230" s="221"/>
      <c r="GO230" s="221"/>
      <c r="GP230" s="221"/>
      <c r="GQ230" s="221"/>
      <c r="GR230" s="221"/>
      <c r="GS230" s="221"/>
      <c r="GT230" s="221"/>
      <c r="GU230" s="221"/>
      <c r="GV230" s="221"/>
      <c r="GW230" s="221"/>
      <c r="GX230" s="221"/>
      <c r="GY230" s="221"/>
      <c r="GZ230" s="221"/>
      <c r="HA230" s="221"/>
      <c r="HB230" s="221"/>
      <c r="HC230" s="221"/>
      <c r="HD230" s="221"/>
      <c r="HE230" s="221"/>
      <c r="HF230" s="221"/>
      <c r="HG230" s="221"/>
      <c r="HH230" s="221"/>
      <c r="HI230" s="221"/>
      <c r="HJ230" s="221"/>
      <c r="HK230" s="221"/>
      <c r="HL230" s="221"/>
      <c r="HM230" s="221"/>
      <c r="HN230" s="221"/>
      <c r="HO230" s="221"/>
      <c r="HP230" s="221"/>
      <c r="HQ230" s="221"/>
      <c r="HR230" s="221"/>
      <c r="HS230" s="221"/>
      <c r="HT230" s="221"/>
      <c r="HU230" s="221"/>
      <c r="HV230" s="221"/>
      <c r="HW230" s="221"/>
      <c r="HX230" s="221"/>
      <c r="HY230" s="221"/>
      <c r="HZ230" s="221"/>
      <c r="IA230" s="221"/>
      <c r="IB230" s="221"/>
      <c r="IC230" s="221"/>
      <c r="ID230" s="221"/>
      <c r="IE230" s="221"/>
      <c r="IF230" s="221"/>
      <c r="IG230" s="221"/>
      <c r="IH230" s="221"/>
      <c r="II230" s="221"/>
      <c r="IJ230" s="221"/>
      <c r="IK230" s="221"/>
      <c r="IL230" s="221"/>
    </row>
    <row r="231" spans="1:246" s="23" customFormat="1" x14ac:dyDescent="0.55000000000000004">
      <c r="A231" s="213">
        <v>10</v>
      </c>
      <c r="B231" s="214" t="s">
        <v>6</v>
      </c>
      <c r="C231" s="215"/>
      <c r="D231" s="215">
        <f>D221</f>
        <v>2017</v>
      </c>
      <c r="E231" s="215">
        <f t="shared" ref="E231:BA231" si="81">E221</f>
        <v>2018</v>
      </c>
      <c r="F231" s="215">
        <f t="shared" si="81"/>
        <v>2019</v>
      </c>
      <c r="G231" s="215">
        <f t="shared" si="81"/>
        <v>2020</v>
      </c>
      <c r="H231" s="215">
        <f t="shared" si="81"/>
        <v>2021</v>
      </c>
      <c r="I231" s="215">
        <f t="shared" si="81"/>
        <v>2022</v>
      </c>
      <c r="J231" s="215">
        <f t="shared" si="81"/>
        <v>2023</v>
      </c>
      <c r="K231" s="215">
        <f t="shared" si="81"/>
        <v>2024</v>
      </c>
      <c r="L231" s="215">
        <f t="shared" si="81"/>
        <v>2025</v>
      </c>
      <c r="M231" s="215">
        <f t="shared" si="81"/>
        <v>2026</v>
      </c>
      <c r="N231" s="215">
        <f t="shared" si="81"/>
        <v>2027</v>
      </c>
      <c r="O231" s="215">
        <f t="shared" si="81"/>
        <v>2028</v>
      </c>
      <c r="P231" s="215">
        <f t="shared" si="81"/>
        <v>2029</v>
      </c>
      <c r="Q231" s="215">
        <f t="shared" si="81"/>
        <v>2030</v>
      </c>
      <c r="R231" s="215">
        <f t="shared" si="81"/>
        <v>2031</v>
      </c>
      <c r="S231" s="215">
        <f t="shared" si="81"/>
        <v>2032</v>
      </c>
      <c r="T231" s="215">
        <f t="shared" si="81"/>
        <v>2033</v>
      </c>
      <c r="U231" s="215">
        <f t="shared" si="81"/>
        <v>2034</v>
      </c>
      <c r="V231" s="215">
        <f t="shared" si="81"/>
        <v>2035</v>
      </c>
      <c r="W231" s="215">
        <f t="shared" si="81"/>
        <v>2036</v>
      </c>
      <c r="X231" s="215">
        <f t="shared" si="81"/>
        <v>2037</v>
      </c>
      <c r="Y231" s="215">
        <f t="shared" si="81"/>
        <v>2038</v>
      </c>
      <c r="Z231" s="215">
        <f t="shared" si="81"/>
        <v>2039</v>
      </c>
      <c r="AA231" s="215">
        <f t="shared" si="81"/>
        <v>2040</v>
      </c>
      <c r="AB231" s="215">
        <f t="shared" si="81"/>
        <v>2041</v>
      </c>
      <c r="AC231" s="215">
        <f t="shared" si="81"/>
        <v>2042</v>
      </c>
      <c r="AD231" s="215">
        <f t="shared" si="81"/>
        <v>2043</v>
      </c>
      <c r="AE231" s="215">
        <f t="shared" si="81"/>
        <v>2044</v>
      </c>
      <c r="AF231" s="215">
        <f t="shared" si="81"/>
        <v>2045</v>
      </c>
      <c r="AG231" s="215">
        <f t="shared" si="81"/>
        <v>2046</v>
      </c>
      <c r="AH231" s="215">
        <f t="shared" si="81"/>
        <v>2047</v>
      </c>
      <c r="AI231" s="215">
        <f t="shared" si="81"/>
        <v>2048</v>
      </c>
      <c r="AJ231" s="215">
        <f t="shared" si="81"/>
        <v>2049</v>
      </c>
      <c r="AK231" s="215">
        <f t="shared" si="81"/>
        <v>2050</v>
      </c>
      <c r="AL231" s="215">
        <f t="shared" si="81"/>
        <v>2051</v>
      </c>
      <c r="AM231" s="215">
        <f t="shared" si="81"/>
        <v>2052</v>
      </c>
      <c r="AN231" s="215">
        <f t="shared" si="81"/>
        <v>2053</v>
      </c>
      <c r="AO231" s="215">
        <f t="shared" si="81"/>
        <v>2054</v>
      </c>
      <c r="AP231" s="215">
        <f t="shared" si="81"/>
        <v>2055</v>
      </c>
      <c r="AQ231" s="215">
        <f t="shared" si="81"/>
        <v>2056</v>
      </c>
      <c r="AR231" s="215">
        <f t="shared" si="81"/>
        <v>2057</v>
      </c>
      <c r="AS231" s="215">
        <f t="shared" si="81"/>
        <v>2058</v>
      </c>
      <c r="AT231" s="215">
        <f t="shared" si="81"/>
        <v>2059</v>
      </c>
      <c r="AU231" s="215">
        <f t="shared" si="81"/>
        <v>2060</v>
      </c>
      <c r="AV231" s="215">
        <f t="shared" si="81"/>
        <v>2061</v>
      </c>
      <c r="AW231" s="215">
        <f t="shared" si="81"/>
        <v>2062</v>
      </c>
      <c r="AX231" s="215">
        <f t="shared" si="81"/>
        <v>2063</v>
      </c>
      <c r="AY231" s="215">
        <f t="shared" si="81"/>
        <v>2064</v>
      </c>
      <c r="AZ231" s="215">
        <f t="shared" si="81"/>
        <v>2065</v>
      </c>
      <c r="BA231" s="215">
        <f t="shared" si="81"/>
        <v>2066</v>
      </c>
      <c r="BB231" s="221"/>
      <c r="BC231" s="221"/>
      <c r="BD231" s="221"/>
      <c r="BE231" s="221"/>
      <c r="BF231" s="221"/>
      <c r="BG231" s="221"/>
      <c r="BH231" s="221"/>
      <c r="BI231" s="221"/>
      <c r="BJ231" s="221"/>
      <c r="BK231" s="221"/>
      <c r="BL231" s="221"/>
      <c r="BM231" s="221"/>
      <c r="BN231" s="221"/>
      <c r="BO231" s="221"/>
      <c r="BP231" s="221"/>
      <c r="BQ231" s="221"/>
      <c r="BR231" s="221"/>
      <c r="BS231" s="221"/>
      <c r="BT231" s="221"/>
      <c r="BU231" s="221"/>
      <c r="BV231" s="221"/>
      <c r="BW231" s="221"/>
      <c r="BX231" s="221"/>
      <c r="BY231" s="221"/>
      <c r="BZ231" s="221"/>
      <c r="CA231" s="221"/>
      <c r="CB231" s="221"/>
      <c r="CC231" s="221"/>
      <c r="CD231" s="221"/>
      <c r="CE231" s="221"/>
      <c r="CF231" s="221"/>
      <c r="CG231" s="221"/>
      <c r="CH231" s="221"/>
      <c r="CI231" s="221"/>
      <c r="CJ231" s="221"/>
      <c r="CK231" s="221"/>
      <c r="CL231" s="221"/>
      <c r="CM231" s="221"/>
      <c r="CN231" s="221"/>
      <c r="CO231" s="221"/>
      <c r="CP231" s="221"/>
      <c r="CQ231" s="221"/>
      <c r="CR231" s="221"/>
      <c r="CS231" s="221"/>
      <c r="CT231" s="221"/>
      <c r="CU231" s="221"/>
      <c r="CV231" s="221"/>
      <c r="CW231" s="221"/>
      <c r="CX231" s="221"/>
      <c r="CY231" s="221"/>
      <c r="CZ231" s="221"/>
      <c r="DA231" s="221"/>
      <c r="DB231" s="221"/>
      <c r="DC231" s="221"/>
      <c r="DD231" s="221"/>
      <c r="DE231" s="221"/>
      <c r="DF231" s="221"/>
      <c r="DG231" s="221"/>
      <c r="DH231" s="221"/>
      <c r="DI231" s="221"/>
      <c r="DJ231" s="221"/>
      <c r="DK231" s="221"/>
      <c r="DL231" s="221"/>
      <c r="DM231" s="221"/>
      <c r="DN231" s="221"/>
      <c r="DO231" s="221"/>
      <c r="DP231" s="221"/>
      <c r="DQ231" s="221"/>
      <c r="DR231" s="221"/>
      <c r="DS231" s="221"/>
      <c r="DT231" s="221"/>
      <c r="DU231" s="221"/>
      <c r="DV231" s="221"/>
      <c r="DW231" s="221"/>
      <c r="DX231" s="221"/>
      <c r="DY231" s="221"/>
      <c r="DZ231" s="221"/>
      <c r="EA231" s="221"/>
      <c r="EB231" s="221"/>
      <c r="EC231" s="221"/>
      <c r="ED231" s="221"/>
      <c r="EE231" s="221"/>
      <c r="EF231" s="221"/>
      <c r="EG231" s="221"/>
      <c r="EH231" s="221"/>
      <c r="EI231" s="221"/>
      <c r="EJ231" s="221"/>
      <c r="EK231" s="221"/>
      <c r="EL231" s="221"/>
      <c r="EM231" s="221"/>
      <c r="EN231" s="221"/>
      <c r="EO231" s="221"/>
      <c r="EP231" s="221"/>
      <c r="EQ231" s="221"/>
      <c r="ER231" s="221"/>
      <c r="ES231" s="221"/>
      <c r="ET231" s="221"/>
      <c r="EU231" s="221"/>
      <c r="EV231" s="221"/>
      <c r="EW231" s="221"/>
      <c r="EX231" s="221"/>
      <c r="EY231" s="221"/>
      <c r="EZ231" s="221"/>
      <c r="FA231" s="221"/>
      <c r="FB231" s="221"/>
      <c r="FC231" s="221"/>
      <c r="FD231" s="221"/>
      <c r="FE231" s="221"/>
      <c r="FF231" s="221"/>
      <c r="FG231" s="221"/>
      <c r="FH231" s="221"/>
      <c r="FI231" s="221"/>
      <c r="FJ231" s="221"/>
      <c r="FK231" s="221"/>
      <c r="FL231" s="221"/>
      <c r="FM231" s="221"/>
      <c r="FN231" s="221"/>
      <c r="FO231" s="221"/>
      <c r="FP231" s="221"/>
      <c r="FQ231" s="221"/>
      <c r="FR231" s="221"/>
      <c r="FS231" s="221"/>
      <c r="FT231" s="221"/>
      <c r="FU231" s="221"/>
      <c r="FV231" s="221"/>
      <c r="FW231" s="221"/>
      <c r="FX231" s="221"/>
      <c r="FY231" s="221"/>
      <c r="FZ231" s="221"/>
      <c r="GA231" s="221"/>
      <c r="GB231" s="221"/>
      <c r="GC231" s="221"/>
      <c r="GD231" s="221"/>
      <c r="GE231" s="221"/>
      <c r="GF231" s="221"/>
      <c r="GG231" s="221"/>
      <c r="GH231" s="221"/>
      <c r="GI231" s="221"/>
      <c r="GJ231" s="221"/>
      <c r="GK231" s="221"/>
      <c r="GL231" s="221"/>
      <c r="GM231" s="221"/>
      <c r="GN231" s="221"/>
      <c r="GO231" s="221"/>
      <c r="GP231" s="221"/>
      <c r="GQ231" s="221"/>
      <c r="GR231" s="221"/>
      <c r="GS231" s="221"/>
      <c r="GT231" s="221"/>
      <c r="GU231" s="221"/>
      <c r="GV231" s="221"/>
      <c r="GW231" s="221"/>
      <c r="GX231" s="221"/>
      <c r="GY231" s="221"/>
      <c r="GZ231" s="221"/>
      <c r="HA231" s="221"/>
      <c r="HB231" s="221"/>
      <c r="HC231" s="221"/>
      <c r="HD231" s="221"/>
      <c r="HE231" s="221"/>
      <c r="HF231" s="221"/>
      <c r="HG231" s="221"/>
      <c r="HH231" s="221"/>
      <c r="HI231" s="221"/>
      <c r="HJ231" s="221"/>
      <c r="HK231" s="221"/>
      <c r="HL231" s="221"/>
      <c r="HM231" s="221"/>
      <c r="HN231" s="221"/>
      <c r="HO231" s="221"/>
      <c r="HP231" s="221"/>
      <c r="HQ231" s="221"/>
      <c r="HR231" s="221"/>
      <c r="HS231" s="221"/>
      <c r="HT231" s="221"/>
      <c r="HU231" s="221"/>
      <c r="HV231" s="221"/>
      <c r="HW231" s="221"/>
      <c r="HX231" s="221"/>
      <c r="HY231" s="221"/>
      <c r="HZ231" s="221"/>
      <c r="IA231" s="221"/>
      <c r="IB231" s="221"/>
      <c r="IC231" s="221"/>
      <c r="ID231" s="221"/>
      <c r="IE231" s="221"/>
      <c r="IF231" s="221"/>
      <c r="IG231" s="221"/>
      <c r="IH231" s="221"/>
      <c r="II231" s="221"/>
      <c r="IJ231" s="221"/>
      <c r="IK231" s="221"/>
      <c r="IL231" s="221"/>
    </row>
    <row r="232" spans="1:246" s="23" customFormat="1" x14ac:dyDescent="0.55000000000000004">
      <c r="A232" s="216"/>
      <c r="B232" s="23" t="s">
        <v>11</v>
      </c>
      <c r="D232" s="26">
        <f t="shared" ref="D232:AL232" si="82">D25*$H$20*D27</f>
        <v>0</v>
      </c>
      <c r="E232" s="26">
        <f t="shared" si="82"/>
        <v>0</v>
      </c>
      <c r="F232" s="26">
        <f t="shared" si="82"/>
        <v>0</v>
      </c>
      <c r="G232" s="26">
        <f t="shared" si="82"/>
        <v>0.54488251166627455</v>
      </c>
      <c r="H232" s="26">
        <f t="shared" si="82"/>
        <v>1.0952138484492118</v>
      </c>
      <c r="I232" s="26">
        <f t="shared" si="82"/>
        <v>1.1006899176914575</v>
      </c>
      <c r="J232" s="26">
        <f t="shared" si="82"/>
        <v>1.1061933672799147</v>
      </c>
      <c r="K232" s="26">
        <f t="shared" si="82"/>
        <v>1.1117243341163143</v>
      </c>
      <c r="L232" s="26">
        <f t="shared" si="82"/>
        <v>1.1172829557868957</v>
      </c>
      <c r="M232" s="26">
        <f t="shared" si="82"/>
        <v>1.1228693705658299</v>
      </c>
      <c r="N232" s="26">
        <f t="shared" si="82"/>
        <v>1.128483717418659</v>
      </c>
      <c r="O232" s="26">
        <f t="shared" si="82"/>
        <v>1.134126136005752</v>
      </c>
      <c r="P232" s="26">
        <f t="shared" si="82"/>
        <v>1.1397967666857807</v>
      </c>
      <c r="Q232" s="26">
        <f t="shared" si="82"/>
        <v>1.1454957505192094</v>
      </c>
      <c r="R232" s="26">
        <f t="shared" si="82"/>
        <v>1.1512232292718052</v>
      </c>
      <c r="S232" s="26">
        <f t="shared" si="82"/>
        <v>1.1569793454181641</v>
      </c>
      <c r="T232" s="26">
        <f t="shared" si="82"/>
        <v>1.1627642421452549</v>
      </c>
      <c r="U232" s="26">
        <f t="shared" si="82"/>
        <v>1.1685780633559808</v>
      </c>
      <c r="V232" s="26">
        <f t="shared" si="82"/>
        <v>1.1744209536727606</v>
      </c>
      <c r="W232" s="26">
        <f t="shared" si="82"/>
        <v>1.1802930584411242</v>
      </c>
      <c r="X232" s="26">
        <f t="shared" si="82"/>
        <v>1.1861945237333296</v>
      </c>
      <c r="Y232" s="26">
        <f t="shared" si="82"/>
        <v>1.1921254963519961</v>
      </c>
      <c r="Z232" s="26">
        <f t="shared" si="82"/>
        <v>1.1980861238337557</v>
      </c>
      <c r="AA232" s="26">
        <f t="shared" si="82"/>
        <v>1.2040765544529246</v>
      </c>
      <c r="AB232" s="26">
        <f t="shared" si="82"/>
        <v>1.2100969372251891</v>
      </c>
      <c r="AC232" s="26">
        <f t="shared" si="82"/>
        <v>1.2161474219113149</v>
      </c>
      <c r="AD232" s="26">
        <f t="shared" si="82"/>
        <v>1.2222281590208712</v>
      </c>
      <c r="AE232" s="26">
        <f t="shared" si="82"/>
        <v>1.2283392998159752</v>
      </c>
      <c r="AF232" s="26">
        <f t="shared" si="82"/>
        <v>1.2344809963150549</v>
      </c>
      <c r="AG232" s="26">
        <f t="shared" si="82"/>
        <v>1.2406534012966302</v>
      </c>
      <c r="AH232" s="26">
        <f t="shared" si="82"/>
        <v>1.2468566683031128</v>
      </c>
      <c r="AI232" s="26">
        <f t="shared" si="82"/>
        <v>1.2530909516446282</v>
      </c>
      <c r="AJ232" s="26">
        <f t="shared" si="82"/>
        <v>1.2593564064028513</v>
      </c>
      <c r="AK232" s="26">
        <f t="shared" si="82"/>
        <v>1.2656531884348654</v>
      </c>
      <c r="AL232" s="26">
        <f t="shared" si="82"/>
        <v>1.2719814543770396</v>
      </c>
      <c r="AM232" s="26">
        <f t="shared" ref="AM232:BA232" si="83">AM25*$H$20</f>
        <v>0</v>
      </c>
      <c r="AN232" s="26">
        <f t="shared" si="83"/>
        <v>0</v>
      </c>
      <c r="AO232" s="26">
        <f t="shared" si="83"/>
        <v>0</v>
      </c>
      <c r="AP232" s="26">
        <f t="shared" si="83"/>
        <v>0</v>
      </c>
      <c r="AQ232" s="26">
        <f t="shared" si="83"/>
        <v>0</v>
      </c>
      <c r="AR232" s="26">
        <f t="shared" si="83"/>
        <v>0</v>
      </c>
      <c r="AS232" s="26">
        <f t="shared" si="83"/>
        <v>0</v>
      </c>
      <c r="AT232" s="26">
        <f t="shared" si="83"/>
        <v>0</v>
      </c>
      <c r="AU232" s="26">
        <f t="shared" si="83"/>
        <v>0</v>
      </c>
      <c r="AV232" s="26">
        <f t="shared" si="83"/>
        <v>0</v>
      </c>
      <c r="AW232" s="26">
        <f t="shared" si="83"/>
        <v>0</v>
      </c>
      <c r="AX232" s="26">
        <f t="shared" si="83"/>
        <v>0</v>
      </c>
      <c r="AY232" s="26">
        <f t="shared" si="83"/>
        <v>0</v>
      </c>
      <c r="AZ232" s="26">
        <f t="shared" si="83"/>
        <v>0</v>
      </c>
      <c r="BA232" s="26">
        <f t="shared" si="83"/>
        <v>0</v>
      </c>
      <c r="BB232" s="221"/>
      <c r="BC232" s="221"/>
      <c r="BD232" s="221"/>
      <c r="BE232" s="221"/>
      <c r="BF232" s="221"/>
      <c r="BG232" s="221"/>
      <c r="BH232" s="221"/>
      <c r="BI232" s="221"/>
      <c r="BJ232" s="221"/>
      <c r="BK232" s="221"/>
      <c r="BL232" s="221"/>
      <c r="BM232" s="221"/>
      <c r="BN232" s="221"/>
      <c r="BO232" s="221"/>
      <c r="BP232" s="221"/>
      <c r="BQ232" s="221"/>
      <c r="BR232" s="221"/>
      <c r="BS232" s="221"/>
      <c r="BT232" s="221"/>
      <c r="BU232" s="221"/>
      <c r="BV232" s="221"/>
      <c r="BW232" s="221"/>
      <c r="BX232" s="221"/>
      <c r="BY232" s="221"/>
      <c r="BZ232" s="221"/>
      <c r="CA232" s="221"/>
      <c r="CB232" s="221"/>
      <c r="CC232" s="221"/>
      <c r="CD232" s="221"/>
      <c r="CE232" s="221"/>
      <c r="CF232" s="221"/>
      <c r="CG232" s="221"/>
      <c r="CH232" s="221"/>
      <c r="CI232" s="221"/>
      <c r="CJ232" s="221"/>
      <c r="CK232" s="221"/>
      <c r="CL232" s="221"/>
      <c r="CM232" s="221"/>
      <c r="CN232" s="221"/>
      <c r="CO232" s="221"/>
      <c r="CP232" s="221"/>
      <c r="CQ232" s="221"/>
      <c r="CR232" s="221"/>
      <c r="CS232" s="221"/>
      <c r="CT232" s="221"/>
      <c r="CU232" s="221"/>
      <c r="CV232" s="221"/>
      <c r="CW232" s="221"/>
      <c r="CX232" s="221"/>
      <c r="CY232" s="221"/>
      <c r="CZ232" s="221"/>
      <c r="DA232" s="221"/>
      <c r="DB232" s="221"/>
      <c r="DC232" s="221"/>
      <c r="DD232" s="221"/>
      <c r="DE232" s="221"/>
      <c r="DF232" s="221"/>
      <c r="DG232" s="221"/>
      <c r="DH232" s="221"/>
      <c r="DI232" s="221"/>
      <c r="DJ232" s="221"/>
      <c r="DK232" s="221"/>
      <c r="DL232" s="221"/>
      <c r="DM232" s="221"/>
      <c r="DN232" s="221"/>
      <c r="DO232" s="221"/>
      <c r="DP232" s="221"/>
      <c r="DQ232" s="221"/>
      <c r="DR232" s="221"/>
      <c r="DS232" s="221"/>
      <c r="DT232" s="221"/>
      <c r="DU232" s="221"/>
      <c r="DV232" s="221"/>
      <c r="DW232" s="221"/>
      <c r="DX232" s="221"/>
      <c r="DY232" s="221"/>
      <c r="DZ232" s="221"/>
      <c r="EA232" s="221"/>
      <c r="EB232" s="221"/>
      <c r="EC232" s="221"/>
      <c r="ED232" s="221"/>
      <c r="EE232" s="221"/>
      <c r="EF232" s="221"/>
      <c r="EG232" s="221"/>
      <c r="EH232" s="221"/>
      <c r="EI232" s="221"/>
      <c r="EJ232" s="221"/>
      <c r="EK232" s="221"/>
      <c r="EL232" s="221"/>
      <c r="EM232" s="221"/>
      <c r="EN232" s="221"/>
      <c r="EO232" s="221"/>
      <c r="EP232" s="221"/>
      <c r="EQ232" s="221"/>
      <c r="ER232" s="221"/>
      <c r="ES232" s="221"/>
      <c r="ET232" s="221"/>
      <c r="EU232" s="221"/>
      <c r="EV232" s="221"/>
      <c r="EW232" s="221"/>
      <c r="EX232" s="221"/>
      <c r="EY232" s="221"/>
      <c r="EZ232" s="221"/>
      <c r="FA232" s="221"/>
      <c r="FB232" s="221"/>
      <c r="FC232" s="221"/>
      <c r="FD232" s="221"/>
      <c r="FE232" s="221"/>
      <c r="FF232" s="221"/>
      <c r="FG232" s="221"/>
      <c r="FH232" s="221"/>
      <c r="FI232" s="221"/>
      <c r="FJ232" s="221"/>
      <c r="FK232" s="221"/>
      <c r="FL232" s="221"/>
      <c r="FM232" s="221"/>
      <c r="FN232" s="221"/>
      <c r="FO232" s="221"/>
      <c r="FP232" s="221"/>
      <c r="FQ232" s="221"/>
      <c r="FR232" s="221"/>
      <c r="FS232" s="221"/>
      <c r="FT232" s="221"/>
      <c r="FU232" s="221"/>
      <c r="FV232" s="221"/>
      <c r="FW232" s="221"/>
      <c r="FX232" s="221"/>
      <c r="FY232" s="221"/>
      <c r="FZ232" s="221"/>
      <c r="GA232" s="221"/>
      <c r="GB232" s="221"/>
      <c r="GC232" s="221"/>
      <c r="GD232" s="221"/>
      <c r="GE232" s="221"/>
      <c r="GF232" s="221"/>
      <c r="GG232" s="221"/>
      <c r="GH232" s="221"/>
      <c r="GI232" s="221"/>
      <c r="GJ232" s="221"/>
      <c r="GK232" s="221"/>
      <c r="GL232" s="221"/>
      <c r="GM232" s="221"/>
      <c r="GN232" s="221"/>
      <c r="GO232" s="221"/>
      <c r="GP232" s="221"/>
      <c r="GQ232" s="221"/>
      <c r="GR232" s="221"/>
      <c r="GS232" s="221"/>
      <c r="GT232" s="221"/>
      <c r="GU232" s="221"/>
      <c r="GV232" s="221"/>
      <c r="GW232" s="221"/>
      <c r="GX232" s="221"/>
      <c r="GY232" s="221"/>
      <c r="GZ232" s="221"/>
      <c r="HA232" s="221"/>
      <c r="HB232" s="221"/>
      <c r="HC232" s="221"/>
      <c r="HD232" s="221"/>
      <c r="HE232" s="221"/>
      <c r="HF232" s="221"/>
      <c r="HG232" s="221"/>
      <c r="HH232" s="221"/>
      <c r="HI232" s="221"/>
      <c r="HJ232" s="221"/>
      <c r="HK232" s="221"/>
      <c r="HL232" s="221"/>
      <c r="HM232" s="221"/>
      <c r="HN232" s="221"/>
      <c r="HO232" s="221"/>
      <c r="HP232" s="221"/>
      <c r="HQ232" s="221"/>
      <c r="HR232" s="221"/>
      <c r="HS232" s="221"/>
      <c r="HT232" s="221"/>
      <c r="HU232" s="221"/>
      <c r="HV232" s="221"/>
      <c r="HW232" s="221"/>
      <c r="HX232" s="221"/>
      <c r="HY232" s="221"/>
      <c r="HZ232" s="221"/>
      <c r="IA232" s="221"/>
      <c r="IB232" s="221"/>
      <c r="IC232" s="221"/>
      <c r="ID232" s="221"/>
      <c r="IE232" s="221"/>
      <c r="IF232" s="221"/>
      <c r="IG232" s="221"/>
      <c r="IH232" s="221"/>
      <c r="II232" s="221"/>
      <c r="IJ232" s="221"/>
      <c r="IK232" s="221"/>
      <c r="IL232" s="221"/>
    </row>
    <row r="233" spans="1:246" s="23" customFormat="1" x14ac:dyDescent="0.55000000000000004">
      <c r="A233" s="216"/>
      <c r="B233" s="23" t="s">
        <v>18</v>
      </c>
      <c r="D233" s="23">
        <f>SUM(D234:D235)</f>
        <v>0</v>
      </c>
      <c r="E233" s="36">
        <f t="shared" ref="E233:BA233" si="84">SUM(E234:E235)</f>
        <v>19.580000000000002</v>
      </c>
      <c r="F233" s="36">
        <f t="shared" si="84"/>
        <v>14.685</v>
      </c>
      <c r="G233" s="36">
        <f t="shared" si="84"/>
        <v>26.922500000000003</v>
      </c>
      <c r="H233" s="36">
        <f t="shared" si="84"/>
        <v>26.922500000000003</v>
      </c>
      <c r="I233" s="36">
        <f t="shared" si="84"/>
        <v>9.7900000000000009</v>
      </c>
      <c r="J233" s="36">
        <f t="shared" si="84"/>
        <v>0</v>
      </c>
      <c r="K233" s="36">
        <f t="shared" si="84"/>
        <v>0</v>
      </c>
      <c r="L233" s="36">
        <f t="shared" si="84"/>
        <v>0</v>
      </c>
      <c r="M233" s="36">
        <f t="shared" si="84"/>
        <v>0</v>
      </c>
      <c r="N233" s="36">
        <f t="shared" si="84"/>
        <v>0</v>
      </c>
      <c r="O233" s="36">
        <f t="shared" si="84"/>
        <v>0</v>
      </c>
      <c r="P233" s="36">
        <f t="shared" si="84"/>
        <v>0</v>
      </c>
      <c r="Q233" s="36">
        <f t="shared" si="84"/>
        <v>0</v>
      </c>
      <c r="R233" s="36">
        <f t="shared" si="84"/>
        <v>0</v>
      </c>
      <c r="S233" s="36">
        <f t="shared" si="84"/>
        <v>0</v>
      </c>
      <c r="T233" s="36">
        <f t="shared" si="84"/>
        <v>0</v>
      </c>
      <c r="U233" s="36">
        <f t="shared" si="84"/>
        <v>0</v>
      </c>
      <c r="V233" s="36">
        <f t="shared" si="84"/>
        <v>0</v>
      </c>
      <c r="W233" s="36">
        <f t="shared" si="84"/>
        <v>0</v>
      </c>
      <c r="X233" s="36">
        <f t="shared" si="84"/>
        <v>0</v>
      </c>
      <c r="Y233" s="36">
        <f t="shared" si="84"/>
        <v>0</v>
      </c>
      <c r="Z233" s="36">
        <f t="shared" si="84"/>
        <v>0</v>
      </c>
      <c r="AA233" s="36">
        <f t="shared" si="84"/>
        <v>0</v>
      </c>
      <c r="AB233" s="36">
        <f t="shared" si="84"/>
        <v>0</v>
      </c>
      <c r="AC233" s="36">
        <f t="shared" si="84"/>
        <v>0</v>
      </c>
      <c r="AD233" s="36">
        <f t="shared" si="84"/>
        <v>0</v>
      </c>
      <c r="AE233" s="36">
        <f t="shared" si="84"/>
        <v>0</v>
      </c>
      <c r="AF233" s="36">
        <f t="shared" si="84"/>
        <v>0</v>
      </c>
      <c r="AG233" s="36">
        <f t="shared" si="84"/>
        <v>0</v>
      </c>
      <c r="AH233" s="36">
        <f t="shared" si="84"/>
        <v>0</v>
      </c>
      <c r="AI233" s="36">
        <f t="shared" si="84"/>
        <v>0</v>
      </c>
      <c r="AJ233" s="36">
        <f t="shared" si="84"/>
        <v>0</v>
      </c>
      <c r="AK233" s="36">
        <f t="shared" si="84"/>
        <v>0</v>
      </c>
      <c r="AL233" s="36">
        <f t="shared" si="84"/>
        <v>0</v>
      </c>
      <c r="AM233" s="36">
        <f t="shared" si="84"/>
        <v>0</v>
      </c>
      <c r="AN233" s="36">
        <f t="shared" si="84"/>
        <v>0</v>
      </c>
      <c r="AO233" s="36">
        <f t="shared" si="84"/>
        <v>0</v>
      </c>
      <c r="AP233" s="36">
        <f t="shared" si="84"/>
        <v>0</v>
      </c>
      <c r="AQ233" s="36">
        <f t="shared" si="84"/>
        <v>0</v>
      </c>
      <c r="AR233" s="36">
        <f t="shared" si="84"/>
        <v>0</v>
      </c>
      <c r="AS233" s="36">
        <f t="shared" si="84"/>
        <v>0</v>
      </c>
      <c r="AT233" s="36">
        <f t="shared" si="84"/>
        <v>0</v>
      </c>
      <c r="AU233" s="36">
        <f t="shared" si="84"/>
        <v>0</v>
      </c>
      <c r="AV233" s="36">
        <f t="shared" si="84"/>
        <v>0</v>
      </c>
      <c r="AW233" s="36">
        <f t="shared" si="84"/>
        <v>0</v>
      </c>
      <c r="AX233" s="36">
        <f t="shared" si="84"/>
        <v>0</v>
      </c>
      <c r="AY233" s="36">
        <f t="shared" si="84"/>
        <v>0</v>
      </c>
      <c r="AZ233" s="36">
        <f t="shared" si="84"/>
        <v>0</v>
      </c>
      <c r="BA233" s="36">
        <f t="shared" si="84"/>
        <v>0</v>
      </c>
      <c r="BB233" s="221"/>
      <c r="BC233" s="221"/>
      <c r="BD233" s="221"/>
      <c r="BE233" s="221"/>
      <c r="BF233" s="221"/>
      <c r="BG233" s="221"/>
      <c r="BH233" s="221"/>
      <c r="BI233" s="221"/>
      <c r="BJ233" s="221"/>
      <c r="BK233" s="221"/>
      <c r="BL233" s="221"/>
      <c r="BM233" s="221"/>
      <c r="BN233" s="221"/>
      <c r="BO233" s="221"/>
      <c r="BP233" s="221"/>
      <c r="BQ233" s="221"/>
      <c r="BR233" s="221"/>
      <c r="BS233" s="221"/>
      <c r="BT233" s="221"/>
      <c r="BU233" s="221"/>
      <c r="BV233" s="221"/>
      <c r="BW233" s="221"/>
      <c r="BX233" s="221"/>
      <c r="BY233" s="221"/>
      <c r="BZ233" s="221"/>
      <c r="CA233" s="221"/>
      <c r="CB233" s="221"/>
      <c r="CC233" s="221"/>
      <c r="CD233" s="221"/>
      <c r="CE233" s="221"/>
      <c r="CF233" s="221"/>
      <c r="CG233" s="221"/>
      <c r="CH233" s="221"/>
      <c r="CI233" s="221"/>
      <c r="CJ233" s="221"/>
      <c r="CK233" s="221"/>
      <c r="CL233" s="221"/>
      <c r="CM233" s="221"/>
      <c r="CN233" s="221"/>
      <c r="CO233" s="221"/>
      <c r="CP233" s="221"/>
      <c r="CQ233" s="221"/>
      <c r="CR233" s="221"/>
      <c r="CS233" s="221"/>
      <c r="CT233" s="221"/>
      <c r="CU233" s="221"/>
      <c r="CV233" s="221"/>
      <c r="CW233" s="221"/>
      <c r="CX233" s="221"/>
      <c r="CY233" s="221"/>
      <c r="CZ233" s="221"/>
      <c r="DA233" s="221"/>
      <c r="DB233" s="221"/>
      <c r="DC233" s="221"/>
      <c r="DD233" s="221"/>
      <c r="DE233" s="221"/>
      <c r="DF233" s="221"/>
      <c r="DG233" s="221"/>
      <c r="DH233" s="221"/>
      <c r="DI233" s="221"/>
      <c r="DJ233" s="221"/>
      <c r="DK233" s="221"/>
      <c r="DL233" s="221"/>
      <c r="DM233" s="221"/>
      <c r="DN233" s="221"/>
      <c r="DO233" s="221"/>
      <c r="DP233" s="221"/>
      <c r="DQ233" s="221"/>
      <c r="DR233" s="221"/>
      <c r="DS233" s="221"/>
      <c r="DT233" s="221"/>
      <c r="DU233" s="221"/>
      <c r="DV233" s="221"/>
      <c r="DW233" s="221"/>
      <c r="DX233" s="221"/>
      <c r="DY233" s="221"/>
      <c r="DZ233" s="221"/>
      <c r="EA233" s="221"/>
      <c r="EB233" s="221"/>
      <c r="EC233" s="221"/>
      <c r="ED233" s="221"/>
      <c r="EE233" s="221"/>
      <c r="EF233" s="221"/>
      <c r="EG233" s="221"/>
      <c r="EH233" s="221"/>
      <c r="EI233" s="221"/>
      <c r="EJ233" s="221"/>
      <c r="EK233" s="221"/>
      <c r="EL233" s="221"/>
      <c r="EM233" s="221"/>
      <c r="EN233" s="221"/>
      <c r="EO233" s="221"/>
      <c r="EP233" s="221"/>
      <c r="EQ233" s="221"/>
      <c r="ER233" s="221"/>
      <c r="ES233" s="221"/>
      <c r="ET233" s="221"/>
      <c r="EU233" s="221"/>
      <c r="EV233" s="221"/>
      <c r="EW233" s="221"/>
      <c r="EX233" s="221"/>
      <c r="EY233" s="221"/>
      <c r="EZ233" s="221"/>
      <c r="FA233" s="221"/>
      <c r="FB233" s="221"/>
      <c r="FC233" s="221"/>
      <c r="FD233" s="221"/>
      <c r="FE233" s="221"/>
      <c r="FF233" s="221"/>
      <c r="FG233" s="221"/>
      <c r="FH233" s="221"/>
      <c r="FI233" s="221"/>
      <c r="FJ233" s="221"/>
      <c r="FK233" s="221"/>
      <c r="FL233" s="221"/>
      <c r="FM233" s="221"/>
      <c r="FN233" s="221"/>
      <c r="FO233" s="221"/>
      <c r="FP233" s="221"/>
      <c r="FQ233" s="221"/>
      <c r="FR233" s="221"/>
      <c r="FS233" s="221"/>
      <c r="FT233" s="221"/>
      <c r="FU233" s="221"/>
      <c r="FV233" s="221"/>
      <c r="FW233" s="221"/>
      <c r="FX233" s="221"/>
      <c r="FY233" s="221"/>
      <c r="FZ233" s="221"/>
      <c r="GA233" s="221"/>
      <c r="GB233" s="221"/>
      <c r="GC233" s="221"/>
      <c r="GD233" s="221"/>
      <c r="GE233" s="221"/>
      <c r="GF233" s="221"/>
      <c r="GG233" s="221"/>
      <c r="GH233" s="221"/>
      <c r="GI233" s="221"/>
      <c r="GJ233" s="221"/>
      <c r="GK233" s="221"/>
      <c r="GL233" s="221"/>
      <c r="GM233" s="221"/>
      <c r="GN233" s="221"/>
      <c r="GO233" s="221"/>
      <c r="GP233" s="221"/>
      <c r="GQ233" s="221"/>
      <c r="GR233" s="221"/>
      <c r="GS233" s="221"/>
      <c r="GT233" s="221"/>
      <c r="GU233" s="221"/>
      <c r="GV233" s="221"/>
      <c r="GW233" s="221"/>
      <c r="GX233" s="221"/>
      <c r="GY233" s="221"/>
      <c r="GZ233" s="221"/>
      <c r="HA233" s="221"/>
      <c r="HB233" s="221"/>
      <c r="HC233" s="221"/>
      <c r="HD233" s="221"/>
      <c r="HE233" s="221"/>
      <c r="HF233" s="221"/>
      <c r="HG233" s="221"/>
      <c r="HH233" s="221"/>
      <c r="HI233" s="221"/>
      <c r="HJ233" s="221"/>
      <c r="HK233" s="221"/>
      <c r="HL233" s="221"/>
      <c r="HM233" s="221"/>
      <c r="HN233" s="221"/>
      <c r="HO233" s="221"/>
      <c r="HP233" s="221"/>
      <c r="HQ233" s="221"/>
      <c r="HR233" s="221"/>
      <c r="HS233" s="221"/>
      <c r="HT233" s="221"/>
      <c r="HU233" s="221"/>
      <c r="HV233" s="221"/>
      <c r="HW233" s="221"/>
      <c r="HX233" s="221"/>
      <c r="HY233" s="221"/>
      <c r="HZ233" s="221"/>
      <c r="IA233" s="221"/>
      <c r="IB233" s="221"/>
      <c r="IC233" s="221"/>
      <c r="ID233" s="221"/>
      <c r="IE233" s="221"/>
      <c r="IF233" s="221"/>
      <c r="IG233" s="221"/>
      <c r="IH233" s="221"/>
      <c r="II233" s="221"/>
      <c r="IJ233" s="221"/>
      <c r="IK233" s="221"/>
      <c r="IL233" s="221"/>
    </row>
    <row r="234" spans="1:246" s="23" customFormat="1" x14ac:dyDescent="0.55000000000000004">
      <c r="A234" s="216"/>
      <c r="B234" s="23" t="s">
        <v>20</v>
      </c>
      <c r="E234" s="36">
        <f t="shared" ref="E234:AJ234" si="85">E23*$F$20</f>
        <v>19.580000000000002</v>
      </c>
      <c r="F234" s="36">
        <f t="shared" si="85"/>
        <v>14.685</v>
      </c>
      <c r="G234" s="36">
        <f t="shared" si="85"/>
        <v>26.922500000000003</v>
      </c>
      <c r="H234" s="36">
        <f t="shared" si="85"/>
        <v>26.922500000000003</v>
      </c>
      <c r="I234" s="36">
        <f t="shared" si="85"/>
        <v>9.7900000000000009</v>
      </c>
      <c r="J234" s="36">
        <f t="shared" si="85"/>
        <v>0</v>
      </c>
      <c r="K234" s="36">
        <f t="shared" si="85"/>
        <v>0</v>
      </c>
      <c r="L234" s="36">
        <f t="shared" si="85"/>
        <v>0</v>
      </c>
      <c r="M234" s="36">
        <f t="shared" si="85"/>
        <v>0</v>
      </c>
      <c r="N234" s="36">
        <f t="shared" si="85"/>
        <v>0</v>
      </c>
      <c r="O234" s="36">
        <f t="shared" si="85"/>
        <v>0</v>
      </c>
      <c r="P234" s="36">
        <f t="shared" si="85"/>
        <v>0</v>
      </c>
      <c r="Q234" s="36">
        <f t="shared" si="85"/>
        <v>0</v>
      </c>
      <c r="R234" s="36">
        <f t="shared" si="85"/>
        <v>0</v>
      </c>
      <c r="S234" s="36">
        <f t="shared" si="85"/>
        <v>0</v>
      </c>
      <c r="T234" s="36">
        <f t="shared" si="85"/>
        <v>0</v>
      </c>
      <c r="U234" s="36">
        <f t="shared" si="85"/>
        <v>0</v>
      </c>
      <c r="V234" s="36">
        <f t="shared" si="85"/>
        <v>0</v>
      </c>
      <c r="W234" s="36">
        <f t="shared" si="85"/>
        <v>0</v>
      </c>
      <c r="X234" s="36">
        <f t="shared" si="85"/>
        <v>0</v>
      </c>
      <c r="Y234" s="36">
        <f t="shared" si="85"/>
        <v>0</v>
      </c>
      <c r="Z234" s="36">
        <f t="shared" si="85"/>
        <v>0</v>
      </c>
      <c r="AA234" s="36">
        <f t="shared" si="85"/>
        <v>0</v>
      </c>
      <c r="AB234" s="36">
        <f t="shared" si="85"/>
        <v>0</v>
      </c>
      <c r="AC234" s="36">
        <f t="shared" si="85"/>
        <v>0</v>
      </c>
      <c r="AD234" s="36">
        <f t="shared" si="85"/>
        <v>0</v>
      </c>
      <c r="AE234" s="36">
        <f t="shared" si="85"/>
        <v>0</v>
      </c>
      <c r="AF234" s="36">
        <f t="shared" si="85"/>
        <v>0</v>
      </c>
      <c r="AG234" s="36">
        <f t="shared" si="85"/>
        <v>0</v>
      </c>
      <c r="AH234" s="36">
        <f t="shared" si="85"/>
        <v>0</v>
      </c>
      <c r="AI234" s="36">
        <f t="shared" si="85"/>
        <v>0</v>
      </c>
      <c r="AJ234" s="36">
        <f t="shared" si="85"/>
        <v>0</v>
      </c>
      <c r="AK234" s="36">
        <f t="shared" ref="AK234:BA234" si="86">AK23*$F$20</f>
        <v>0</v>
      </c>
      <c r="AL234" s="36">
        <f t="shared" si="86"/>
        <v>0</v>
      </c>
      <c r="AM234" s="36">
        <f t="shared" si="86"/>
        <v>0</v>
      </c>
      <c r="AN234" s="36">
        <f t="shared" si="86"/>
        <v>0</v>
      </c>
      <c r="AO234" s="36">
        <f t="shared" si="86"/>
        <v>0</v>
      </c>
      <c r="AP234" s="36">
        <f t="shared" si="86"/>
        <v>0</v>
      </c>
      <c r="AQ234" s="36">
        <f t="shared" si="86"/>
        <v>0</v>
      </c>
      <c r="AR234" s="36">
        <f t="shared" si="86"/>
        <v>0</v>
      </c>
      <c r="AS234" s="36">
        <f t="shared" si="86"/>
        <v>0</v>
      </c>
      <c r="AT234" s="36">
        <f t="shared" si="86"/>
        <v>0</v>
      </c>
      <c r="AU234" s="36">
        <f t="shared" si="86"/>
        <v>0</v>
      </c>
      <c r="AV234" s="36">
        <f t="shared" si="86"/>
        <v>0</v>
      </c>
      <c r="AW234" s="36">
        <f t="shared" si="86"/>
        <v>0</v>
      </c>
      <c r="AX234" s="36">
        <f t="shared" si="86"/>
        <v>0</v>
      </c>
      <c r="AY234" s="36">
        <f t="shared" si="86"/>
        <v>0</v>
      </c>
      <c r="AZ234" s="36">
        <f t="shared" si="86"/>
        <v>0</v>
      </c>
      <c r="BA234" s="36">
        <f t="shared" si="86"/>
        <v>0</v>
      </c>
      <c r="BB234" s="221"/>
      <c r="BC234" s="221"/>
      <c r="BD234" s="221"/>
      <c r="BE234" s="221"/>
      <c r="BF234" s="221"/>
      <c r="BG234" s="221"/>
      <c r="BH234" s="221"/>
      <c r="BI234" s="221"/>
      <c r="BJ234" s="221"/>
      <c r="BK234" s="221"/>
      <c r="BL234" s="221"/>
      <c r="BM234" s="221"/>
      <c r="BN234" s="221"/>
      <c r="BO234" s="221"/>
      <c r="BP234" s="221"/>
      <c r="BQ234" s="221"/>
      <c r="BR234" s="221"/>
      <c r="BS234" s="221"/>
      <c r="BT234" s="221"/>
      <c r="BU234" s="221"/>
      <c r="BV234" s="221"/>
      <c r="BW234" s="221"/>
      <c r="BX234" s="221"/>
      <c r="BY234" s="221"/>
      <c r="BZ234" s="221"/>
      <c r="CA234" s="221"/>
      <c r="CB234" s="221"/>
      <c r="CC234" s="221"/>
      <c r="CD234" s="221"/>
      <c r="CE234" s="221"/>
      <c r="CF234" s="221"/>
      <c r="CG234" s="221"/>
      <c r="CH234" s="221"/>
      <c r="CI234" s="221"/>
      <c r="CJ234" s="221"/>
      <c r="CK234" s="221"/>
      <c r="CL234" s="221"/>
      <c r="CM234" s="221"/>
      <c r="CN234" s="221"/>
      <c r="CO234" s="221"/>
      <c r="CP234" s="221"/>
      <c r="CQ234" s="221"/>
      <c r="CR234" s="221"/>
      <c r="CS234" s="221"/>
      <c r="CT234" s="221"/>
      <c r="CU234" s="221"/>
      <c r="CV234" s="221"/>
      <c r="CW234" s="221"/>
      <c r="CX234" s="221"/>
      <c r="CY234" s="221"/>
      <c r="CZ234" s="221"/>
      <c r="DA234" s="221"/>
      <c r="DB234" s="221"/>
      <c r="DC234" s="221"/>
      <c r="DD234" s="221"/>
      <c r="DE234" s="221"/>
      <c r="DF234" s="221"/>
      <c r="DG234" s="221"/>
      <c r="DH234" s="221"/>
      <c r="DI234" s="221"/>
      <c r="DJ234" s="221"/>
      <c r="DK234" s="221"/>
      <c r="DL234" s="221"/>
      <c r="DM234" s="221"/>
      <c r="DN234" s="221"/>
      <c r="DO234" s="221"/>
      <c r="DP234" s="221"/>
      <c r="DQ234" s="221"/>
      <c r="DR234" s="221"/>
      <c r="DS234" s="221"/>
      <c r="DT234" s="221"/>
      <c r="DU234" s="221"/>
      <c r="DV234" s="221"/>
      <c r="DW234" s="221"/>
      <c r="DX234" s="221"/>
      <c r="DY234" s="221"/>
      <c r="DZ234" s="221"/>
      <c r="EA234" s="221"/>
      <c r="EB234" s="221"/>
      <c r="EC234" s="221"/>
      <c r="ED234" s="221"/>
      <c r="EE234" s="221"/>
      <c r="EF234" s="221"/>
      <c r="EG234" s="221"/>
      <c r="EH234" s="221"/>
      <c r="EI234" s="221"/>
      <c r="EJ234" s="221"/>
      <c r="EK234" s="221"/>
      <c r="EL234" s="221"/>
      <c r="EM234" s="221"/>
      <c r="EN234" s="221"/>
      <c r="EO234" s="221"/>
      <c r="EP234" s="221"/>
      <c r="EQ234" s="221"/>
      <c r="ER234" s="221"/>
      <c r="ES234" s="221"/>
      <c r="ET234" s="221"/>
      <c r="EU234" s="221"/>
      <c r="EV234" s="221"/>
      <c r="EW234" s="221"/>
      <c r="EX234" s="221"/>
      <c r="EY234" s="221"/>
      <c r="EZ234" s="221"/>
      <c r="FA234" s="221"/>
      <c r="FB234" s="221"/>
      <c r="FC234" s="221"/>
      <c r="FD234" s="221"/>
      <c r="FE234" s="221"/>
      <c r="FF234" s="221"/>
      <c r="FG234" s="221"/>
      <c r="FH234" s="221"/>
      <c r="FI234" s="221"/>
      <c r="FJ234" s="221"/>
      <c r="FK234" s="221"/>
      <c r="FL234" s="221"/>
      <c r="FM234" s="221"/>
      <c r="FN234" s="221"/>
      <c r="FO234" s="221"/>
      <c r="FP234" s="221"/>
      <c r="FQ234" s="221"/>
      <c r="FR234" s="221"/>
      <c r="FS234" s="221"/>
      <c r="FT234" s="221"/>
      <c r="FU234" s="221"/>
      <c r="FV234" s="221"/>
      <c r="FW234" s="221"/>
      <c r="FX234" s="221"/>
      <c r="FY234" s="221"/>
      <c r="FZ234" s="221"/>
      <c r="GA234" s="221"/>
      <c r="GB234" s="221"/>
      <c r="GC234" s="221"/>
      <c r="GD234" s="221"/>
      <c r="GE234" s="221"/>
      <c r="GF234" s="221"/>
      <c r="GG234" s="221"/>
      <c r="GH234" s="221"/>
      <c r="GI234" s="221"/>
      <c r="GJ234" s="221"/>
      <c r="GK234" s="221"/>
      <c r="GL234" s="221"/>
      <c r="GM234" s="221"/>
      <c r="GN234" s="221"/>
      <c r="GO234" s="221"/>
      <c r="GP234" s="221"/>
      <c r="GQ234" s="221"/>
      <c r="GR234" s="221"/>
      <c r="GS234" s="221"/>
      <c r="GT234" s="221"/>
      <c r="GU234" s="221"/>
      <c r="GV234" s="221"/>
      <c r="GW234" s="221"/>
      <c r="GX234" s="221"/>
      <c r="GY234" s="221"/>
      <c r="GZ234" s="221"/>
      <c r="HA234" s="221"/>
      <c r="HB234" s="221"/>
      <c r="HC234" s="221"/>
      <c r="HD234" s="221"/>
      <c r="HE234" s="221"/>
      <c r="HF234" s="221"/>
      <c r="HG234" s="221"/>
      <c r="HH234" s="221"/>
      <c r="HI234" s="221"/>
      <c r="HJ234" s="221"/>
      <c r="HK234" s="221"/>
      <c r="HL234" s="221"/>
      <c r="HM234" s="221"/>
      <c r="HN234" s="221"/>
      <c r="HO234" s="221"/>
      <c r="HP234" s="221"/>
      <c r="HQ234" s="221"/>
      <c r="HR234" s="221"/>
      <c r="HS234" s="221"/>
      <c r="HT234" s="221"/>
      <c r="HU234" s="221"/>
      <c r="HV234" s="221"/>
      <c r="HW234" s="221"/>
      <c r="HX234" s="221"/>
      <c r="HY234" s="221"/>
      <c r="HZ234" s="221"/>
      <c r="IA234" s="221"/>
      <c r="IB234" s="221"/>
      <c r="IC234" s="221"/>
      <c r="ID234" s="221"/>
      <c r="IE234" s="221"/>
      <c r="IF234" s="221"/>
      <c r="IG234" s="221"/>
      <c r="IH234" s="221"/>
      <c r="II234" s="221"/>
      <c r="IJ234" s="221"/>
      <c r="IK234" s="221"/>
      <c r="IL234" s="221"/>
    </row>
    <row r="235" spans="1:246" s="23" customFormat="1" x14ac:dyDescent="0.55000000000000004">
      <c r="A235" s="216"/>
      <c r="B235" s="23" t="s">
        <v>19</v>
      </c>
      <c r="E235" s="36" t="s">
        <v>14</v>
      </c>
      <c r="F235" s="36">
        <f t="shared" ref="F235:BA235" si="87">F26*F24*$F$20</f>
        <v>0</v>
      </c>
      <c r="G235" s="36">
        <f t="shared" si="87"/>
        <v>0</v>
      </c>
      <c r="H235" s="36">
        <f t="shared" si="87"/>
        <v>0</v>
      </c>
      <c r="I235" s="36">
        <f t="shared" si="87"/>
        <v>0</v>
      </c>
      <c r="J235" s="36">
        <f t="shared" si="87"/>
        <v>0</v>
      </c>
      <c r="K235" s="36">
        <f t="shared" si="87"/>
        <v>0</v>
      </c>
      <c r="L235" s="36">
        <f t="shared" si="87"/>
        <v>0</v>
      </c>
      <c r="M235" s="36">
        <f t="shared" si="87"/>
        <v>0</v>
      </c>
      <c r="N235" s="36">
        <f t="shared" si="87"/>
        <v>0</v>
      </c>
      <c r="O235" s="36">
        <f t="shared" si="87"/>
        <v>0</v>
      </c>
      <c r="P235" s="36">
        <f t="shared" si="87"/>
        <v>0</v>
      </c>
      <c r="Q235" s="36">
        <f t="shared" si="87"/>
        <v>0</v>
      </c>
      <c r="R235" s="36">
        <f t="shared" si="87"/>
        <v>0</v>
      </c>
      <c r="S235" s="36">
        <f t="shared" si="87"/>
        <v>0</v>
      </c>
      <c r="T235" s="36">
        <f t="shared" si="87"/>
        <v>0</v>
      </c>
      <c r="U235" s="36">
        <f t="shared" si="87"/>
        <v>0</v>
      </c>
      <c r="V235" s="36">
        <f t="shared" si="87"/>
        <v>0</v>
      </c>
      <c r="W235" s="36">
        <f t="shared" si="87"/>
        <v>0</v>
      </c>
      <c r="X235" s="36">
        <f t="shared" si="87"/>
        <v>0</v>
      </c>
      <c r="Y235" s="36">
        <f t="shared" si="87"/>
        <v>0</v>
      </c>
      <c r="Z235" s="36">
        <f t="shared" si="87"/>
        <v>0</v>
      </c>
      <c r="AA235" s="36">
        <f t="shared" si="87"/>
        <v>0</v>
      </c>
      <c r="AB235" s="36">
        <f t="shared" si="87"/>
        <v>0</v>
      </c>
      <c r="AC235" s="36">
        <f t="shared" si="87"/>
        <v>0</v>
      </c>
      <c r="AD235" s="36">
        <f t="shared" si="87"/>
        <v>0</v>
      </c>
      <c r="AE235" s="36">
        <f t="shared" si="87"/>
        <v>0</v>
      </c>
      <c r="AF235" s="36">
        <f t="shared" si="87"/>
        <v>0</v>
      </c>
      <c r="AG235" s="36">
        <f t="shared" si="87"/>
        <v>0</v>
      </c>
      <c r="AH235" s="36">
        <f t="shared" si="87"/>
        <v>0</v>
      </c>
      <c r="AI235" s="36">
        <f t="shared" si="87"/>
        <v>0</v>
      </c>
      <c r="AJ235" s="36">
        <f t="shared" si="87"/>
        <v>0</v>
      </c>
      <c r="AK235" s="36">
        <f t="shared" si="87"/>
        <v>0</v>
      </c>
      <c r="AL235" s="36">
        <f t="shared" si="87"/>
        <v>0</v>
      </c>
      <c r="AM235" s="36">
        <f t="shared" si="87"/>
        <v>0</v>
      </c>
      <c r="AN235" s="36">
        <f t="shared" si="87"/>
        <v>0</v>
      </c>
      <c r="AO235" s="36">
        <f t="shared" si="87"/>
        <v>0</v>
      </c>
      <c r="AP235" s="36">
        <f t="shared" si="87"/>
        <v>0</v>
      </c>
      <c r="AQ235" s="36">
        <f t="shared" si="87"/>
        <v>0</v>
      </c>
      <c r="AR235" s="36">
        <f t="shared" si="87"/>
        <v>0</v>
      </c>
      <c r="AS235" s="36">
        <f t="shared" si="87"/>
        <v>0</v>
      </c>
      <c r="AT235" s="36">
        <f t="shared" si="87"/>
        <v>0</v>
      </c>
      <c r="AU235" s="36">
        <f t="shared" si="87"/>
        <v>0</v>
      </c>
      <c r="AV235" s="36">
        <f t="shared" si="87"/>
        <v>0</v>
      </c>
      <c r="AW235" s="36">
        <f t="shared" si="87"/>
        <v>0</v>
      </c>
      <c r="AX235" s="36">
        <f t="shared" si="87"/>
        <v>0</v>
      </c>
      <c r="AY235" s="36">
        <f t="shared" si="87"/>
        <v>0</v>
      </c>
      <c r="AZ235" s="36">
        <f t="shared" si="87"/>
        <v>0</v>
      </c>
      <c r="BA235" s="36">
        <f t="shared" si="87"/>
        <v>0</v>
      </c>
      <c r="BB235" s="221"/>
      <c r="BC235" s="221"/>
      <c r="BD235" s="221"/>
      <c r="BE235" s="221"/>
      <c r="BF235" s="221"/>
      <c r="BG235" s="221"/>
      <c r="BH235" s="221"/>
      <c r="BI235" s="221"/>
      <c r="BJ235" s="221"/>
      <c r="BK235" s="221"/>
      <c r="BL235" s="221"/>
      <c r="BM235" s="221"/>
      <c r="BN235" s="221"/>
      <c r="BO235" s="221"/>
      <c r="BP235" s="221"/>
      <c r="BQ235" s="221"/>
      <c r="BR235" s="221"/>
      <c r="BS235" s="221"/>
      <c r="BT235" s="221"/>
      <c r="BU235" s="221"/>
      <c r="BV235" s="221"/>
      <c r="BW235" s="221"/>
      <c r="BX235" s="221"/>
      <c r="BY235" s="221"/>
      <c r="BZ235" s="221"/>
      <c r="CA235" s="221"/>
      <c r="CB235" s="221"/>
      <c r="CC235" s="221"/>
      <c r="CD235" s="221"/>
      <c r="CE235" s="221"/>
      <c r="CF235" s="221"/>
      <c r="CG235" s="221"/>
      <c r="CH235" s="221"/>
      <c r="CI235" s="221"/>
      <c r="CJ235" s="221"/>
      <c r="CK235" s="221"/>
      <c r="CL235" s="221"/>
      <c r="CM235" s="221"/>
      <c r="CN235" s="221"/>
      <c r="CO235" s="221"/>
      <c r="CP235" s="221"/>
      <c r="CQ235" s="221"/>
      <c r="CR235" s="221"/>
      <c r="CS235" s="221"/>
      <c r="CT235" s="221"/>
      <c r="CU235" s="221"/>
      <c r="CV235" s="221"/>
      <c r="CW235" s="221"/>
      <c r="CX235" s="221"/>
      <c r="CY235" s="221"/>
      <c r="CZ235" s="221"/>
      <c r="DA235" s="221"/>
      <c r="DB235" s="221"/>
      <c r="DC235" s="221"/>
      <c r="DD235" s="221"/>
      <c r="DE235" s="221"/>
      <c r="DF235" s="221"/>
      <c r="DG235" s="221"/>
      <c r="DH235" s="221"/>
      <c r="DI235" s="221"/>
      <c r="DJ235" s="221"/>
      <c r="DK235" s="221"/>
      <c r="DL235" s="221"/>
      <c r="DM235" s="221"/>
      <c r="DN235" s="221"/>
      <c r="DO235" s="221"/>
      <c r="DP235" s="221"/>
      <c r="DQ235" s="221"/>
      <c r="DR235" s="221"/>
      <c r="DS235" s="221"/>
      <c r="DT235" s="221"/>
      <c r="DU235" s="221"/>
      <c r="DV235" s="221"/>
      <c r="DW235" s="221"/>
      <c r="DX235" s="221"/>
      <c r="DY235" s="221"/>
      <c r="DZ235" s="221"/>
      <c r="EA235" s="221"/>
      <c r="EB235" s="221"/>
      <c r="EC235" s="221"/>
      <c r="ED235" s="221"/>
      <c r="EE235" s="221"/>
      <c r="EF235" s="221"/>
      <c r="EG235" s="221"/>
      <c r="EH235" s="221"/>
      <c r="EI235" s="221"/>
      <c r="EJ235" s="221"/>
      <c r="EK235" s="221"/>
      <c r="EL235" s="221"/>
      <c r="EM235" s="221"/>
      <c r="EN235" s="221"/>
      <c r="EO235" s="221"/>
      <c r="EP235" s="221"/>
      <c r="EQ235" s="221"/>
      <c r="ER235" s="221"/>
      <c r="ES235" s="221"/>
      <c r="ET235" s="221"/>
      <c r="EU235" s="221"/>
      <c r="EV235" s="221"/>
      <c r="EW235" s="221"/>
      <c r="EX235" s="221"/>
      <c r="EY235" s="221"/>
      <c r="EZ235" s="221"/>
      <c r="FA235" s="221"/>
      <c r="FB235" s="221"/>
      <c r="FC235" s="221"/>
      <c r="FD235" s="221"/>
      <c r="FE235" s="221"/>
      <c r="FF235" s="221"/>
      <c r="FG235" s="221"/>
      <c r="FH235" s="221"/>
      <c r="FI235" s="221"/>
      <c r="FJ235" s="221"/>
      <c r="FK235" s="221"/>
      <c r="FL235" s="221"/>
      <c r="FM235" s="221"/>
      <c r="FN235" s="221"/>
      <c r="FO235" s="221"/>
      <c r="FP235" s="221"/>
      <c r="FQ235" s="221"/>
      <c r="FR235" s="221"/>
      <c r="FS235" s="221"/>
      <c r="FT235" s="221"/>
      <c r="FU235" s="221"/>
      <c r="FV235" s="221"/>
      <c r="FW235" s="221"/>
      <c r="FX235" s="221"/>
      <c r="FY235" s="221"/>
      <c r="FZ235" s="221"/>
      <c r="GA235" s="221"/>
      <c r="GB235" s="221"/>
      <c r="GC235" s="221"/>
      <c r="GD235" s="221"/>
      <c r="GE235" s="221"/>
      <c r="GF235" s="221"/>
      <c r="GG235" s="221"/>
      <c r="GH235" s="221"/>
      <c r="GI235" s="221"/>
      <c r="GJ235" s="221"/>
      <c r="GK235" s="221"/>
      <c r="GL235" s="221"/>
      <c r="GM235" s="221"/>
      <c r="GN235" s="221"/>
      <c r="GO235" s="221"/>
      <c r="GP235" s="221"/>
      <c r="GQ235" s="221"/>
      <c r="GR235" s="221"/>
      <c r="GS235" s="221"/>
      <c r="GT235" s="221"/>
      <c r="GU235" s="221"/>
      <c r="GV235" s="221"/>
      <c r="GW235" s="221"/>
      <c r="GX235" s="221"/>
      <c r="GY235" s="221"/>
      <c r="GZ235" s="221"/>
      <c r="HA235" s="221"/>
      <c r="HB235" s="221"/>
      <c r="HC235" s="221"/>
      <c r="HD235" s="221"/>
      <c r="HE235" s="221"/>
      <c r="HF235" s="221"/>
      <c r="HG235" s="221"/>
      <c r="HH235" s="221"/>
      <c r="HI235" s="221"/>
      <c r="HJ235" s="221"/>
      <c r="HK235" s="221"/>
      <c r="HL235" s="221"/>
      <c r="HM235" s="221"/>
      <c r="HN235" s="221"/>
      <c r="HO235" s="221"/>
      <c r="HP235" s="221"/>
      <c r="HQ235" s="221"/>
      <c r="HR235" s="221"/>
      <c r="HS235" s="221"/>
      <c r="HT235" s="221"/>
      <c r="HU235" s="221"/>
      <c r="HV235" s="221"/>
      <c r="HW235" s="221"/>
      <c r="HX235" s="221"/>
      <c r="HY235" s="221"/>
      <c r="HZ235" s="221"/>
      <c r="IA235" s="221"/>
      <c r="IB235" s="221"/>
      <c r="IC235" s="221"/>
      <c r="ID235" s="221"/>
      <c r="IE235" s="221"/>
      <c r="IF235" s="221"/>
      <c r="IG235" s="221"/>
      <c r="IH235" s="221"/>
      <c r="II235" s="221"/>
      <c r="IJ235" s="221"/>
      <c r="IK235" s="221"/>
      <c r="IL235" s="221"/>
    </row>
    <row r="236" spans="1:246" s="23" customFormat="1" x14ac:dyDescent="0.55000000000000004">
      <c r="A236" s="21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221"/>
      <c r="BC236" s="221"/>
      <c r="BD236" s="221"/>
      <c r="BE236" s="221"/>
      <c r="BF236" s="221"/>
      <c r="BG236" s="221"/>
      <c r="BH236" s="221"/>
      <c r="BI236" s="221"/>
      <c r="BJ236" s="221"/>
      <c r="BK236" s="221"/>
      <c r="BL236" s="221"/>
      <c r="BM236" s="221"/>
      <c r="BN236" s="221"/>
      <c r="BO236" s="221"/>
      <c r="BP236" s="221"/>
      <c r="BQ236" s="221"/>
      <c r="BR236" s="221"/>
      <c r="BS236" s="221"/>
      <c r="BT236" s="221"/>
      <c r="BU236" s="221"/>
      <c r="BV236" s="221"/>
      <c r="BW236" s="221"/>
      <c r="BX236" s="221"/>
      <c r="BY236" s="221"/>
      <c r="BZ236" s="221"/>
      <c r="CA236" s="221"/>
      <c r="CB236" s="221"/>
      <c r="CC236" s="221"/>
      <c r="CD236" s="221"/>
      <c r="CE236" s="221"/>
      <c r="CF236" s="221"/>
      <c r="CG236" s="221"/>
      <c r="CH236" s="221"/>
      <c r="CI236" s="221"/>
      <c r="CJ236" s="221"/>
      <c r="CK236" s="221"/>
      <c r="CL236" s="221"/>
      <c r="CM236" s="221"/>
      <c r="CN236" s="221"/>
      <c r="CO236" s="221"/>
      <c r="CP236" s="221"/>
      <c r="CQ236" s="221"/>
      <c r="CR236" s="221"/>
      <c r="CS236" s="221"/>
      <c r="CT236" s="221"/>
      <c r="CU236" s="221"/>
      <c r="CV236" s="221"/>
      <c r="CW236" s="221"/>
      <c r="CX236" s="221"/>
      <c r="CY236" s="221"/>
      <c r="CZ236" s="221"/>
      <c r="DA236" s="221"/>
      <c r="DB236" s="221"/>
      <c r="DC236" s="221"/>
      <c r="DD236" s="221"/>
      <c r="DE236" s="221"/>
      <c r="DF236" s="221"/>
      <c r="DG236" s="221"/>
      <c r="DH236" s="221"/>
      <c r="DI236" s="221"/>
      <c r="DJ236" s="221"/>
      <c r="DK236" s="221"/>
      <c r="DL236" s="221"/>
      <c r="DM236" s="221"/>
      <c r="DN236" s="221"/>
      <c r="DO236" s="221"/>
      <c r="DP236" s="221"/>
      <c r="DQ236" s="221"/>
      <c r="DR236" s="221"/>
      <c r="DS236" s="221"/>
      <c r="DT236" s="221"/>
      <c r="DU236" s="221"/>
      <c r="DV236" s="221"/>
      <c r="DW236" s="221"/>
      <c r="DX236" s="221"/>
      <c r="DY236" s="221"/>
      <c r="DZ236" s="221"/>
      <c r="EA236" s="221"/>
      <c r="EB236" s="221"/>
      <c r="EC236" s="221"/>
      <c r="ED236" s="221"/>
      <c r="EE236" s="221"/>
      <c r="EF236" s="221"/>
      <c r="EG236" s="221"/>
      <c r="EH236" s="221"/>
      <c r="EI236" s="221"/>
      <c r="EJ236" s="221"/>
      <c r="EK236" s="221"/>
      <c r="EL236" s="221"/>
      <c r="EM236" s="221"/>
      <c r="EN236" s="221"/>
      <c r="EO236" s="221"/>
      <c r="EP236" s="221"/>
      <c r="EQ236" s="221"/>
      <c r="ER236" s="221"/>
      <c r="ES236" s="221"/>
      <c r="ET236" s="221"/>
      <c r="EU236" s="221"/>
      <c r="EV236" s="221"/>
      <c r="EW236" s="221"/>
      <c r="EX236" s="221"/>
      <c r="EY236" s="221"/>
      <c r="EZ236" s="221"/>
      <c r="FA236" s="221"/>
      <c r="FB236" s="221"/>
      <c r="FC236" s="221"/>
      <c r="FD236" s="221"/>
      <c r="FE236" s="221"/>
      <c r="FF236" s="221"/>
      <c r="FG236" s="221"/>
      <c r="FH236" s="221"/>
      <c r="FI236" s="221"/>
      <c r="FJ236" s="221"/>
      <c r="FK236" s="221"/>
      <c r="FL236" s="221"/>
      <c r="FM236" s="221"/>
      <c r="FN236" s="221"/>
      <c r="FO236" s="221"/>
      <c r="FP236" s="221"/>
      <c r="FQ236" s="221"/>
      <c r="FR236" s="221"/>
      <c r="FS236" s="221"/>
      <c r="FT236" s="221"/>
      <c r="FU236" s="221"/>
      <c r="FV236" s="221"/>
      <c r="FW236" s="221"/>
      <c r="FX236" s="221"/>
      <c r="FY236" s="221"/>
      <c r="FZ236" s="221"/>
      <c r="GA236" s="221"/>
      <c r="GB236" s="221"/>
      <c r="GC236" s="221"/>
      <c r="GD236" s="221"/>
      <c r="GE236" s="221"/>
      <c r="GF236" s="221"/>
      <c r="GG236" s="221"/>
      <c r="GH236" s="221"/>
      <c r="GI236" s="221"/>
      <c r="GJ236" s="221"/>
      <c r="GK236" s="221"/>
      <c r="GL236" s="221"/>
      <c r="GM236" s="221"/>
      <c r="GN236" s="221"/>
      <c r="GO236" s="221"/>
      <c r="GP236" s="221"/>
      <c r="GQ236" s="221"/>
      <c r="GR236" s="221"/>
      <c r="GS236" s="221"/>
      <c r="GT236" s="221"/>
      <c r="GU236" s="221"/>
      <c r="GV236" s="221"/>
      <c r="GW236" s="221"/>
      <c r="GX236" s="221"/>
      <c r="GY236" s="221"/>
      <c r="GZ236" s="221"/>
      <c r="HA236" s="221"/>
      <c r="HB236" s="221"/>
      <c r="HC236" s="221"/>
      <c r="HD236" s="221"/>
      <c r="HE236" s="221"/>
      <c r="HF236" s="221"/>
      <c r="HG236" s="221"/>
      <c r="HH236" s="221"/>
      <c r="HI236" s="221"/>
      <c r="HJ236" s="221"/>
      <c r="HK236" s="221"/>
      <c r="HL236" s="221"/>
      <c r="HM236" s="221"/>
      <c r="HN236" s="221"/>
      <c r="HO236" s="221"/>
      <c r="HP236" s="221"/>
      <c r="HQ236" s="221"/>
      <c r="HR236" s="221"/>
      <c r="HS236" s="221"/>
      <c r="HT236" s="221"/>
      <c r="HU236" s="221"/>
      <c r="HV236" s="221"/>
      <c r="HW236" s="221"/>
      <c r="HX236" s="221"/>
      <c r="HY236" s="221"/>
      <c r="HZ236" s="221"/>
      <c r="IA236" s="221"/>
      <c r="IB236" s="221"/>
      <c r="IC236" s="221"/>
      <c r="ID236" s="221"/>
      <c r="IE236" s="221"/>
      <c r="IF236" s="221"/>
      <c r="IG236" s="221"/>
      <c r="IH236" s="221"/>
      <c r="II236" s="221"/>
      <c r="IJ236" s="221"/>
      <c r="IK236" s="221"/>
      <c r="IL236" s="221"/>
    </row>
    <row r="237" spans="1:246" s="23" customFormat="1" ht="14.7" thickBot="1" x14ac:dyDescent="0.6">
      <c r="A237" s="216"/>
      <c r="B237" s="23" t="s">
        <v>21</v>
      </c>
      <c r="C237" s="107"/>
      <c r="D237" s="107">
        <f>D232-D233</f>
        <v>0</v>
      </c>
      <c r="E237" s="36">
        <f t="shared" ref="E237:BA237" si="88">E232-E233</f>
        <v>-19.580000000000002</v>
      </c>
      <c r="F237" s="36">
        <f t="shared" si="88"/>
        <v>-14.685</v>
      </c>
      <c r="G237" s="36">
        <f t="shared" si="88"/>
        <v>-26.37761748833373</v>
      </c>
      <c r="H237" s="36">
        <f t="shared" si="88"/>
        <v>-25.827286151550791</v>
      </c>
      <c r="I237" s="36">
        <f t="shared" si="88"/>
        <v>-8.689310082308543</v>
      </c>
      <c r="J237" s="36">
        <f t="shared" si="88"/>
        <v>1.1061933672799147</v>
      </c>
      <c r="K237" s="36">
        <f t="shared" si="88"/>
        <v>1.1117243341163143</v>
      </c>
      <c r="L237" s="36">
        <f t="shared" si="88"/>
        <v>1.1172829557868957</v>
      </c>
      <c r="M237" s="36">
        <f t="shared" si="88"/>
        <v>1.1228693705658299</v>
      </c>
      <c r="N237" s="36">
        <f t="shared" si="88"/>
        <v>1.128483717418659</v>
      </c>
      <c r="O237" s="36">
        <f t="shared" si="88"/>
        <v>1.134126136005752</v>
      </c>
      <c r="P237" s="36">
        <f t="shared" si="88"/>
        <v>1.1397967666857807</v>
      </c>
      <c r="Q237" s="36">
        <f t="shared" si="88"/>
        <v>1.1454957505192094</v>
      </c>
      <c r="R237" s="36">
        <f t="shared" si="88"/>
        <v>1.1512232292718052</v>
      </c>
      <c r="S237" s="36">
        <f t="shared" si="88"/>
        <v>1.1569793454181641</v>
      </c>
      <c r="T237" s="36">
        <f t="shared" si="88"/>
        <v>1.1627642421452549</v>
      </c>
      <c r="U237" s="36">
        <f t="shared" si="88"/>
        <v>1.1685780633559808</v>
      </c>
      <c r="V237" s="36">
        <f t="shared" si="88"/>
        <v>1.1744209536727606</v>
      </c>
      <c r="W237" s="36">
        <f t="shared" si="88"/>
        <v>1.1802930584411242</v>
      </c>
      <c r="X237" s="36">
        <f t="shared" si="88"/>
        <v>1.1861945237333296</v>
      </c>
      <c r="Y237" s="36">
        <f t="shared" si="88"/>
        <v>1.1921254963519961</v>
      </c>
      <c r="Z237" s="36">
        <f t="shared" si="88"/>
        <v>1.1980861238337557</v>
      </c>
      <c r="AA237" s="36">
        <f t="shared" si="88"/>
        <v>1.2040765544529246</v>
      </c>
      <c r="AB237" s="36">
        <f t="shared" si="88"/>
        <v>1.2100969372251891</v>
      </c>
      <c r="AC237" s="36">
        <f t="shared" si="88"/>
        <v>1.2161474219113149</v>
      </c>
      <c r="AD237" s="36">
        <f t="shared" si="88"/>
        <v>1.2222281590208712</v>
      </c>
      <c r="AE237" s="36">
        <f t="shared" si="88"/>
        <v>1.2283392998159752</v>
      </c>
      <c r="AF237" s="36">
        <f t="shared" si="88"/>
        <v>1.2344809963150549</v>
      </c>
      <c r="AG237" s="36">
        <f t="shared" si="88"/>
        <v>1.2406534012966302</v>
      </c>
      <c r="AH237" s="36">
        <f t="shared" si="88"/>
        <v>1.2468566683031128</v>
      </c>
      <c r="AI237" s="36">
        <f t="shared" si="88"/>
        <v>1.2530909516446282</v>
      </c>
      <c r="AJ237" s="36">
        <f t="shared" si="88"/>
        <v>1.2593564064028513</v>
      </c>
      <c r="AK237" s="36">
        <f t="shared" si="88"/>
        <v>1.2656531884348654</v>
      </c>
      <c r="AL237" s="36">
        <f t="shared" si="88"/>
        <v>1.2719814543770396</v>
      </c>
      <c r="AM237" s="36">
        <f t="shared" si="88"/>
        <v>0</v>
      </c>
      <c r="AN237" s="36">
        <f t="shared" si="88"/>
        <v>0</v>
      </c>
      <c r="AO237" s="36">
        <f t="shared" si="88"/>
        <v>0</v>
      </c>
      <c r="AP237" s="36">
        <f t="shared" si="88"/>
        <v>0</v>
      </c>
      <c r="AQ237" s="36">
        <f t="shared" si="88"/>
        <v>0</v>
      </c>
      <c r="AR237" s="36">
        <f t="shared" si="88"/>
        <v>0</v>
      </c>
      <c r="AS237" s="36">
        <f t="shared" si="88"/>
        <v>0</v>
      </c>
      <c r="AT237" s="36">
        <f t="shared" si="88"/>
        <v>0</v>
      </c>
      <c r="AU237" s="36">
        <f t="shared" si="88"/>
        <v>0</v>
      </c>
      <c r="AV237" s="36">
        <f t="shared" si="88"/>
        <v>0</v>
      </c>
      <c r="AW237" s="36">
        <f t="shared" si="88"/>
        <v>0</v>
      </c>
      <c r="AX237" s="36">
        <f t="shared" si="88"/>
        <v>0</v>
      </c>
      <c r="AY237" s="36">
        <f t="shared" si="88"/>
        <v>0</v>
      </c>
      <c r="AZ237" s="36">
        <f t="shared" si="88"/>
        <v>0</v>
      </c>
      <c r="BA237" s="36">
        <f t="shared" si="88"/>
        <v>0</v>
      </c>
      <c r="BB237" s="221"/>
      <c r="BC237" s="221"/>
      <c r="BD237" s="221"/>
      <c r="BE237" s="221"/>
      <c r="BF237" s="221"/>
      <c r="BG237" s="221"/>
      <c r="BH237" s="221"/>
      <c r="BI237" s="221"/>
      <c r="BJ237" s="221"/>
      <c r="BK237" s="221"/>
      <c r="BL237" s="221"/>
      <c r="BM237" s="221"/>
      <c r="BN237" s="221"/>
      <c r="BO237" s="221"/>
      <c r="BP237" s="221"/>
      <c r="BQ237" s="221"/>
      <c r="BR237" s="221"/>
      <c r="BS237" s="221"/>
      <c r="BT237" s="221"/>
      <c r="BU237" s="221"/>
      <c r="BV237" s="221"/>
      <c r="BW237" s="221"/>
      <c r="BX237" s="221"/>
      <c r="BY237" s="221"/>
      <c r="BZ237" s="221"/>
      <c r="CA237" s="221"/>
      <c r="CB237" s="221"/>
      <c r="CC237" s="221"/>
      <c r="CD237" s="221"/>
      <c r="CE237" s="221"/>
      <c r="CF237" s="221"/>
      <c r="CG237" s="221"/>
      <c r="CH237" s="221"/>
      <c r="CI237" s="221"/>
      <c r="CJ237" s="221"/>
      <c r="CK237" s="221"/>
      <c r="CL237" s="221"/>
      <c r="CM237" s="221"/>
      <c r="CN237" s="221"/>
      <c r="CO237" s="221"/>
      <c r="CP237" s="221"/>
      <c r="CQ237" s="221"/>
      <c r="CR237" s="221"/>
      <c r="CS237" s="221"/>
      <c r="CT237" s="221"/>
      <c r="CU237" s="221"/>
      <c r="CV237" s="221"/>
      <c r="CW237" s="221"/>
      <c r="CX237" s="221"/>
      <c r="CY237" s="221"/>
      <c r="CZ237" s="221"/>
      <c r="DA237" s="221"/>
      <c r="DB237" s="221"/>
      <c r="DC237" s="221"/>
      <c r="DD237" s="221"/>
      <c r="DE237" s="221"/>
      <c r="DF237" s="221"/>
      <c r="DG237" s="221"/>
      <c r="DH237" s="221"/>
      <c r="DI237" s="221"/>
      <c r="DJ237" s="221"/>
      <c r="DK237" s="221"/>
      <c r="DL237" s="221"/>
      <c r="DM237" s="221"/>
      <c r="DN237" s="221"/>
      <c r="DO237" s="221"/>
      <c r="DP237" s="221"/>
      <c r="DQ237" s="221"/>
      <c r="DR237" s="221"/>
      <c r="DS237" s="221"/>
      <c r="DT237" s="221"/>
      <c r="DU237" s="221"/>
      <c r="DV237" s="221"/>
      <c r="DW237" s="221"/>
      <c r="DX237" s="221"/>
      <c r="DY237" s="221"/>
      <c r="DZ237" s="221"/>
      <c r="EA237" s="221"/>
      <c r="EB237" s="221"/>
      <c r="EC237" s="221"/>
      <c r="ED237" s="221"/>
      <c r="EE237" s="221"/>
      <c r="EF237" s="221"/>
      <c r="EG237" s="221"/>
      <c r="EH237" s="221"/>
      <c r="EI237" s="221"/>
      <c r="EJ237" s="221"/>
      <c r="EK237" s="221"/>
      <c r="EL237" s="221"/>
      <c r="EM237" s="221"/>
      <c r="EN237" s="221"/>
      <c r="EO237" s="221"/>
      <c r="EP237" s="221"/>
      <c r="EQ237" s="221"/>
      <c r="ER237" s="221"/>
      <c r="ES237" s="221"/>
      <c r="ET237" s="221"/>
      <c r="EU237" s="221"/>
      <c r="EV237" s="221"/>
      <c r="EW237" s="221"/>
      <c r="EX237" s="221"/>
      <c r="EY237" s="221"/>
      <c r="EZ237" s="221"/>
      <c r="FA237" s="221"/>
      <c r="FB237" s="221"/>
      <c r="FC237" s="221"/>
      <c r="FD237" s="221"/>
      <c r="FE237" s="221"/>
      <c r="FF237" s="221"/>
      <c r="FG237" s="221"/>
      <c r="FH237" s="221"/>
      <c r="FI237" s="221"/>
      <c r="FJ237" s="221"/>
      <c r="FK237" s="221"/>
      <c r="FL237" s="221"/>
      <c r="FM237" s="221"/>
      <c r="FN237" s="221"/>
      <c r="FO237" s="221"/>
      <c r="FP237" s="221"/>
      <c r="FQ237" s="221"/>
      <c r="FR237" s="221"/>
      <c r="FS237" s="221"/>
      <c r="FT237" s="221"/>
      <c r="FU237" s="221"/>
      <c r="FV237" s="221"/>
      <c r="FW237" s="221"/>
      <c r="FX237" s="221"/>
      <c r="FY237" s="221"/>
      <c r="FZ237" s="221"/>
      <c r="GA237" s="221"/>
      <c r="GB237" s="221"/>
      <c r="GC237" s="221"/>
      <c r="GD237" s="221"/>
      <c r="GE237" s="221"/>
      <c r="GF237" s="221"/>
      <c r="GG237" s="221"/>
      <c r="GH237" s="221"/>
      <c r="GI237" s="221"/>
      <c r="GJ237" s="221"/>
      <c r="GK237" s="221"/>
      <c r="GL237" s="221"/>
      <c r="GM237" s="221"/>
      <c r="GN237" s="221"/>
      <c r="GO237" s="221"/>
      <c r="GP237" s="221"/>
      <c r="GQ237" s="221"/>
      <c r="GR237" s="221"/>
      <c r="GS237" s="221"/>
      <c r="GT237" s="221"/>
      <c r="GU237" s="221"/>
      <c r="GV237" s="221"/>
      <c r="GW237" s="221"/>
      <c r="GX237" s="221"/>
      <c r="GY237" s="221"/>
      <c r="GZ237" s="221"/>
      <c r="HA237" s="221"/>
      <c r="HB237" s="221"/>
      <c r="HC237" s="221"/>
      <c r="HD237" s="221"/>
      <c r="HE237" s="221"/>
      <c r="HF237" s="221"/>
      <c r="HG237" s="221"/>
      <c r="HH237" s="221"/>
      <c r="HI237" s="221"/>
      <c r="HJ237" s="221"/>
      <c r="HK237" s="221"/>
      <c r="HL237" s="221"/>
      <c r="HM237" s="221"/>
      <c r="HN237" s="221"/>
      <c r="HO237" s="221"/>
      <c r="HP237" s="221"/>
      <c r="HQ237" s="221"/>
      <c r="HR237" s="221"/>
      <c r="HS237" s="221"/>
      <c r="HT237" s="221"/>
      <c r="HU237" s="221"/>
      <c r="HV237" s="221"/>
      <c r="HW237" s="221"/>
      <c r="HX237" s="221"/>
      <c r="HY237" s="221"/>
      <c r="HZ237" s="221"/>
      <c r="IA237" s="221"/>
      <c r="IB237" s="221"/>
      <c r="IC237" s="221"/>
      <c r="ID237" s="221"/>
      <c r="IE237" s="221"/>
      <c r="IF237" s="221"/>
      <c r="IG237" s="221"/>
      <c r="IH237" s="221"/>
      <c r="II237" s="221"/>
      <c r="IJ237" s="221"/>
      <c r="IK237" s="221"/>
      <c r="IL237" s="221"/>
    </row>
    <row r="238" spans="1:246" s="23" customFormat="1" x14ac:dyDescent="0.55000000000000004">
      <c r="A238" s="216"/>
      <c r="B238" s="105"/>
      <c r="C238" s="108" t="s">
        <v>22</v>
      </c>
      <c r="D238" s="109">
        <f>IRR(E237:AL237,0.1)</f>
        <v>-5.1519747847054598E-2</v>
      </c>
      <c r="E238" s="106"/>
      <c r="AH238" s="105"/>
      <c r="AI238" s="105"/>
      <c r="AJ238" s="105"/>
      <c r="AK238" s="105"/>
      <c r="AL238" s="105"/>
      <c r="AM238" s="105"/>
      <c r="AN238" s="105"/>
      <c r="AO238" s="105"/>
      <c r="AP238" s="105"/>
      <c r="AQ238" s="105"/>
      <c r="AR238" s="105"/>
      <c r="AS238" s="105"/>
      <c r="AT238" s="105"/>
      <c r="AU238" s="105"/>
      <c r="AV238" s="105"/>
      <c r="AW238" s="105"/>
      <c r="AX238" s="105"/>
      <c r="AY238" s="105"/>
      <c r="AZ238" s="105"/>
      <c r="BA238" s="105"/>
      <c r="BB238" s="221"/>
      <c r="BC238" s="221"/>
      <c r="BD238" s="221"/>
      <c r="BE238" s="221"/>
      <c r="BF238" s="221"/>
      <c r="BG238" s="221"/>
      <c r="BH238" s="221"/>
      <c r="BI238" s="221"/>
      <c r="BJ238" s="221"/>
      <c r="BK238" s="221"/>
      <c r="BL238" s="221"/>
      <c r="BM238" s="221"/>
      <c r="BN238" s="221"/>
      <c r="BO238" s="221"/>
      <c r="BP238" s="221"/>
      <c r="BQ238" s="221"/>
      <c r="BR238" s="221"/>
      <c r="BS238" s="221"/>
      <c r="BT238" s="221"/>
      <c r="BU238" s="221"/>
      <c r="BV238" s="221"/>
      <c r="BW238" s="221"/>
      <c r="BX238" s="221"/>
      <c r="BY238" s="221"/>
      <c r="BZ238" s="221"/>
      <c r="CA238" s="221"/>
      <c r="CB238" s="221"/>
      <c r="CC238" s="221"/>
      <c r="CD238" s="221"/>
      <c r="CE238" s="221"/>
      <c r="CF238" s="221"/>
      <c r="CG238" s="221"/>
      <c r="CH238" s="221"/>
      <c r="CI238" s="221"/>
      <c r="CJ238" s="221"/>
      <c r="CK238" s="221"/>
      <c r="CL238" s="221"/>
      <c r="CM238" s="221"/>
      <c r="CN238" s="221"/>
      <c r="CO238" s="221"/>
      <c r="CP238" s="221"/>
      <c r="CQ238" s="221"/>
      <c r="CR238" s="221"/>
      <c r="CS238" s="221"/>
      <c r="CT238" s="221"/>
      <c r="CU238" s="221"/>
      <c r="CV238" s="221"/>
      <c r="CW238" s="221"/>
      <c r="CX238" s="221"/>
      <c r="CY238" s="221"/>
      <c r="CZ238" s="221"/>
      <c r="DA238" s="221"/>
      <c r="DB238" s="221"/>
      <c r="DC238" s="221"/>
      <c r="DD238" s="221"/>
      <c r="DE238" s="221"/>
      <c r="DF238" s="221"/>
      <c r="DG238" s="221"/>
      <c r="DH238" s="221"/>
      <c r="DI238" s="221"/>
      <c r="DJ238" s="221"/>
      <c r="DK238" s="221"/>
      <c r="DL238" s="221"/>
      <c r="DM238" s="221"/>
      <c r="DN238" s="221"/>
      <c r="DO238" s="221"/>
      <c r="DP238" s="221"/>
      <c r="DQ238" s="221"/>
      <c r="DR238" s="221"/>
      <c r="DS238" s="221"/>
      <c r="DT238" s="221"/>
      <c r="DU238" s="221"/>
      <c r="DV238" s="221"/>
      <c r="DW238" s="221"/>
      <c r="DX238" s="221"/>
      <c r="DY238" s="221"/>
      <c r="DZ238" s="221"/>
      <c r="EA238" s="221"/>
      <c r="EB238" s="221"/>
      <c r="EC238" s="221"/>
      <c r="ED238" s="221"/>
      <c r="EE238" s="221"/>
      <c r="EF238" s="221"/>
      <c r="EG238" s="221"/>
      <c r="EH238" s="221"/>
      <c r="EI238" s="221"/>
      <c r="EJ238" s="221"/>
      <c r="EK238" s="221"/>
      <c r="EL238" s="221"/>
      <c r="EM238" s="221"/>
      <c r="EN238" s="221"/>
      <c r="EO238" s="221"/>
      <c r="EP238" s="221"/>
      <c r="EQ238" s="221"/>
      <c r="ER238" s="221"/>
      <c r="ES238" s="221"/>
      <c r="ET238" s="221"/>
      <c r="EU238" s="221"/>
      <c r="EV238" s="221"/>
      <c r="EW238" s="221"/>
      <c r="EX238" s="221"/>
      <c r="EY238" s="221"/>
      <c r="EZ238" s="221"/>
      <c r="FA238" s="221"/>
      <c r="FB238" s="221"/>
      <c r="FC238" s="221"/>
      <c r="FD238" s="221"/>
      <c r="FE238" s="221"/>
      <c r="FF238" s="221"/>
      <c r="FG238" s="221"/>
      <c r="FH238" s="221"/>
      <c r="FI238" s="221"/>
      <c r="FJ238" s="221"/>
      <c r="FK238" s="221"/>
      <c r="FL238" s="221"/>
      <c r="FM238" s="221"/>
      <c r="FN238" s="221"/>
      <c r="FO238" s="221"/>
      <c r="FP238" s="221"/>
      <c r="FQ238" s="221"/>
      <c r="FR238" s="221"/>
      <c r="FS238" s="221"/>
      <c r="FT238" s="221"/>
      <c r="FU238" s="221"/>
      <c r="FV238" s="221"/>
      <c r="FW238" s="221"/>
      <c r="FX238" s="221"/>
      <c r="FY238" s="221"/>
      <c r="FZ238" s="221"/>
      <c r="GA238" s="221"/>
      <c r="GB238" s="221"/>
      <c r="GC238" s="221"/>
      <c r="GD238" s="221"/>
      <c r="GE238" s="221"/>
      <c r="GF238" s="221"/>
      <c r="GG238" s="221"/>
      <c r="GH238" s="221"/>
      <c r="GI238" s="221"/>
      <c r="GJ238" s="221"/>
      <c r="GK238" s="221"/>
      <c r="GL238" s="221"/>
      <c r="GM238" s="221"/>
      <c r="GN238" s="221"/>
      <c r="GO238" s="221"/>
      <c r="GP238" s="221"/>
      <c r="GQ238" s="221"/>
      <c r="GR238" s="221"/>
      <c r="GS238" s="221"/>
      <c r="GT238" s="221"/>
      <c r="GU238" s="221"/>
      <c r="GV238" s="221"/>
      <c r="GW238" s="221"/>
      <c r="GX238" s="221"/>
      <c r="GY238" s="221"/>
      <c r="GZ238" s="221"/>
      <c r="HA238" s="221"/>
      <c r="HB238" s="221"/>
      <c r="HC238" s="221"/>
      <c r="HD238" s="221"/>
      <c r="HE238" s="221"/>
      <c r="HF238" s="221"/>
      <c r="HG238" s="221"/>
      <c r="HH238" s="221"/>
      <c r="HI238" s="221"/>
      <c r="HJ238" s="221"/>
      <c r="HK238" s="221"/>
      <c r="HL238" s="221"/>
      <c r="HM238" s="221"/>
      <c r="HN238" s="221"/>
      <c r="HO238" s="221"/>
      <c r="HP238" s="221"/>
      <c r="HQ238" s="221"/>
      <c r="HR238" s="221"/>
      <c r="HS238" s="221"/>
      <c r="HT238" s="221"/>
      <c r="HU238" s="221"/>
      <c r="HV238" s="221"/>
      <c r="HW238" s="221"/>
      <c r="HX238" s="221"/>
      <c r="HY238" s="221"/>
      <c r="HZ238" s="221"/>
      <c r="IA238" s="221"/>
      <c r="IB238" s="221"/>
      <c r="IC238" s="221"/>
      <c r="ID238" s="221"/>
      <c r="IE238" s="221"/>
      <c r="IF238" s="221"/>
      <c r="IG238" s="221"/>
      <c r="IH238" s="221"/>
      <c r="II238" s="221"/>
      <c r="IJ238" s="221"/>
      <c r="IK238" s="221"/>
      <c r="IL238" s="221"/>
    </row>
    <row r="239" spans="1:246" s="23" customFormat="1" ht="14.7" thickBot="1" x14ac:dyDescent="0.6">
      <c r="A239" s="110"/>
      <c r="B239" s="217"/>
      <c r="C239" s="110" t="s">
        <v>23</v>
      </c>
      <c r="D239" s="111">
        <f>NPV($C$30,D237:AL237)</f>
        <v>-65.264152092325233</v>
      </c>
      <c r="E239" s="218"/>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36"/>
      <c r="AE239" s="136"/>
      <c r="AF239" s="136"/>
      <c r="AG239" s="136"/>
      <c r="AH239" s="217"/>
      <c r="AI239" s="217"/>
      <c r="AJ239" s="217"/>
      <c r="AK239" s="217"/>
      <c r="AL239" s="217"/>
      <c r="AM239" s="217"/>
      <c r="AN239" s="217"/>
      <c r="AO239" s="217"/>
      <c r="AP239" s="217"/>
      <c r="AQ239" s="217"/>
      <c r="AR239" s="217"/>
      <c r="AS239" s="217"/>
      <c r="AT239" s="217"/>
      <c r="AU239" s="217"/>
      <c r="AV239" s="217"/>
      <c r="AW239" s="217"/>
      <c r="AX239" s="217"/>
      <c r="AY239" s="217"/>
      <c r="AZ239" s="217"/>
      <c r="BA239" s="217"/>
      <c r="BB239" s="221"/>
      <c r="BC239" s="221"/>
      <c r="BD239" s="221"/>
      <c r="BE239" s="221"/>
      <c r="BF239" s="221"/>
      <c r="BG239" s="221"/>
      <c r="BH239" s="221"/>
      <c r="BI239" s="221"/>
      <c r="BJ239" s="221"/>
      <c r="BK239" s="221"/>
      <c r="BL239" s="221"/>
      <c r="BM239" s="221"/>
      <c r="BN239" s="221"/>
      <c r="BO239" s="221"/>
      <c r="BP239" s="221"/>
      <c r="BQ239" s="221"/>
      <c r="BR239" s="221"/>
      <c r="BS239" s="221"/>
      <c r="BT239" s="221"/>
      <c r="BU239" s="221"/>
      <c r="BV239" s="221"/>
      <c r="BW239" s="221"/>
      <c r="BX239" s="221"/>
      <c r="BY239" s="221"/>
      <c r="BZ239" s="221"/>
      <c r="CA239" s="221"/>
      <c r="CB239" s="221"/>
      <c r="CC239" s="221"/>
      <c r="CD239" s="221"/>
      <c r="CE239" s="221"/>
      <c r="CF239" s="221"/>
      <c r="CG239" s="221"/>
      <c r="CH239" s="221"/>
      <c r="CI239" s="221"/>
      <c r="CJ239" s="221"/>
      <c r="CK239" s="221"/>
      <c r="CL239" s="221"/>
      <c r="CM239" s="221"/>
      <c r="CN239" s="221"/>
      <c r="CO239" s="221"/>
      <c r="CP239" s="221"/>
      <c r="CQ239" s="221"/>
      <c r="CR239" s="221"/>
      <c r="CS239" s="221"/>
      <c r="CT239" s="221"/>
      <c r="CU239" s="221"/>
      <c r="CV239" s="221"/>
      <c r="CW239" s="221"/>
      <c r="CX239" s="221"/>
      <c r="CY239" s="221"/>
      <c r="CZ239" s="221"/>
      <c r="DA239" s="221"/>
      <c r="DB239" s="221"/>
      <c r="DC239" s="221"/>
      <c r="DD239" s="221"/>
      <c r="DE239" s="221"/>
      <c r="DF239" s="221"/>
      <c r="DG239" s="221"/>
      <c r="DH239" s="221"/>
      <c r="DI239" s="221"/>
      <c r="DJ239" s="221"/>
      <c r="DK239" s="221"/>
      <c r="DL239" s="221"/>
      <c r="DM239" s="221"/>
      <c r="DN239" s="221"/>
      <c r="DO239" s="221"/>
      <c r="DP239" s="221"/>
      <c r="DQ239" s="221"/>
      <c r="DR239" s="221"/>
      <c r="DS239" s="221"/>
      <c r="DT239" s="221"/>
      <c r="DU239" s="221"/>
      <c r="DV239" s="221"/>
      <c r="DW239" s="221"/>
      <c r="DX239" s="221"/>
      <c r="DY239" s="221"/>
      <c r="DZ239" s="221"/>
      <c r="EA239" s="221"/>
      <c r="EB239" s="221"/>
      <c r="EC239" s="221"/>
      <c r="ED239" s="221"/>
      <c r="EE239" s="221"/>
      <c r="EF239" s="221"/>
      <c r="EG239" s="221"/>
      <c r="EH239" s="221"/>
      <c r="EI239" s="221"/>
      <c r="EJ239" s="221"/>
      <c r="EK239" s="221"/>
      <c r="EL239" s="221"/>
      <c r="EM239" s="221"/>
      <c r="EN239" s="221"/>
      <c r="EO239" s="221"/>
      <c r="EP239" s="221"/>
      <c r="EQ239" s="221"/>
      <c r="ER239" s="221"/>
      <c r="ES239" s="221"/>
      <c r="ET239" s="221"/>
      <c r="EU239" s="221"/>
      <c r="EV239" s="221"/>
      <c r="EW239" s="221"/>
      <c r="EX239" s="221"/>
      <c r="EY239" s="221"/>
      <c r="EZ239" s="221"/>
      <c r="FA239" s="221"/>
      <c r="FB239" s="221"/>
      <c r="FC239" s="221"/>
      <c r="FD239" s="221"/>
      <c r="FE239" s="221"/>
      <c r="FF239" s="221"/>
      <c r="FG239" s="221"/>
      <c r="FH239" s="221"/>
      <c r="FI239" s="221"/>
      <c r="FJ239" s="221"/>
      <c r="FK239" s="221"/>
      <c r="FL239" s="221"/>
      <c r="FM239" s="221"/>
      <c r="FN239" s="221"/>
      <c r="FO239" s="221"/>
      <c r="FP239" s="221"/>
      <c r="FQ239" s="221"/>
      <c r="FR239" s="221"/>
      <c r="FS239" s="221"/>
      <c r="FT239" s="221"/>
      <c r="FU239" s="221"/>
      <c r="FV239" s="221"/>
      <c r="FW239" s="221"/>
      <c r="FX239" s="221"/>
      <c r="FY239" s="221"/>
      <c r="FZ239" s="221"/>
      <c r="GA239" s="221"/>
      <c r="GB239" s="221"/>
      <c r="GC239" s="221"/>
      <c r="GD239" s="221"/>
      <c r="GE239" s="221"/>
      <c r="GF239" s="221"/>
      <c r="GG239" s="221"/>
      <c r="GH239" s="221"/>
      <c r="GI239" s="221"/>
      <c r="GJ239" s="221"/>
      <c r="GK239" s="221"/>
      <c r="GL239" s="221"/>
      <c r="GM239" s="221"/>
      <c r="GN239" s="221"/>
      <c r="GO239" s="221"/>
      <c r="GP239" s="221"/>
      <c r="GQ239" s="221"/>
      <c r="GR239" s="221"/>
      <c r="GS239" s="221"/>
      <c r="GT239" s="221"/>
      <c r="GU239" s="221"/>
      <c r="GV239" s="221"/>
      <c r="GW239" s="221"/>
      <c r="GX239" s="221"/>
      <c r="GY239" s="221"/>
      <c r="GZ239" s="221"/>
      <c r="HA239" s="221"/>
      <c r="HB239" s="221"/>
      <c r="HC239" s="221"/>
      <c r="HD239" s="221"/>
      <c r="HE239" s="221"/>
      <c r="HF239" s="221"/>
      <c r="HG239" s="221"/>
      <c r="HH239" s="221"/>
      <c r="HI239" s="221"/>
      <c r="HJ239" s="221"/>
      <c r="HK239" s="221"/>
      <c r="HL239" s="221"/>
      <c r="HM239" s="221"/>
      <c r="HN239" s="221"/>
      <c r="HO239" s="221"/>
      <c r="HP239" s="221"/>
      <c r="HQ239" s="221"/>
      <c r="HR239" s="221"/>
      <c r="HS239" s="221"/>
      <c r="HT239" s="221"/>
      <c r="HU239" s="221"/>
      <c r="HV239" s="221"/>
      <c r="HW239" s="221"/>
      <c r="HX239" s="221"/>
      <c r="HY239" s="221"/>
      <c r="HZ239" s="221"/>
      <c r="IA239" s="221"/>
      <c r="IB239" s="221"/>
      <c r="IC239" s="221"/>
      <c r="ID239" s="221"/>
      <c r="IE239" s="221"/>
      <c r="IF239" s="221"/>
      <c r="IG239" s="221"/>
      <c r="IH239" s="221"/>
      <c r="II239" s="221"/>
      <c r="IJ239" s="221"/>
      <c r="IK239" s="221"/>
      <c r="IL239" s="221"/>
    </row>
    <row r="240" spans="1:246" x14ac:dyDescent="0.55000000000000004">
      <c r="D240">
        <f>NPV($C$30,D232:BA232)/NPV($C$30,D233:BA233)</f>
        <v>0.27970629178143591</v>
      </c>
    </row>
  </sheetData>
  <mergeCells count="15">
    <mergeCell ref="AF9:AH9"/>
    <mergeCell ref="AI9:AK9"/>
    <mergeCell ref="AL9:AN9"/>
    <mergeCell ref="AF8:AN8"/>
    <mergeCell ref="N113:U119"/>
    <mergeCell ref="Q9:V9"/>
    <mergeCell ref="W9:Y9"/>
    <mergeCell ref="Z9:AB9"/>
    <mergeCell ref="AC9:AE9"/>
    <mergeCell ref="K9:P9"/>
    <mergeCell ref="B48:B49"/>
    <mergeCell ref="I48:O51"/>
    <mergeCell ref="B55:B56"/>
    <mergeCell ref="M134:V138"/>
    <mergeCell ref="W8:AE8"/>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54"/>
  <sheetViews>
    <sheetView workbookViewId="0">
      <pane ySplit="4608" topLeftCell="A89" activePane="bottomLeft"/>
      <selection activeCell="BU87" sqref="L1:BU1048576"/>
      <selection pane="bottomLeft" activeCell="A137" sqref="A137:XFD155"/>
    </sheetView>
  </sheetViews>
  <sheetFormatPr defaultRowHeight="14.4" x14ac:dyDescent="0.55000000000000004"/>
  <cols>
    <col min="1" max="1" width="9.1015625" style="283" customWidth="1"/>
    <col min="2" max="2" width="20.1015625" customWidth="1"/>
    <col min="3" max="4" width="12.5234375" customWidth="1"/>
    <col min="5" max="5" width="10.68359375" customWidth="1"/>
    <col min="6" max="6" width="12.3125" customWidth="1"/>
    <col min="7" max="7" width="10.89453125" customWidth="1"/>
    <col min="8" max="8" width="10.68359375" customWidth="1"/>
    <col min="9" max="10" width="12.5234375" customWidth="1"/>
    <col min="11" max="11" width="9.68359375" customWidth="1"/>
    <col min="12" max="17" width="10.5234375" bestFit="1" customWidth="1"/>
    <col min="18" max="18" width="10.5234375" customWidth="1"/>
    <col min="19" max="24" width="10.5234375" bestFit="1" customWidth="1"/>
    <col min="25" max="31" width="10" bestFit="1" customWidth="1"/>
    <col min="32" max="46" width="10.5234375" bestFit="1" customWidth="1"/>
    <col min="47" max="87" width="10" bestFit="1" customWidth="1"/>
  </cols>
  <sheetData>
    <row r="1" spans="1:18" x14ac:dyDescent="0.55000000000000004">
      <c r="A1" s="554"/>
      <c r="B1" s="552" t="s">
        <v>1620</v>
      </c>
      <c r="D1" s="544"/>
      <c r="E1" s="544"/>
      <c r="F1" s="545" t="s">
        <v>1618</v>
      </c>
      <c r="G1" s="544"/>
      <c r="H1" s="544"/>
      <c r="I1" s="544"/>
      <c r="J1" s="540"/>
      <c r="K1" s="806" t="s">
        <v>1617</v>
      </c>
      <c r="L1" s="837"/>
      <c r="M1" s="837"/>
      <c r="N1" s="837"/>
      <c r="O1" s="837"/>
      <c r="P1" s="837"/>
      <c r="Q1" s="837"/>
      <c r="R1" s="837"/>
    </row>
    <row r="2" spans="1:18" x14ac:dyDescent="0.55000000000000004">
      <c r="A2" s="551" t="s">
        <v>1621</v>
      </c>
      <c r="B2" s="551" t="s">
        <v>1619</v>
      </c>
      <c r="C2" s="548" t="s">
        <v>78</v>
      </c>
      <c r="D2" s="543" t="s">
        <v>79</v>
      </c>
      <c r="E2" s="543" t="s">
        <v>80</v>
      </c>
      <c r="F2" s="543" t="s">
        <v>81</v>
      </c>
      <c r="G2" s="543" t="s">
        <v>82</v>
      </c>
      <c r="H2" s="543" t="s">
        <v>83</v>
      </c>
      <c r="I2" s="543" t="s">
        <v>84</v>
      </c>
      <c r="J2" s="539" t="s">
        <v>85</v>
      </c>
      <c r="K2" s="548" t="s">
        <v>78</v>
      </c>
      <c r="L2" s="543" t="s">
        <v>79</v>
      </c>
      <c r="M2" s="543" t="s">
        <v>80</v>
      </c>
      <c r="N2" s="543" t="s">
        <v>81</v>
      </c>
      <c r="O2" s="543" t="s">
        <v>82</v>
      </c>
      <c r="P2" s="543" t="s">
        <v>83</v>
      </c>
      <c r="Q2" s="543" t="s">
        <v>84</v>
      </c>
      <c r="R2" s="539" t="s">
        <v>85</v>
      </c>
    </row>
    <row r="3" spans="1:18" x14ac:dyDescent="0.55000000000000004">
      <c r="A3" s="551">
        <v>2016</v>
      </c>
      <c r="B3" s="550">
        <v>2442695.2869900689</v>
      </c>
      <c r="C3" s="547">
        <v>1676869.0542071844</v>
      </c>
      <c r="D3" s="542">
        <v>1682644.1888229935</v>
      </c>
      <c r="E3" s="542">
        <v>0</v>
      </c>
      <c r="F3" s="542">
        <v>0</v>
      </c>
      <c r="G3" s="542">
        <v>0</v>
      </c>
      <c r="H3" s="542">
        <v>0</v>
      </c>
      <c r="I3" s="542">
        <v>1646303.1208454487</v>
      </c>
      <c r="J3" s="538">
        <v>1681069.5154481672</v>
      </c>
      <c r="K3" s="355">
        <f t="shared" ref="K3:K34" si="0">$B3-C3</f>
        <v>765826.2327828845</v>
      </c>
      <c r="L3" s="355">
        <f t="shared" ref="L3:L34" si="1">$B3-D3</f>
        <v>760051.09816707531</v>
      </c>
      <c r="M3" s="355"/>
      <c r="N3" s="355"/>
      <c r="O3" s="355"/>
      <c r="P3" s="355"/>
      <c r="Q3" s="355">
        <f t="shared" ref="Q3:Q34" si="2">$B3-I3</f>
        <v>796392.16614462016</v>
      </c>
      <c r="R3" s="355">
        <f t="shared" ref="R3:R34" si="3">$B3-J3</f>
        <v>761625.77154190163</v>
      </c>
    </row>
    <row r="4" spans="1:18" x14ac:dyDescent="0.55000000000000004">
      <c r="A4" s="551">
        <v>2017</v>
      </c>
      <c r="B4" s="550">
        <v>2498811.0452254028</v>
      </c>
      <c r="C4" s="547">
        <v>1709074.3672848919</v>
      </c>
      <c r="D4" s="542">
        <v>1714019.2792329891</v>
      </c>
      <c r="E4" s="542">
        <v>0</v>
      </c>
      <c r="F4" s="542">
        <v>0</v>
      </c>
      <c r="G4" s="542">
        <v>0</v>
      </c>
      <c r="H4" s="542">
        <v>0</v>
      </c>
      <c r="I4" s="542">
        <v>1701108.999367628</v>
      </c>
      <c r="J4" s="538">
        <v>1950432.3068033089</v>
      </c>
      <c r="K4" s="355">
        <f t="shared" si="0"/>
        <v>789736.67794051091</v>
      </c>
      <c r="L4" s="355">
        <f t="shared" si="1"/>
        <v>784791.76599241374</v>
      </c>
      <c r="M4" s="355"/>
      <c r="N4" s="355"/>
      <c r="O4" s="355"/>
      <c r="P4" s="355"/>
      <c r="Q4" s="355">
        <f t="shared" si="2"/>
        <v>797702.04585777479</v>
      </c>
      <c r="R4" s="355">
        <f t="shared" si="3"/>
        <v>548378.73842209391</v>
      </c>
    </row>
    <row r="5" spans="1:18" x14ac:dyDescent="0.55000000000000004">
      <c r="A5" s="551">
        <v>2018</v>
      </c>
      <c r="B5" s="550">
        <v>2554926.8034607368</v>
      </c>
      <c r="C5" s="547">
        <v>1741279.6803625992</v>
      </c>
      <c r="D5" s="542">
        <v>1745394.3696429844</v>
      </c>
      <c r="E5" s="542">
        <v>0</v>
      </c>
      <c r="F5" s="542">
        <v>0</v>
      </c>
      <c r="G5" s="542">
        <v>0</v>
      </c>
      <c r="H5" s="542">
        <v>0</v>
      </c>
      <c r="I5" s="542">
        <v>1755914.8778898073</v>
      </c>
      <c r="J5" s="538">
        <v>2219795.0981584503</v>
      </c>
      <c r="K5" s="355">
        <f t="shared" si="0"/>
        <v>813647.12309813756</v>
      </c>
      <c r="L5" s="355">
        <f t="shared" si="1"/>
        <v>809532.4338177524</v>
      </c>
      <c r="M5" s="355"/>
      <c r="N5" s="355"/>
      <c r="O5" s="355"/>
      <c r="P5" s="355"/>
      <c r="Q5" s="355">
        <f t="shared" si="2"/>
        <v>799011.92557092942</v>
      </c>
      <c r="R5" s="355">
        <f t="shared" si="3"/>
        <v>335131.70530228643</v>
      </c>
    </row>
    <row r="6" spans="1:18" x14ac:dyDescent="0.55000000000000004">
      <c r="A6" s="551">
        <v>2019</v>
      </c>
      <c r="B6" s="550">
        <v>2611042.5616960712</v>
      </c>
      <c r="C6" s="547">
        <v>1773484.9934403065</v>
      </c>
      <c r="D6" s="542">
        <v>1776769.4600529796</v>
      </c>
      <c r="E6" s="542">
        <v>0</v>
      </c>
      <c r="F6" s="542">
        <v>0</v>
      </c>
      <c r="G6" s="542">
        <v>0</v>
      </c>
      <c r="H6" s="542">
        <v>0</v>
      </c>
      <c r="I6" s="542">
        <v>1810720.7564119864</v>
      </c>
      <c r="J6" s="538">
        <v>2489157.8895135922</v>
      </c>
      <c r="K6" s="355">
        <f t="shared" si="0"/>
        <v>837557.56825576467</v>
      </c>
      <c r="L6" s="355">
        <f t="shared" si="1"/>
        <v>834273.10164309153</v>
      </c>
      <c r="M6" s="355"/>
      <c r="N6" s="355"/>
      <c r="O6" s="355"/>
      <c r="P6" s="355"/>
      <c r="Q6" s="355">
        <f t="shared" si="2"/>
        <v>800321.80528408475</v>
      </c>
      <c r="R6" s="355">
        <f t="shared" si="3"/>
        <v>121884.67218247894</v>
      </c>
    </row>
    <row r="7" spans="1:18" x14ac:dyDescent="0.55000000000000004">
      <c r="A7" s="551">
        <v>2020</v>
      </c>
      <c r="B7" s="550">
        <v>2667158.3199314047</v>
      </c>
      <c r="C7" s="547">
        <v>1805690.3065180141</v>
      </c>
      <c r="D7" s="542">
        <v>1808144.5504629749</v>
      </c>
      <c r="E7" s="542">
        <v>0</v>
      </c>
      <c r="F7" s="542">
        <v>0</v>
      </c>
      <c r="G7" s="542">
        <v>0</v>
      </c>
      <c r="H7" s="542">
        <v>0</v>
      </c>
      <c r="I7" s="542">
        <v>1865526.6349341657</v>
      </c>
      <c r="J7" s="538">
        <v>2758520.6808687337</v>
      </c>
      <c r="K7" s="355">
        <f t="shared" si="0"/>
        <v>861468.01341339061</v>
      </c>
      <c r="L7" s="355">
        <f t="shared" si="1"/>
        <v>859013.76946842973</v>
      </c>
      <c r="M7" s="355"/>
      <c r="N7" s="355"/>
      <c r="O7" s="355"/>
      <c r="P7" s="355"/>
      <c r="Q7" s="355">
        <f t="shared" si="2"/>
        <v>801631.68499723892</v>
      </c>
      <c r="R7" s="355">
        <f t="shared" si="3"/>
        <v>-91362.360937329009</v>
      </c>
    </row>
    <row r="8" spans="1:18" x14ac:dyDescent="0.55000000000000004">
      <c r="A8" s="551">
        <v>2021</v>
      </c>
      <c r="B8" s="550">
        <v>2723274.0781667391</v>
      </c>
      <c r="C8" s="547">
        <v>1837895.6195957216</v>
      </c>
      <c r="D8" s="542">
        <v>1839519.6408729702</v>
      </c>
      <c r="E8" s="542">
        <v>0</v>
      </c>
      <c r="F8" s="542">
        <v>0</v>
      </c>
      <c r="G8" s="542">
        <v>0</v>
      </c>
      <c r="H8" s="542">
        <v>0</v>
      </c>
      <c r="I8" s="542">
        <v>1920332.5134563448</v>
      </c>
      <c r="J8" s="538">
        <v>3027883.4722238751</v>
      </c>
      <c r="K8" s="355">
        <f t="shared" si="0"/>
        <v>885378.45857101749</v>
      </c>
      <c r="L8" s="355">
        <f t="shared" si="1"/>
        <v>883754.43729376886</v>
      </c>
      <c r="M8" s="355"/>
      <c r="N8" s="355"/>
      <c r="O8" s="355"/>
      <c r="P8" s="355"/>
      <c r="Q8" s="355">
        <f t="shared" si="2"/>
        <v>802941.56471039425</v>
      </c>
      <c r="R8" s="355">
        <f t="shared" si="3"/>
        <v>-304609.39405713603</v>
      </c>
    </row>
    <row r="9" spans="1:18" x14ac:dyDescent="0.55000000000000004">
      <c r="A9" s="551">
        <v>2022</v>
      </c>
      <c r="B9" s="550">
        <v>2779389.8364020726</v>
      </c>
      <c r="C9" s="547">
        <v>1870100.9326734289</v>
      </c>
      <c r="D9" s="542">
        <v>1870894.7312829655</v>
      </c>
      <c r="E9" s="542">
        <v>0</v>
      </c>
      <c r="F9" s="542">
        <v>0</v>
      </c>
      <c r="G9" s="542">
        <v>0</v>
      </c>
      <c r="H9" s="542">
        <v>0</v>
      </c>
      <c r="I9" s="542">
        <v>1975138.3919785242</v>
      </c>
      <c r="J9" s="538">
        <v>3297246.263579017</v>
      </c>
      <c r="K9" s="355">
        <f t="shared" si="0"/>
        <v>909288.90372864367</v>
      </c>
      <c r="L9" s="355">
        <f t="shared" si="1"/>
        <v>908495.10511910706</v>
      </c>
      <c r="M9" s="355"/>
      <c r="N9" s="355"/>
      <c r="O9" s="355"/>
      <c r="P9" s="355"/>
      <c r="Q9" s="355">
        <f t="shared" si="2"/>
        <v>804251.44442354841</v>
      </c>
      <c r="R9" s="355">
        <f t="shared" si="3"/>
        <v>-517856.42717694445</v>
      </c>
    </row>
    <row r="10" spans="1:18" x14ac:dyDescent="0.55000000000000004">
      <c r="A10" s="551">
        <v>2023</v>
      </c>
      <c r="B10" s="550">
        <v>2835505.594637407</v>
      </c>
      <c r="C10" s="547">
        <v>1902306.2457511364</v>
      </c>
      <c r="D10" s="542">
        <v>1902269.821692961</v>
      </c>
      <c r="E10" s="542">
        <v>0</v>
      </c>
      <c r="F10" s="542">
        <v>0</v>
      </c>
      <c r="G10" s="542">
        <v>0</v>
      </c>
      <c r="H10" s="542">
        <v>0</v>
      </c>
      <c r="I10" s="542">
        <v>2029944.2705007035</v>
      </c>
      <c r="J10" s="538">
        <v>3566609.0549341585</v>
      </c>
      <c r="K10" s="355">
        <f t="shared" si="0"/>
        <v>933199.34888627054</v>
      </c>
      <c r="L10" s="355">
        <f t="shared" si="1"/>
        <v>933235.77294444595</v>
      </c>
      <c r="M10" s="355"/>
      <c r="N10" s="355"/>
      <c r="O10" s="355"/>
      <c r="P10" s="355"/>
      <c r="Q10" s="355">
        <f t="shared" si="2"/>
        <v>805561.32413670351</v>
      </c>
      <c r="R10" s="355">
        <f t="shared" si="3"/>
        <v>-731103.46029675147</v>
      </c>
    </row>
    <row r="11" spans="1:18" x14ac:dyDescent="0.55000000000000004">
      <c r="A11" s="551">
        <v>2024</v>
      </c>
      <c r="B11" s="550">
        <v>2891621.3528727409</v>
      </c>
      <c r="C11" s="547">
        <v>1934511.5588288438</v>
      </c>
      <c r="D11" s="542">
        <v>1933644.9121029563</v>
      </c>
      <c r="E11" s="542">
        <v>0</v>
      </c>
      <c r="F11" s="542">
        <v>0</v>
      </c>
      <c r="G11" s="542">
        <v>0</v>
      </c>
      <c r="H11" s="542">
        <v>0</v>
      </c>
      <c r="I11" s="542">
        <v>2084750.1490228828</v>
      </c>
      <c r="J11" s="538">
        <v>3835971.8462893004</v>
      </c>
      <c r="K11" s="355">
        <f t="shared" si="0"/>
        <v>957109.79404389719</v>
      </c>
      <c r="L11" s="355">
        <f t="shared" si="1"/>
        <v>957976.44076978462</v>
      </c>
      <c r="M11" s="355"/>
      <c r="N11" s="355"/>
      <c r="O11" s="355"/>
      <c r="P11" s="355"/>
      <c r="Q11" s="355">
        <f t="shared" si="2"/>
        <v>806871.20384985814</v>
      </c>
      <c r="R11" s="355">
        <f t="shared" si="3"/>
        <v>-944350.49341655942</v>
      </c>
    </row>
    <row r="12" spans="1:18" x14ac:dyDescent="0.55000000000000004">
      <c r="A12" s="551">
        <v>2025</v>
      </c>
      <c r="B12" s="550">
        <v>2947737.1111080749</v>
      </c>
      <c r="C12" s="547">
        <v>1966716.8719065515</v>
      </c>
      <c r="D12" s="542">
        <v>1965020.0025129518</v>
      </c>
      <c r="E12" s="542">
        <v>0</v>
      </c>
      <c r="F12" s="542">
        <v>0</v>
      </c>
      <c r="G12" s="542">
        <v>0</v>
      </c>
      <c r="H12" s="542">
        <v>0</v>
      </c>
      <c r="I12" s="542">
        <v>2139556.0275450619</v>
      </c>
      <c r="J12" s="538">
        <v>4105334.6376444418</v>
      </c>
      <c r="K12" s="355">
        <f t="shared" si="0"/>
        <v>981020.23920152336</v>
      </c>
      <c r="L12" s="355">
        <f t="shared" si="1"/>
        <v>982717.10859512305</v>
      </c>
      <c r="M12" s="355"/>
      <c r="N12" s="355"/>
      <c r="O12" s="355"/>
      <c r="P12" s="355"/>
      <c r="Q12" s="355">
        <f t="shared" si="2"/>
        <v>808181.083563013</v>
      </c>
      <c r="R12" s="355">
        <f t="shared" si="3"/>
        <v>-1157597.5265363669</v>
      </c>
    </row>
    <row r="13" spans="1:18" x14ac:dyDescent="0.55000000000000004">
      <c r="A13" s="551">
        <v>2026</v>
      </c>
      <c r="B13" s="550">
        <v>3003852.8693434088</v>
      </c>
      <c r="C13" s="547">
        <v>1998922.1849842588</v>
      </c>
      <c r="D13" s="542">
        <v>1996395.0929229471</v>
      </c>
      <c r="E13" s="542">
        <v>0</v>
      </c>
      <c r="F13" s="542">
        <v>0</v>
      </c>
      <c r="G13" s="542">
        <v>0</v>
      </c>
      <c r="H13" s="542">
        <v>0</v>
      </c>
      <c r="I13" s="542">
        <v>2194361.906067241</v>
      </c>
      <c r="J13" s="538">
        <v>4374697.4289995842</v>
      </c>
      <c r="K13" s="355">
        <f t="shared" si="0"/>
        <v>1004930.68435915</v>
      </c>
      <c r="L13" s="355">
        <f t="shared" si="1"/>
        <v>1007457.7764204617</v>
      </c>
      <c r="M13" s="355"/>
      <c r="N13" s="355"/>
      <c r="O13" s="355"/>
      <c r="P13" s="355"/>
      <c r="Q13" s="355">
        <f t="shared" si="2"/>
        <v>809490.96327616787</v>
      </c>
      <c r="R13" s="355">
        <f t="shared" si="3"/>
        <v>-1370844.5596561753</v>
      </c>
    </row>
    <row r="14" spans="1:18" x14ac:dyDescent="0.55000000000000004">
      <c r="A14" s="551">
        <v>2027</v>
      </c>
      <c r="B14" s="550">
        <v>3059968.6275787433</v>
      </c>
      <c r="C14" s="547">
        <v>2031127.4980619662</v>
      </c>
      <c r="D14" s="542">
        <v>2027770.1833329424</v>
      </c>
      <c r="E14" s="542">
        <v>0</v>
      </c>
      <c r="F14" s="542">
        <v>0</v>
      </c>
      <c r="G14" s="542">
        <v>0</v>
      </c>
      <c r="H14" s="542">
        <v>0</v>
      </c>
      <c r="I14" s="542">
        <v>2249167.7845894205</v>
      </c>
      <c r="J14" s="538">
        <v>4644060.2203547247</v>
      </c>
      <c r="K14" s="355">
        <f t="shared" si="0"/>
        <v>1028841.1295167771</v>
      </c>
      <c r="L14" s="355">
        <f t="shared" si="1"/>
        <v>1032198.4442458008</v>
      </c>
      <c r="M14" s="355"/>
      <c r="N14" s="355"/>
      <c r="O14" s="355"/>
      <c r="P14" s="355"/>
      <c r="Q14" s="355">
        <f t="shared" si="2"/>
        <v>810800.84298932273</v>
      </c>
      <c r="R14" s="355">
        <f t="shared" si="3"/>
        <v>-1584091.5927759814</v>
      </c>
    </row>
    <row r="15" spans="1:18" x14ac:dyDescent="0.55000000000000004">
      <c r="A15" s="551">
        <v>2028</v>
      </c>
      <c r="B15" s="550">
        <v>3116084.3858140772</v>
      </c>
      <c r="C15" s="547">
        <v>2063332.8111396735</v>
      </c>
      <c r="D15" s="542">
        <v>2059145.2737429377</v>
      </c>
      <c r="E15" s="542">
        <v>0</v>
      </c>
      <c r="F15" s="542">
        <v>0</v>
      </c>
      <c r="G15" s="542">
        <v>0</v>
      </c>
      <c r="H15" s="542">
        <v>0</v>
      </c>
      <c r="I15" s="542">
        <v>2303973.6631115996</v>
      </c>
      <c r="J15" s="538">
        <v>4913423.011709867</v>
      </c>
      <c r="K15" s="355">
        <f t="shared" si="0"/>
        <v>1052751.5746744038</v>
      </c>
      <c r="L15" s="355">
        <f t="shared" si="1"/>
        <v>1056939.1120711395</v>
      </c>
      <c r="M15" s="355"/>
      <c r="N15" s="355"/>
      <c r="O15" s="355"/>
      <c r="P15" s="355"/>
      <c r="Q15" s="355">
        <f t="shared" si="2"/>
        <v>812110.72270247759</v>
      </c>
      <c r="R15" s="355">
        <f t="shared" si="3"/>
        <v>-1797338.6258957898</v>
      </c>
    </row>
    <row r="16" spans="1:18" x14ac:dyDescent="0.55000000000000004">
      <c r="A16" s="551">
        <v>2029</v>
      </c>
      <c r="B16" s="550">
        <v>3172200.1440494112</v>
      </c>
      <c r="C16" s="547">
        <v>2095538.124217381</v>
      </c>
      <c r="D16" s="542">
        <v>2090520.3641529332</v>
      </c>
      <c r="E16" s="542">
        <v>0</v>
      </c>
      <c r="F16" s="542">
        <v>0</v>
      </c>
      <c r="G16" s="542">
        <v>0</v>
      </c>
      <c r="H16" s="542">
        <v>0</v>
      </c>
      <c r="I16" s="542">
        <v>2358779.5416337792</v>
      </c>
      <c r="J16" s="538">
        <v>5182785.8030650085</v>
      </c>
      <c r="K16" s="355">
        <f t="shared" si="0"/>
        <v>1076662.0198320302</v>
      </c>
      <c r="L16" s="355">
        <f t="shared" si="1"/>
        <v>1081679.7798964779</v>
      </c>
      <c r="M16" s="355"/>
      <c r="N16" s="355"/>
      <c r="O16" s="355"/>
      <c r="P16" s="355"/>
      <c r="Q16" s="355">
        <f t="shared" si="2"/>
        <v>813420.60241563199</v>
      </c>
      <c r="R16" s="355">
        <f t="shared" si="3"/>
        <v>-2010585.6590155973</v>
      </c>
    </row>
    <row r="17" spans="1:18" x14ac:dyDescent="0.55000000000000004">
      <c r="A17" s="551">
        <v>2030</v>
      </c>
      <c r="B17" s="550">
        <v>3228315.9022847451</v>
      </c>
      <c r="C17" s="547">
        <v>2127743.4372950885</v>
      </c>
      <c r="D17" s="542">
        <v>2121895.4545629285</v>
      </c>
      <c r="E17" s="542">
        <v>0</v>
      </c>
      <c r="F17" s="542">
        <v>0</v>
      </c>
      <c r="G17" s="542">
        <v>0</v>
      </c>
      <c r="H17" s="542">
        <v>0</v>
      </c>
      <c r="I17" s="542">
        <v>2413585.4201559583</v>
      </c>
      <c r="J17" s="538">
        <v>5452148.5944201499</v>
      </c>
      <c r="K17" s="355">
        <f t="shared" si="0"/>
        <v>1100572.4649896566</v>
      </c>
      <c r="L17" s="355">
        <f t="shared" si="1"/>
        <v>1106420.4477218166</v>
      </c>
      <c r="M17" s="355"/>
      <c r="N17" s="355"/>
      <c r="O17" s="355"/>
      <c r="P17" s="355"/>
      <c r="Q17" s="355">
        <f t="shared" si="2"/>
        <v>814730.48212878685</v>
      </c>
      <c r="R17" s="355">
        <f t="shared" si="3"/>
        <v>-2223832.6921354048</v>
      </c>
    </row>
    <row r="18" spans="1:18" x14ac:dyDescent="0.55000000000000004">
      <c r="A18" s="551">
        <v>2031</v>
      </c>
      <c r="B18" s="550">
        <v>3261679.6384388264</v>
      </c>
      <c r="C18" s="547">
        <v>2142221.7306050812</v>
      </c>
      <c r="D18" s="542">
        <v>2136040.4104614812</v>
      </c>
      <c r="E18" s="542">
        <v>0</v>
      </c>
      <c r="F18" s="542">
        <v>0</v>
      </c>
      <c r="G18" s="542">
        <v>0</v>
      </c>
      <c r="H18" s="542">
        <v>0</v>
      </c>
      <c r="I18" s="542">
        <v>2568157.6886869711</v>
      </c>
      <c r="J18" s="538">
        <v>5322843.6885940609</v>
      </c>
      <c r="K18" s="355">
        <f t="shared" si="0"/>
        <v>1119457.9078337452</v>
      </c>
      <c r="L18" s="355">
        <f t="shared" si="1"/>
        <v>1125639.2279773452</v>
      </c>
      <c r="M18" s="355"/>
      <c r="N18" s="355"/>
      <c r="O18" s="355"/>
      <c r="P18" s="355"/>
      <c r="Q18" s="355">
        <f t="shared" si="2"/>
        <v>693521.94975185534</v>
      </c>
      <c r="R18" s="355">
        <f t="shared" si="3"/>
        <v>-2061164.0501552345</v>
      </c>
    </row>
    <row r="19" spans="1:18" x14ac:dyDescent="0.55000000000000004">
      <c r="A19" s="551">
        <v>2032</v>
      </c>
      <c r="B19" s="550">
        <v>3295043.3745929077</v>
      </c>
      <c r="C19" s="547">
        <v>2156700.0239150743</v>
      </c>
      <c r="D19" s="542">
        <v>2150185.3663600343</v>
      </c>
      <c r="E19" s="542">
        <v>0</v>
      </c>
      <c r="F19" s="542">
        <v>0</v>
      </c>
      <c r="G19" s="542">
        <v>0</v>
      </c>
      <c r="H19" s="542">
        <v>0</v>
      </c>
      <c r="I19" s="542">
        <v>2722729.9572179848</v>
      </c>
      <c r="J19" s="538">
        <v>5193538.7827679729</v>
      </c>
      <c r="K19" s="355">
        <f t="shared" si="0"/>
        <v>1138343.3506778334</v>
      </c>
      <c r="L19" s="355">
        <f t="shared" si="1"/>
        <v>1144858.0082328734</v>
      </c>
      <c r="M19" s="355"/>
      <c r="N19" s="355"/>
      <c r="O19" s="355"/>
      <c r="P19" s="355"/>
      <c r="Q19" s="355">
        <f t="shared" si="2"/>
        <v>572313.41737492289</v>
      </c>
      <c r="R19" s="355">
        <f t="shared" si="3"/>
        <v>-1898495.4081750652</v>
      </c>
    </row>
    <row r="20" spans="1:18" x14ac:dyDescent="0.55000000000000004">
      <c r="A20" s="551">
        <v>2033</v>
      </c>
      <c r="B20" s="550">
        <v>3328407.1107469881</v>
      </c>
      <c r="C20" s="547">
        <v>2171178.3172250674</v>
      </c>
      <c r="D20" s="542">
        <v>2164330.322258587</v>
      </c>
      <c r="E20" s="542">
        <v>0</v>
      </c>
      <c r="F20" s="542">
        <v>0</v>
      </c>
      <c r="G20" s="542">
        <v>0</v>
      </c>
      <c r="H20" s="542">
        <v>0</v>
      </c>
      <c r="I20" s="542">
        <v>2877302.2257489976</v>
      </c>
      <c r="J20" s="538">
        <v>5064233.8769418849</v>
      </c>
      <c r="K20" s="355">
        <f t="shared" si="0"/>
        <v>1157228.7935219207</v>
      </c>
      <c r="L20" s="355">
        <f t="shared" si="1"/>
        <v>1164076.7884884011</v>
      </c>
      <c r="M20" s="355"/>
      <c r="N20" s="355"/>
      <c r="O20" s="355"/>
      <c r="P20" s="355"/>
      <c r="Q20" s="355">
        <f t="shared" si="2"/>
        <v>451104.88499799045</v>
      </c>
      <c r="R20" s="355">
        <f t="shared" si="3"/>
        <v>-1735826.7661948968</v>
      </c>
    </row>
    <row r="21" spans="1:18" x14ac:dyDescent="0.55000000000000004">
      <c r="A21" s="551">
        <v>2034</v>
      </c>
      <c r="B21" s="550">
        <v>3361770.8469010699</v>
      </c>
      <c r="C21" s="547">
        <v>2185656.6105350605</v>
      </c>
      <c r="D21" s="542">
        <v>2178475.2781571401</v>
      </c>
      <c r="E21" s="542">
        <v>0</v>
      </c>
      <c r="F21" s="542">
        <v>0</v>
      </c>
      <c r="G21" s="542">
        <v>0</v>
      </c>
      <c r="H21" s="542">
        <v>0</v>
      </c>
      <c r="I21" s="542">
        <v>3031874.4942800109</v>
      </c>
      <c r="J21" s="538">
        <v>4934928.9711157968</v>
      </c>
      <c r="K21" s="355">
        <f t="shared" si="0"/>
        <v>1176114.2363660093</v>
      </c>
      <c r="L21" s="355">
        <f t="shared" si="1"/>
        <v>1183295.5687439297</v>
      </c>
      <c r="M21" s="355"/>
      <c r="N21" s="355"/>
      <c r="O21" s="355"/>
      <c r="P21" s="355"/>
      <c r="Q21" s="355">
        <f t="shared" si="2"/>
        <v>329896.35262105893</v>
      </c>
      <c r="R21" s="355">
        <f t="shared" si="3"/>
        <v>-1573158.124214727</v>
      </c>
    </row>
    <row r="22" spans="1:18" x14ac:dyDescent="0.55000000000000004">
      <c r="A22" s="551">
        <v>2035</v>
      </c>
      <c r="B22" s="550">
        <v>3395134.5830551507</v>
      </c>
      <c r="C22" s="547">
        <v>2200134.9038450532</v>
      </c>
      <c r="D22" s="542">
        <v>2192620.2340556933</v>
      </c>
      <c r="E22" s="542">
        <v>0</v>
      </c>
      <c r="F22" s="542">
        <v>0</v>
      </c>
      <c r="G22" s="542">
        <v>0</v>
      </c>
      <c r="H22" s="542">
        <v>0</v>
      </c>
      <c r="I22" s="542">
        <v>3186446.7628110237</v>
      </c>
      <c r="J22" s="538">
        <v>4805624.0652897079</v>
      </c>
      <c r="K22" s="355">
        <f t="shared" si="0"/>
        <v>1194999.6792100975</v>
      </c>
      <c r="L22" s="355">
        <f t="shared" si="1"/>
        <v>1202514.3489994574</v>
      </c>
      <c r="M22" s="355"/>
      <c r="N22" s="355"/>
      <c r="O22" s="355"/>
      <c r="P22" s="355"/>
      <c r="Q22" s="355">
        <f t="shared" si="2"/>
        <v>208687.82024412695</v>
      </c>
      <c r="R22" s="355">
        <f t="shared" si="3"/>
        <v>-1410489.4822345572</v>
      </c>
    </row>
    <row r="23" spans="1:18" x14ac:dyDescent="0.55000000000000004">
      <c r="A23" s="551">
        <v>2036</v>
      </c>
      <c r="B23" s="550">
        <v>3428498.319209232</v>
      </c>
      <c r="C23" s="547">
        <v>2214613.1971550458</v>
      </c>
      <c r="D23" s="542">
        <v>2206765.1899542459</v>
      </c>
      <c r="E23" s="542">
        <v>0</v>
      </c>
      <c r="F23" s="542">
        <v>0</v>
      </c>
      <c r="G23" s="542">
        <v>0</v>
      </c>
      <c r="H23" s="542">
        <v>0</v>
      </c>
      <c r="I23" s="542">
        <v>3341019.031342037</v>
      </c>
      <c r="J23" s="538">
        <v>4676319.1594636198</v>
      </c>
      <c r="K23" s="355">
        <f t="shared" si="0"/>
        <v>1213885.1220541862</v>
      </c>
      <c r="L23" s="355">
        <f t="shared" si="1"/>
        <v>1221733.1292549861</v>
      </c>
      <c r="M23" s="355"/>
      <c r="N23" s="355"/>
      <c r="O23" s="355"/>
      <c r="P23" s="355"/>
      <c r="Q23" s="355">
        <f t="shared" si="2"/>
        <v>87479.287867194973</v>
      </c>
      <c r="R23" s="355">
        <f t="shared" si="3"/>
        <v>-1247820.8402543878</v>
      </c>
    </row>
    <row r="24" spans="1:18" x14ac:dyDescent="0.55000000000000004">
      <c r="A24" s="551">
        <v>2037</v>
      </c>
      <c r="B24" s="550">
        <v>3461862.0553633133</v>
      </c>
      <c r="C24" s="547">
        <v>2229091.4904650389</v>
      </c>
      <c r="D24" s="542">
        <v>2220910.1458527986</v>
      </c>
      <c r="E24" s="542">
        <v>0</v>
      </c>
      <c r="F24" s="542">
        <v>0</v>
      </c>
      <c r="G24" s="542">
        <v>0</v>
      </c>
      <c r="H24" s="542">
        <v>0</v>
      </c>
      <c r="I24" s="542">
        <v>3495591.2998730503</v>
      </c>
      <c r="J24" s="538">
        <v>4547014.2536375318</v>
      </c>
      <c r="K24" s="355">
        <f t="shared" si="0"/>
        <v>1232770.5648982744</v>
      </c>
      <c r="L24" s="355">
        <f t="shared" si="1"/>
        <v>1240951.9095105147</v>
      </c>
      <c r="M24" s="355"/>
      <c r="N24" s="355"/>
      <c r="O24" s="355"/>
      <c r="P24" s="355"/>
      <c r="Q24" s="355">
        <f t="shared" si="2"/>
        <v>-33729.244509737007</v>
      </c>
      <c r="R24" s="355">
        <f t="shared" si="3"/>
        <v>-1085152.1982742185</v>
      </c>
    </row>
    <row r="25" spans="1:18" x14ac:dyDescent="0.55000000000000004">
      <c r="A25" s="551">
        <v>2038</v>
      </c>
      <c r="B25" s="550">
        <v>3495225.7915173946</v>
      </c>
      <c r="C25" s="547">
        <v>2243569.783775032</v>
      </c>
      <c r="D25" s="542">
        <v>2235055.1017513517</v>
      </c>
      <c r="E25" s="542">
        <v>0</v>
      </c>
      <c r="F25" s="542">
        <v>0</v>
      </c>
      <c r="G25" s="542">
        <v>0</v>
      </c>
      <c r="H25" s="542">
        <v>0</v>
      </c>
      <c r="I25" s="542">
        <v>3650163.5684040636</v>
      </c>
      <c r="J25" s="538">
        <v>4417709.3478114428</v>
      </c>
      <c r="K25" s="355">
        <f t="shared" si="0"/>
        <v>1251656.0077423626</v>
      </c>
      <c r="L25" s="355">
        <f t="shared" si="1"/>
        <v>1260170.6897660429</v>
      </c>
      <c r="M25" s="355"/>
      <c r="N25" s="355"/>
      <c r="O25" s="355"/>
      <c r="P25" s="355"/>
      <c r="Q25" s="355">
        <f t="shared" si="2"/>
        <v>-154937.77688666899</v>
      </c>
      <c r="R25" s="355">
        <f t="shared" si="3"/>
        <v>-922483.55629404821</v>
      </c>
    </row>
    <row r="26" spans="1:18" x14ac:dyDescent="0.55000000000000004">
      <c r="A26" s="551">
        <v>2039</v>
      </c>
      <c r="B26" s="550">
        <v>3528589.5276714759</v>
      </c>
      <c r="C26" s="547">
        <v>2258048.0770850247</v>
      </c>
      <c r="D26" s="542">
        <v>2249200.0576499049</v>
      </c>
      <c r="E26" s="542">
        <v>0</v>
      </c>
      <c r="F26" s="542">
        <v>0</v>
      </c>
      <c r="G26" s="542">
        <v>0</v>
      </c>
      <c r="H26" s="542">
        <v>0</v>
      </c>
      <c r="I26" s="542">
        <v>3804735.8369350769</v>
      </c>
      <c r="J26" s="538">
        <v>4288404.4419853557</v>
      </c>
      <c r="K26" s="355">
        <f t="shared" si="0"/>
        <v>1270541.4505864512</v>
      </c>
      <c r="L26" s="355">
        <f t="shared" si="1"/>
        <v>1279389.470021571</v>
      </c>
      <c r="M26" s="355"/>
      <c r="N26" s="355"/>
      <c r="O26" s="355"/>
      <c r="P26" s="355"/>
      <c r="Q26" s="355">
        <f t="shared" si="2"/>
        <v>-276146.30926360097</v>
      </c>
      <c r="R26" s="355">
        <f t="shared" si="3"/>
        <v>-759814.9143138798</v>
      </c>
    </row>
    <row r="27" spans="1:18" x14ac:dyDescent="0.55000000000000004">
      <c r="A27" s="551">
        <v>2040</v>
      </c>
      <c r="B27" s="550">
        <v>3561953.2638255567</v>
      </c>
      <c r="C27" s="547">
        <v>2272526.3703950178</v>
      </c>
      <c r="D27" s="542">
        <v>2263345.0135484575</v>
      </c>
      <c r="E27" s="542">
        <v>0</v>
      </c>
      <c r="F27" s="542">
        <v>0</v>
      </c>
      <c r="G27" s="542">
        <v>0</v>
      </c>
      <c r="H27" s="542">
        <v>0</v>
      </c>
      <c r="I27" s="542">
        <v>3959308.1054660897</v>
      </c>
      <c r="J27" s="538">
        <v>4159099.5361592667</v>
      </c>
      <c r="K27" s="355">
        <f t="shared" si="0"/>
        <v>1289426.8934305389</v>
      </c>
      <c r="L27" s="355">
        <f t="shared" si="1"/>
        <v>1298608.2502770992</v>
      </c>
      <c r="M27" s="355"/>
      <c r="N27" s="355"/>
      <c r="O27" s="355"/>
      <c r="P27" s="355"/>
      <c r="Q27" s="355">
        <f t="shared" si="2"/>
        <v>-397354.84164053295</v>
      </c>
      <c r="R27" s="355">
        <f t="shared" si="3"/>
        <v>-597146.27233370999</v>
      </c>
    </row>
    <row r="28" spans="1:18" x14ac:dyDescent="0.55000000000000004">
      <c r="A28" s="551">
        <v>2041</v>
      </c>
      <c r="B28" s="550">
        <v>3595316.999979638</v>
      </c>
      <c r="C28" s="547">
        <v>2287004.6637050109</v>
      </c>
      <c r="D28" s="542">
        <v>2277489.9694470102</v>
      </c>
      <c r="E28" s="542">
        <v>0</v>
      </c>
      <c r="F28" s="542">
        <v>0</v>
      </c>
      <c r="G28" s="542">
        <v>0</v>
      </c>
      <c r="H28" s="542">
        <v>0</v>
      </c>
      <c r="I28" s="542">
        <v>4113880.3739971034</v>
      </c>
      <c r="J28" s="538">
        <v>4029794.6303331787</v>
      </c>
      <c r="K28" s="355">
        <f t="shared" si="0"/>
        <v>1308312.3362746271</v>
      </c>
      <c r="L28" s="355">
        <f t="shared" si="1"/>
        <v>1317827.0305326278</v>
      </c>
      <c r="M28" s="355"/>
      <c r="N28" s="355"/>
      <c r="O28" s="355"/>
      <c r="P28" s="355"/>
      <c r="Q28" s="355">
        <f t="shared" si="2"/>
        <v>-518563.37401746539</v>
      </c>
      <c r="R28" s="355">
        <f t="shared" si="3"/>
        <v>-434477.63035354065</v>
      </c>
    </row>
    <row r="29" spans="1:18" x14ac:dyDescent="0.55000000000000004">
      <c r="A29" s="551">
        <v>2042</v>
      </c>
      <c r="B29" s="550">
        <v>3628680.7361337189</v>
      </c>
      <c r="C29" s="547">
        <v>2301482.9570150035</v>
      </c>
      <c r="D29" s="542">
        <v>2291634.9253455633</v>
      </c>
      <c r="E29" s="542">
        <v>0</v>
      </c>
      <c r="F29" s="542">
        <v>0</v>
      </c>
      <c r="G29" s="542">
        <v>0</v>
      </c>
      <c r="H29" s="542">
        <v>0</v>
      </c>
      <c r="I29" s="542">
        <v>4268452.6425281158</v>
      </c>
      <c r="J29" s="538">
        <v>3900489.7245070906</v>
      </c>
      <c r="K29" s="355">
        <f t="shared" si="0"/>
        <v>1327197.7791187153</v>
      </c>
      <c r="L29" s="355">
        <f t="shared" si="1"/>
        <v>1337045.8107881555</v>
      </c>
      <c r="M29" s="355"/>
      <c r="N29" s="355"/>
      <c r="O29" s="355"/>
      <c r="P29" s="355"/>
      <c r="Q29" s="355">
        <f t="shared" si="2"/>
        <v>-639771.90639439691</v>
      </c>
      <c r="R29" s="355">
        <f t="shared" si="3"/>
        <v>-271808.98837337177</v>
      </c>
    </row>
    <row r="30" spans="1:18" x14ac:dyDescent="0.55000000000000004">
      <c r="A30" s="551">
        <v>2043</v>
      </c>
      <c r="B30" s="550">
        <v>3662044.4722878002</v>
      </c>
      <c r="C30" s="547">
        <v>2315961.2503249967</v>
      </c>
      <c r="D30" s="542">
        <v>2305779.8812441165</v>
      </c>
      <c r="E30" s="542">
        <v>0</v>
      </c>
      <c r="F30" s="542">
        <v>0</v>
      </c>
      <c r="G30" s="542">
        <v>0</v>
      </c>
      <c r="H30" s="542">
        <v>0</v>
      </c>
      <c r="I30" s="542">
        <v>4423024.9110591291</v>
      </c>
      <c r="J30" s="538">
        <v>3771184.8186810017</v>
      </c>
      <c r="K30" s="355">
        <f t="shared" si="0"/>
        <v>1346083.2219628035</v>
      </c>
      <c r="L30" s="355">
        <f t="shared" si="1"/>
        <v>1356264.5910436837</v>
      </c>
      <c r="M30" s="355"/>
      <c r="N30" s="355"/>
      <c r="O30" s="355"/>
      <c r="P30" s="355"/>
      <c r="Q30" s="355">
        <f t="shared" si="2"/>
        <v>-760980.43877132889</v>
      </c>
      <c r="R30" s="355">
        <f t="shared" si="3"/>
        <v>-109140.3463932015</v>
      </c>
    </row>
    <row r="31" spans="1:18" x14ac:dyDescent="0.55000000000000004">
      <c r="A31" s="551">
        <v>2044</v>
      </c>
      <c r="B31" s="550">
        <v>3695408.2084418815</v>
      </c>
      <c r="C31" s="547">
        <v>2330439.5436349893</v>
      </c>
      <c r="D31" s="542">
        <v>2319924.8371426691</v>
      </c>
      <c r="E31" s="542">
        <v>0</v>
      </c>
      <c r="F31" s="542">
        <v>0</v>
      </c>
      <c r="G31" s="542">
        <v>0</v>
      </c>
      <c r="H31" s="542">
        <v>0</v>
      </c>
      <c r="I31" s="542">
        <v>4577597.1795901423</v>
      </c>
      <c r="J31" s="538">
        <v>3641879.9128549136</v>
      </c>
      <c r="K31" s="355">
        <f t="shared" si="0"/>
        <v>1364968.6648068922</v>
      </c>
      <c r="L31" s="355">
        <f t="shared" si="1"/>
        <v>1375483.3712992123</v>
      </c>
      <c r="M31" s="355"/>
      <c r="N31" s="355"/>
      <c r="O31" s="355"/>
      <c r="P31" s="355"/>
      <c r="Q31" s="355">
        <f t="shared" si="2"/>
        <v>-882188.97114826087</v>
      </c>
      <c r="R31" s="355">
        <f t="shared" si="3"/>
        <v>53528.295586967841</v>
      </c>
    </row>
    <row r="32" spans="1:18" x14ac:dyDescent="0.55000000000000004">
      <c r="A32" s="551">
        <v>2045</v>
      </c>
      <c r="B32" s="550">
        <v>3728771.9445959628</v>
      </c>
      <c r="C32" s="547">
        <v>2344917.8369449824</v>
      </c>
      <c r="D32" s="542">
        <v>2334069.7930412218</v>
      </c>
      <c r="E32" s="542">
        <v>0</v>
      </c>
      <c r="F32" s="542">
        <v>0</v>
      </c>
      <c r="G32" s="542">
        <v>0</v>
      </c>
      <c r="H32" s="542">
        <v>0</v>
      </c>
      <c r="I32" s="542">
        <v>4732169.4481211556</v>
      </c>
      <c r="J32" s="538">
        <v>3512575.0070288251</v>
      </c>
      <c r="K32" s="355">
        <f t="shared" si="0"/>
        <v>1383854.1076509804</v>
      </c>
      <c r="L32" s="355">
        <f t="shared" si="1"/>
        <v>1394702.151554741</v>
      </c>
      <c r="M32" s="355"/>
      <c r="N32" s="355"/>
      <c r="O32" s="355"/>
      <c r="P32" s="355"/>
      <c r="Q32" s="355">
        <f t="shared" si="2"/>
        <v>-1003397.5035251928</v>
      </c>
      <c r="R32" s="355">
        <f t="shared" si="3"/>
        <v>216196.93756713765</v>
      </c>
    </row>
    <row r="33" spans="1:18" x14ac:dyDescent="0.55000000000000004">
      <c r="A33" s="551">
        <v>2046</v>
      </c>
      <c r="B33" s="550">
        <v>3762135.6807500436</v>
      </c>
      <c r="C33" s="547">
        <v>2359396.1302549755</v>
      </c>
      <c r="D33" s="542">
        <v>2348214.7489397749</v>
      </c>
      <c r="E33" s="542">
        <v>0</v>
      </c>
      <c r="F33" s="542">
        <v>0</v>
      </c>
      <c r="G33" s="542">
        <v>0</v>
      </c>
      <c r="H33" s="542">
        <v>0</v>
      </c>
      <c r="I33" s="542">
        <v>4886741.7166521689</v>
      </c>
      <c r="J33" s="538">
        <v>3383270.1012027366</v>
      </c>
      <c r="K33" s="355">
        <f t="shared" si="0"/>
        <v>1402739.5504950681</v>
      </c>
      <c r="L33" s="355">
        <f t="shared" si="1"/>
        <v>1413920.9318102687</v>
      </c>
      <c r="M33" s="355"/>
      <c r="N33" s="355"/>
      <c r="O33" s="355"/>
      <c r="P33" s="355"/>
      <c r="Q33" s="355">
        <f t="shared" si="2"/>
        <v>-1124606.0359021253</v>
      </c>
      <c r="R33" s="355">
        <f t="shared" si="3"/>
        <v>378865.57954730699</v>
      </c>
    </row>
    <row r="34" spans="1:18" x14ac:dyDescent="0.55000000000000004">
      <c r="A34" s="551">
        <v>2047</v>
      </c>
      <c r="B34" s="550">
        <v>3795499.4169041244</v>
      </c>
      <c r="C34" s="547">
        <v>2373874.4235649682</v>
      </c>
      <c r="D34" s="542">
        <v>2362359.7048383281</v>
      </c>
      <c r="E34" s="542">
        <v>0</v>
      </c>
      <c r="F34" s="542">
        <v>0</v>
      </c>
      <c r="G34" s="542">
        <v>0</v>
      </c>
      <c r="H34" s="542">
        <v>0</v>
      </c>
      <c r="I34" s="542">
        <v>5041313.9851831822</v>
      </c>
      <c r="J34" s="538">
        <v>3253965.1953766486</v>
      </c>
      <c r="K34" s="355">
        <f t="shared" si="0"/>
        <v>1421624.9933391563</v>
      </c>
      <c r="L34" s="355">
        <f t="shared" si="1"/>
        <v>1433139.7120657964</v>
      </c>
      <c r="M34" s="355"/>
      <c r="N34" s="355"/>
      <c r="O34" s="355"/>
      <c r="P34" s="355"/>
      <c r="Q34" s="355">
        <f t="shared" si="2"/>
        <v>-1245814.5682790577</v>
      </c>
      <c r="R34" s="355">
        <f t="shared" si="3"/>
        <v>541534.22152747586</v>
      </c>
    </row>
    <row r="35" spans="1:18" x14ac:dyDescent="0.55000000000000004">
      <c r="A35" s="551">
        <v>2048</v>
      </c>
      <c r="B35" s="550">
        <v>3828863.1530582057</v>
      </c>
      <c r="C35" s="547">
        <v>2388352.7168749608</v>
      </c>
      <c r="D35" s="542">
        <v>2376504.6607368812</v>
      </c>
      <c r="E35" s="542">
        <v>0</v>
      </c>
      <c r="F35" s="542">
        <v>0</v>
      </c>
      <c r="G35" s="542">
        <v>0</v>
      </c>
      <c r="H35" s="542">
        <v>0</v>
      </c>
      <c r="I35" s="542">
        <v>5195886.2537141945</v>
      </c>
      <c r="J35" s="538">
        <v>3124660.2895505601</v>
      </c>
      <c r="K35" s="355">
        <f t="shared" ref="K35:K66" si="4">$B35-C35</f>
        <v>1440510.4361832449</v>
      </c>
      <c r="L35" s="355">
        <f t="shared" ref="L35:L66" si="5">$B35-D35</f>
        <v>1452358.4923213245</v>
      </c>
      <c r="M35" s="355"/>
      <c r="N35" s="355"/>
      <c r="O35" s="355"/>
      <c r="P35" s="355"/>
      <c r="Q35" s="355">
        <f t="shared" ref="Q35:Q66" si="6">$B35-I35</f>
        <v>-1367023.1006559888</v>
      </c>
      <c r="R35" s="355">
        <f t="shared" ref="R35:R66" si="7">$B35-J35</f>
        <v>704202.86350764567</v>
      </c>
    </row>
    <row r="36" spans="1:18" x14ac:dyDescent="0.55000000000000004">
      <c r="A36" s="551">
        <v>2049</v>
      </c>
      <c r="B36" s="550">
        <v>3862226.889212287</v>
      </c>
      <c r="C36" s="547">
        <v>2402831.0101849539</v>
      </c>
      <c r="D36" s="542">
        <v>2390649.6166354334</v>
      </c>
      <c r="E36" s="542">
        <v>0</v>
      </c>
      <c r="F36" s="542">
        <v>0</v>
      </c>
      <c r="G36" s="542">
        <v>0</v>
      </c>
      <c r="H36" s="542">
        <v>0</v>
      </c>
      <c r="I36" s="542">
        <v>5350458.5222452078</v>
      </c>
      <c r="J36" s="538">
        <v>2995355.383724472</v>
      </c>
      <c r="K36" s="355">
        <f t="shared" si="4"/>
        <v>1459395.8790273331</v>
      </c>
      <c r="L36" s="355">
        <f t="shared" si="5"/>
        <v>1471577.2725768536</v>
      </c>
      <c r="M36" s="355"/>
      <c r="N36" s="355"/>
      <c r="O36" s="355"/>
      <c r="P36" s="355"/>
      <c r="Q36" s="355">
        <f t="shared" si="6"/>
        <v>-1488231.6330329208</v>
      </c>
      <c r="R36" s="355">
        <f t="shared" si="7"/>
        <v>866871.50548781501</v>
      </c>
    </row>
    <row r="37" spans="1:18" x14ac:dyDescent="0.55000000000000004">
      <c r="A37" s="551">
        <v>2050</v>
      </c>
      <c r="B37" s="550">
        <v>3895590.6253663683</v>
      </c>
      <c r="C37" s="547">
        <v>2417309.303494947</v>
      </c>
      <c r="D37" s="542">
        <v>2404794.5725339865</v>
      </c>
      <c r="E37" s="542">
        <v>0</v>
      </c>
      <c r="F37" s="542">
        <v>0</v>
      </c>
      <c r="G37" s="542">
        <v>0</v>
      </c>
      <c r="H37" s="542">
        <v>0</v>
      </c>
      <c r="I37" s="542">
        <v>5505030.7907762211</v>
      </c>
      <c r="J37" s="538">
        <v>2866050.4778983835</v>
      </c>
      <c r="K37" s="355">
        <f t="shared" si="4"/>
        <v>1478281.3218714213</v>
      </c>
      <c r="L37" s="355">
        <f t="shared" si="5"/>
        <v>1490796.0528323818</v>
      </c>
      <c r="M37" s="355"/>
      <c r="N37" s="355"/>
      <c r="O37" s="355"/>
      <c r="P37" s="355"/>
      <c r="Q37" s="355">
        <f t="shared" si="6"/>
        <v>-1609440.1654098528</v>
      </c>
      <c r="R37" s="355">
        <f t="shared" si="7"/>
        <v>1029540.1474679848</v>
      </c>
    </row>
    <row r="38" spans="1:18" x14ac:dyDescent="0.55000000000000004">
      <c r="A38" s="551">
        <v>2051</v>
      </c>
      <c r="B38" s="550">
        <v>3943592.1165305618</v>
      </c>
      <c r="C38" s="547">
        <v>2444277.7479464333</v>
      </c>
      <c r="D38" s="542">
        <v>2432404.461760439</v>
      </c>
      <c r="E38" s="542">
        <v>0</v>
      </c>
      <c r="F38" s="542">
        <v>0</v>
      </c>
      <c r="G38" s="542">
        <v>0</v>
      </c>
      <c r="H38" s="542">
        <v>0</v>
      </c>
      <c r="I38" s="542">
        <v>5486739.636494603</v>
      </c>
      <c r="J38" s="538">
        <v>2902027.3715664009</v>
      </c>
      <c r="K38" s="355">
        <f t="shared" si="4"/>
        <v>1499314.3685841286</v>
      </c>
      <c r="L38" s="355">
        <f t="shared" si="5"/>
        <v>1511187.6547701228</v>
      </c>
      <c r="M38" s="355"/>
      <c r="N38" s="355"/>
      <c r="O38" s="355"/>
      <c r="P38" s="355"/>
      <c r="Q38" s="355">
        <f t="shared" si="6"/>
        <v>-1543147.5199640412</v>
      </c>
      <c r="R38" s="355">
        <f t="shared" si="7"/>
        <v>1041564.744964161</v>
      </c>
    </row>
    <row r="39" spans="1:18" x14ac:dyDescent="0.55000000000000004">
      <c r="A39" s="551">
        <v>2052</v>
      </c>
      <c r="B39" s="550">
        <v>3991593.6076947558</v>
      </c>
      <c r="C39" s="547">
        <v>2471246.1923979195</v>
      </c>
      <c r="D39" s="542">
        <v>2460014.3509868919</v>
      </c>
      <c r="E39" s="542">
        <v>0</v>
      </c>
      <c r="F39" s="542">
        <v>0</v>
      </c>
      <c r="G39" s="542">
        <v>0</v>
      </c>
      <c r="H39" s="542">
        <v>0</v>
      </c>
      <c r="I39" s="542">
        <v>5468448.4822129859</v>
      </c>
      <c r="J39" s="538">
        <v>2938004.2652344173</v>
      </c>
      <c r="K39" s="355">
        <f t="shared" si="4"/>
        <v>1520347.4152968363</v>
      </c>
      <c r="L39" s="355">
        <f t="shared" si="5"/>
        <v>1531579.2567078639</v>
      </c>
      <c r="M39" s="355"/>
      <c r="N39" s="355"/>
      <c r="O39" s="355"/>
      <c r="P39" s="355"/>
      <c r="Q39" s="355">
        <f t="shared" si="6"/>
        <v>-1476854.8745182301</v>
      </c>
      <c r="R39" s="355">
        <f t="shared" si="7"/>
        <v>1053589.3424603385</v>
      </c>
    </row>
    <row r="40" spans="1:18" x14ac:dyDescent="0.55000000000000004">
      <c r="A40" s="551">
        <v>2053</v>
      </c>
      <c r="B40" s="550">
        <v>4039595.0988589493</v>
      </c>
      <c r="C40" s="547">
        <v>2498214.6368494057</v>
      </c>
      <c r="D40" s="542">
        <v>2487624.2402133448</v>
      </c>
      <c r="E40" s="542">
        <v>0</v>
      </c>
      <c r="F40" s="542">
        <v>0</v>
      </c>
      <c r="G40" s="542">
        <v>0</v>
      </c>
      <c r="H40" s="542">
        <v>0</v>
      </c>
      <c r="I40" s="542">
        <v>5450157.3279313678</v>
      </c>
      <c r="J40" s="538">
        <v>2973981.1589024346</v>
      </c>
      <c r="K40" s="355">
        <f t="shared" si="4"/>
        <v>1541380.4620095436</v>
      </c>
      <c r="L40" s="355">
        <f t="shared" si="5"/>
        <v>1551970.8586456045</v>
      </c>
      <c r="M40" s="355"/>
      <c r="N40" s="355"/>
      <c r="O40" s="355"/>
      <c r="P40" s="355"/>
      <c r="Q40" s="355">
        <f t="shared" si="6"/>
        <v>-1410562.2290724185</v>
      </c>
      <c r="R40" s="355">
        <f t="shared" si="7"/>
        <v>1065613.9399565146</v>
      </c>
    </row>
    <row r="41" spans="1:18" x14ac:dyDescent="0.55000000000000004">
      <c r="A41" s="551">
        <v>2054</v>
      </c>
      <c r="B41" s="550">
        <v>4087596.5900231437</v>
      </c>
      <c r="C41" s="547">
        <v>2525183.0813008924</v>
      </c>
      <c r="D41" s="542">
        <v>2515234.1294397977</v>
      </c>
      <c r="E41" s="542">
        <v>0</v>
      </c>
      <c r="F41" s="542">
        <v>0</v>
      </c>
      <c r="G41" s="542">
        <v>0</v>
      </c>
      <c r="H41" s="542">
        <v>0</v>
      </c>
      <c r="I41" s="542">
        <v>5431866.1736497506</v>
      </c>
      <c r="J41" s="538">
        <v>3009958.0525704515</v>
      </c>
      <c r="K41" s="355">
        <f t="shared" si="4"/>
        <v>1562413.5087222513</v>
      </c>
      <c r="L41" s="355">
        <f t="shared" si="5"/>
        <v>1572362.460583346</v>
      </c>
      <c r="M41" s="355"/>
      <c r="N41" s="355"/>
      <c r="O41" s="355"/>
      <c r="P41" s="355"/>
      <c r="Q41" s="355">
        <f t="shared" si="6"/>
        <v>-1344269.583626607</v>
      </c>
      <c r="R41" s="355">
        <f t="shared" si="7"/>
        <v>1077638.5374526922</v>
      </c>
    </row>
    <row r="42" spans="1:18" x14ac:dyDescent="0.55000000000000004">
      <c r="A42" s="551">
        <v>2055</v>
      </c>
      <c r="B42" s="550">
        <v>4135598.0811873372</v>
      </c>
      <c r="C42" s="547">
        <v>2552151.5257523786</v>
      </c>
      <c r="D42" s="542">
        <v>2542844.0186662506</v>
      </c>
      <c r="E42" s="542">
        <v>0</v>
      </c>
      <c r="F42" s="542">
        <v>0</v>
      </c>
      <c r="G42" s="542">
        <v>0</v>
      </c>
      <c r="H42" s="542">
        <v>0</v>
      </c>
      <c r="I42" s="542">
        <v>5413575.0193681335</v>
      </c>
      <c r="J42" s="538">
        <v>3045934.9462384689</v>
      </c>
      <c r="K42" s="355">
        <f t="shared" si="4"/>
        <v>1583446.5554349585</v>
      </c>
      <c r="L42" s="355">
        <f t="shared" si="5"/>
        <v>1592754.0625210865</v>
      </c>
      <c r="M42" s="355"/>
      <c r="N42" s="355"/>
      <c r="O42" s="355"/>
      <c r="P42" s="355"/>
      <c r="Q42" s="355">
        <f t="shared" si="6"/>
        <v>-1277976.9381807963</v>
      </c>
      <c r="R42" s="355">
        <f t="shared" si="7"/>
        <v>1089663.1349488683</v>
      </c>
    </row>
    <row r="43" spans="1:18" x14ac:dyDescent="0.55000000000000004">
      <c r="A43" s="551">
        <v>2056</v>
      </c>
      <c r="B43" s="550">
        <v>4183599.5723515311</v>
      </c>
      <c r="C43" s="547">
        <v>2579119.9702038649</v>
      </c>
      <c r="D43" s="542">
        <v>2570453.9078927035</v>
      </c>
      <c r="E43" s="542">
        <v>0</v>
      </c>
      <c r="F43" s="542">
        <v>0</v>
      </c>
      <c r="G43" s="542">
        <v>0</v>
      </c>
      <c r="H43" s="542">
        <v>0</v>
      </c>
      <c r="I43" s="542">
        <v>5395283.8650865154</v>
      </c>
      <c r="J43" s="538">
        <v>3081911.8399064853</v>
      </c>
      <c r="K43" s="355">
        <f t="shared" si="4"/>
        <v>1604479.6021476663</v>
      </c>
      <c r="L43" s="355">
        <f t="shared" si="5"/>
        <v>1613145.6644588276</v>
      </c>
      <c r="M43" s="355"/>
      <c r="N43" s="355"/>
      <c r="O43" s="355"/>
      <c r="P43" s="355"/>
      <c r="Q43" s="355">
        <f t="shared" si="6"/>
        <v>-1211684.2927349843</v>
      </c>
      <c r="R43" s="355">
        <f t="shared" si="7"/>
        <v>1101687.7324450458</v>
      </c>
    </row>
    <row r="44" spans="1:18" x14ac:dyDescent="0.55000000000000004">
      <c r="A44" s="551">
        <v>2057</v>
      </c>
      <c r="B44" s="550">
        <v>4231601.0635157246</v>
      </c>
      <c r="C44" s="547">
        <v>2606088.4146553511</v>
      </c>
      <c r="D44" s="542">
        <v>2598063.797119156</v>
      </c>
      <c r="E44" s="542">
        <v>0</v>
      </c>
      <c r="F44" s="542">
        <v>0</v>
      </c>
      <c r="G44" s="542">
        <v>0</v>
      </c>
      <c r="H44" s="542">
        <v>0</v>
      </c>
      <c r="I44" s="542">
        <v>5376992.7108048983</v>
      </c>
      <c r="J44" s="538">
        <v>3117888.7335745026</v>
      </c>
      <c r="K44" s="355">
        <f t="shared" si="4"/>
        <v>1625512.6488603735</v>
      </c>
      <c r="L44" s="355">
        <f t="shared" si="5"/>
        <v>1633537.2663965686</v>
      </c>
      <c r="M44" s="355"/>
      <c r="N44" s="355"/>
      <c r="O44" s="355"/>
      <c r="P44" s="355"/>
      <c r="Q44" s="355">
        <f t="shared" si="6"/>
        <v>-1145391.6472891737</v>
      </c>
      <c r="R44" s="355">
        <f t="shared" si="7"/>
        <v>1113712.329941222</v>
      </c>
    </row>
    <row r="45" spans="1:18" x14ac:dyDescent="0.55000000000000004">
      <c r="A45" s="551">
        <v>2058</v>
      </c>
      <c r="B45" s="550">
        <v>4279602.5546799181</v>
      </c>
      <c r="C45" s="547">
        <v>2633056.8591068373</v>
      </c>
      <c r="D45" s="542">
        <v>2625673.6863456089</v>
      </c>
      <c r="E45" s="542">
        <v>0</v>
      </c>
      <c r="F45" s="542">
        <v>0</v>
      </c>
      <c r="G45" s="542">
        <v>0</v>
      </c>
      <c r="H45" s="542">
        <v>0</v>
      </c>
      <c r="I45" s="542">
        <v>5358701.5565232802</v>
      </c>
      <c r="J45" s="538">
        <v>3153865.6272425195</v>
      </c>
      <c r="K45" s="355">
        <f t="shared" si="4"/>
        <v>1646545.6955730808</v>
      </c>
      <c r="L45" s="355">
        <f t="shared" si="5"/>
        <v>1653928.8683343092</v>
      </c>
      <c r="M45" s="355"/>
      <c r="N45" s="355"/>
      <c r="O45" s="355"/>
      <c r="P45" s="355"/>
      <c r="Q45" s="355">
        <f t="shared" si="6"/>
        <v>-1079099.0018433621</v>
      </c>
      <c r="R45" s="355">
        <f t="shared" si="7"/>
        <v>1125736.9274373986</v>
      </c>
    </row>
    <row r="46" spans="1:18" x14ac:dyDescent="0.55000000000000004">
      <c r="A46" s="551">
        <v>2059</v>
      </c>
      <c r="B46" s="550">
        <v>4327604.0458441116</v>
      </c>
      <c r="C46" s="547">
        <v>2660025.3035583235</v>
      </c>
      <c r="D46" s="542">
        <v>2653283.5755720618</v>
      </c>
      <c r="E46" s="542">
        <v>0</v>
      </c>
      <c r="F46" s="542">
        <v>0</v>
      </c>
      <c r="G46" s="542">
        <v>0</v>
      </c>
      <c r="H46" s="542">
        <v>0</v>
      </c>
      <c r="I46" s="542">
        <v>5340410.4022416631</v>
      </c>
      <c r="J46" s="538">
        <v>3189842.5209105369</v>
      </c>
      <c r="K46" s="355">
        <f t="shared" si="4"/>
        <v>1667578.7422857881</v>
      </c>
      <c r="L46" s="355">
        <f t="shared" si="5"/>
        <v>1674320.4702720498</v>
      </c>
      <c r="M46" s="355"/>
      <c r="N46" s="355"/>
      <c r="O46" s="355"/>
      <c r="P46" s="355"/>
      <c r="Q46" s="355">
        <f t="shared" si="6"/>
        <v>-1012806.3563975515</v>
      </c>
      <c r="R46" s="355">
        <f t="shared" si="7"/>
        <v>1137761.5249335747</v>
      </c>
    </row>
    <row r="47" spans="1:18" x14ac:dyDescent="0.55000000000000004">
      <c r="A47" s="551">
        <v>2060</v>
      </c>
      <c r="B47" s="550">
        <v>4375605.537008306</v>
      </c>
      <c r="C47" s="547">
        <v>2686993.7480098102</v>
      </c>
      <c r="D47" s="542">
        <v>2680893.4647985147</v>
      </c>
      <c r="E47" s="542">
        <v>0</v>
      </c>
      <c r="F47" s="542">
        <v>0</v>
      </c>
      <c r="G47" s="542">
        <v>0</v>
      </c>
      <c r="H47" s="542">
        <v>0</v>
      </c>
      <c r="I47" s="542">
        <v>5322119.2479600459</v>
      </c>
      <c r="J47" s="538">
        <v>3225819.4145785533</v>
      </c>
      <c r="K47" s="355">
        <f t="shared" si="4"/>
        <v>1688611.7889984958</v>
      </c>
      <c r="L47" s="355">
        <f t="shared" si="5"/>
        <v>1694712.0722097913</v>
      </c>
      <c r="M47" s="355"/>
      <c r="N47" s="355"/>
      <c r="O47" s="355"/>
      <c r="P47" s="355"/>
      <c r="Q47" s="355">
        <f t="shared" si="6"/>
        <v>-946513.71095173992</v>
      </c>
      <c r="R47" s="355">
        <f t="shared" si="7"/>
        <v>1149786.1224297527</v>
      </c>
    </row>
    <row r="48" spans="1:18" x14ac:dyDescent="0.55000000000000004">
      <c r="A48" s="551">
        <v>2061</v>
      </c>
      <c r="B48" s="550">
        <v>4423607.0281724995</v>
      </c>
      <c r="C48" s="547">
        <v>2713962.192461296</v>
      </c>
      <c r="D48" s="542">
        <v>2708503.3540249672</v>
      </c>
      <c r="E48" s="542">
        <v>0</v>
      </c>
      <c r="F48" s="542">
        <v>0</v>
      </c>
      <c r="G48" s="542">
        <v>0</v>
      </c>
      <c r="H48" s="542">
        <v>0</v>
      </c>
      <c r="I48" s="542">
        <v>5303828.0936784279</v>
      </c>
      <c r="J48" s="538">
        <v>3261796.3082465706</v>
      </c>
      <c r="K48" s="355">
        <f t="shared" si="4"/>
        <v>1709644.8357112035</v>
      </c>
      <c r="L48" s="355">
        <f t="shared" si="5"/>
        <v>1715103.6741475323</v>
      </c>
      <c r="M48" s="355"/>
      <c r="N48" s="355"/>
      <c r="O48" s="355"/>
      <c r="P48" s="355"/>
      <c r="Q48" s="355">
        <f t="shared" si="6"/>
        <v>-880221.06550592836</v>
      </c>
      <c r="R48" s="355">
        <f t="shared" si="7"/>
        <v>1161810.7199259289</v>
      </c>
    </row>
    <row r="49" spans="1:18" x14ac:dyDescent="0.55000000000000004">
      <c r="A49" s="551">
        <v>2062</v>
      </c>
      <c r="B49" s="550">
        <v>4471608.519336693</v>
      </c>
      <c r="C49" s="547">
        <v>2740930.6369127822</v>
      </c>
      <c r="D49" s="542">
        <v>2736113.2432514201</v>
      </c>
      <c r="E49" s="542">
        <v>0</v>
      </c>
      <c r="F49" s="542">
        <v>0</v>
      </c>
      <c r="G49" s="542">
        <v>0</v>
      </c>
      <c r="H49" s="542">
        <v>0</v>
      </c>
      <c r="I49" s="542">
        <v>5285536.9393968107</v>
      </c>
      <c r="J49" s="538">
        <v>3297773.2019145875</v>
      </c>
      <c r="K49" s="355">
        <f t="shared" si="4"/>
        <v>1730677.8824239108</v>
      </c>
      <c r="L49" s="355">
        <f t="shared" si="5"/>
        <v>1735495.2760852729</v>
      </c>
      <c r="M49" s="355"/>
      <c r="N49" s="355"/>
      <c r="O49" s="355"/>
      <c r="P49" s="355"/>
      <c r="Q49" s="355">
        <f t="shared" si="6"/>
        <v>-813928.42006011773</v>
      </c>
      <c r="R49" s="355">
        <f t="shared" si="7"/>
        <v>1173835.3174221055</v>
      </c>
    </row>
    <row r="50" spans="1:18" x14ac:dyDescent="0.55000000000000004">
      <c r="A50" s="551">
        <v>2063</v>
      </c>
      <c r="B50" s="550">
        <v>4519610.0105008874</v>
      </c>
      <c r="C50" s="547">
        <v>2767899.0813642689</v>
      </c>
      <c r="D50" s="542">
        <v>2763723.132477873</v>
      </c>
      <c r="E50" s="542">
        <v>0</v>
      </c>
      <c r="F50" s="542">
        <v>0</v>
      </c>
      <c r="G50" s="542">
        <v>0</v>
      </c>
      <c r="H50" s="542">
        <v>0</v>
      </c>
      <c r="I50" s="542">
        <v>5267245.7851151926</v>
      </c>
      <c r="J50" s="538">
        <v>3333750.0955826044</v>
      </c>
      <c r="K50" s="355">
        <f t="shared" si="4"/>
        <v>1751710.9291366185</v>
      </c>
      <c r="L50" s="355">
        <f t="shared" si="5"/>
        <v>1755886.8780230144</v>
      </c>
      <c r="M50" s="355"/>
      <c r="N50" s="355"/>
      <c r="O50" s="355"/>
      <c r="P50" s="355"/>
      <c r="Q50" s="355">
        <f t="shared" si="6"/>
        <v>-747635.77461430524</v>
      </c>
      <c r="R50" s="355">
        <f t="shared" si="7"/>
        <v>1185859.914918283</v>
      </c>
    </row>
    <row r="51" spans="1:18" x14ac:dyDescent="0.55000000000000004">
      <c r="A51" s="551">
        <v>2064</v>
      </c>
      <c r="B51" s="550">
        <v>4567611.50166508</v>
      </c>
      <c r="C51" s="547">
        <v>2794867.5258157551</v>
      </c>
      <c r="D51" s="542">
        <v>2791333.0217043255</v>
      </c>
      <c r="E51" s="542">
        <v>0</v>
      </c>
      <c r="F51" s="542">
        <v>0</v>
      </c>
      <c r="G51" s="542">
        <v>0</v>
      </c>
      <c r="H51" s="542">
        <v>0</v>
      </c>
      <c r="I51" s="542">
        <v>5248954.6308335755</v>
      </c>
      <c r="J51" s="538">
        <v>3369726.9892506218</v>
      </c>
      <c r="K51" s="355">
        <f t="shared" si="4"/>
        <v>1772743.9758493248</v>
      </c>
      <c r="L51" s="355">
        <f t="shared" si="5"/>
        <v>1776278.4799607545</v>
      </c>
      <c r="M51" s="355"/>
      <c r="N51" s="355"/>
      <c r="O51" s="355"/>
      <c r="P51" s="355"/>
      <c r="Q51" s="355">
        <f t="shared" si="6"/>
        <v>-681343.12916849554</v>
      </c>
      <c r="R51" s="355">
        <f t="shared" si="7"/>
        <v>1197884.5124144582</v>
      </c>
    </row>
    <row r="52" spans="1:18" x14ac:dyDescent="0.55000000000000004">
      <c r="A52" s="551">
        <v>2065</v>
      </c>
      <c r="B52" s="550">
        <v>4615612.9928292744</v>
      </c>
      <c r="C52" s="547">
        <v>2821835.9702672409</v>
      </c>
      <c r="D52" s="542">
        <v>2818942.9109307784</v>
      </c>
      <c r="E52" s="542">
        <v>0</v>
      </c>
      <c r="F52" s="542">
        <v>0</v>
      </c>
      <c r="G52" s="542">
        <v>0</v>
      </c>
      <c r="H52" s="542">
        <v>0</v>
      </c>
      <c r="I52" s="542">
        <v>5230663.4765519574</v>
      </c>
      <c r="J52" s="538">
        <v>3405703.8829186382</v>
      </c>
      <c r="K52" s="355">
        <f t="shared" si="4"/>
        <v>1793777.0225620335</v>
      </c>
      <c r="L52" s="355">
        <f t="shared" si="5"/>
        <v>1796670.081898496</v>
      </c>
      <c r="M52" s="355"/>
      <c r="N52" s="355"/>
      <c r="O52" s="355"/>
      <c r="P52" s="355"/>
      <c r="Q52" s="355">
        <f t="shared" si="6"/>
        <v>-615050.48372268304</v>
      </c>
      <c r="R52" s="355">
        <f t="shared" si="7"/>
        <v>1209909.1099106362</v>
      </c>
    </row>
    <row r="53" spans="1:18" x14ac:dyDescent="0.55000000000000004">
      <c r="A53" s="551">
        <v>2066</v>
      </c>
      <c r="B53" s="550">
        <v>4663614.4839934679</v>
      </c>
      <c r="C53" s="547">
        <v>2848804.4147187276</v>
      </c>
      <c r="D53" s="542">
        <v>2846552.8001572313</v>
      </c>
      <c r="E53" s="542">
        <v>0</v>
      </c>
      <c r="F53" s="542">
        <v>0</v>
      </c>
      <c r="G53" s="542">
        <v>0</v>
      </c>
      <c r="H53" s="542">
        <v>0</v>
      </c>
      <c r="I53" s="542">
        <v>5212372.3222703403</v>
      </c>
      <c r="J53" s="538">
        <v>3441680.7765866555</v>
      </c>
      <c r="K53" s="355">
        <f t="shared" si="4"/>
        <v>1814810.0692747403</v>
      </c>
      <c r="L53" s="355">
        <f t="shared" si="5"/>
        <v>1817061.6838362366</v>
      </c>
      <c r="M53" s="355"/>
      <c r="N53" s="355"/>
      <c r="O53" s="355"/>
      <c r="P53" s="355"/>
      <c r="Q53" s="355">
        <f t="shared" si="6"/>
        <v>-548757.83827687241</v>
      </c>
      <c r="R53" s="355">
        <f t="shared" si="7"/>
        <v>1221933.7074068123</v>
      </c>
    </row>
    <row r="54" spans="1:18" x14ac:dyDescent="0.55000000000000004">
      <c r="A54" s="551">
        <v>2067</v>
      </c>
      <c r="B54" s="550">
        <v>4711615.9751576614</v>
      </c>
      <c r="C54" s="547">
        <v>2875772.8591702138</v>
      </c>
      <c r="D54" s="542">
        <v>2874162.6893836837</v>
      </c>
      <c r="E54" s="542">
        <v>0</v>
      </c>
      <c r="F54" s="542">
        <v>0</v>
      </c>
      <c r="G54" s="542">
        <v>0</v>
      </c>
      <c r="H54" s="542">
        <v>0</v>
      </c>
      <c r="I54" s="542">
        <v>5194081.1679887231</v>
      </c>
      <c r="J54" s="538">
        <v>3477657.6702546719</v>
      </c>
      <c r="K54" s="355">
        <f t="shared" si="4"/>
        <v>1835843.1159874476</v>
      </c>
      <c r="L54" s="355">
        <f t="shared" si="5"/>
        <v>1837453.2857739776</v>
      </c>
      <c r="M54" s="355"/>
      <c r="N54" s="355"/>
      <c r="O54" s="355"/>
      <c r="P54" s="355"/>
      <c r="Q54" s="355">
        <f t="shared" si="6"/>
        <v>-482465.19283106178</v>
      </c>
      <c r="R54" s="355">
        <f t="shared" si="7"/>
        <v>1233958.3049029894</v>
      </c>
    </row>
    <row r="55" spans="1:18" x14ac:dyDescent="0.55000000000000004">
      <c r="A55" s="551">
        <v>2068</v>
      </c>
      <c r="B55" s="550">
        <v>4759617.4663218558</v>
      </c>
      <c r="C55" s="547">
        <v>2902741.3036217</v>
      </c>
      <c r="D55" s="542">
        <v>2901772.5786101366</v>
      </c>
      <c r="E55" s="542">
        <v>0</v>
      </c>
      <c r="F55" s="542">
        <v>0</v>
      </c>
      <c r="G55" s="542">
        <v>0</v>
      </c>
      <c r="H55" s="542">
        <v>0</v>
      </c>
      <c r="I55" s="542">
        <v>5175790.0137071051</v>
      </c>
      <c r="J55" s="538">
        <v>3513634.5639226893</v>
      </c>
      <c r="K55" s="355">
        <f t="shared" si="4"/>
        <v>1856876.1627001557</v>
      </c>
      <c r="L55" s="355">
        <f t="shared" si="5"/>
        <v>1857844.8877117191</v>
      </c>
      <c r="M55" s="355"/>
      <c r="N55" s="355"/>
      <c r="O55" s="355"/>
      <c r="P55" s="355"/>
      <c r="Q55" s="355">
        <f t="shared" si="6"/>
        <v>-416172.54738524929</v>
      </c>
      <c r="R55" s="355">
        <f t="shared" si="7"/>
        <v>1245982.9023991665</v>
      </c>
    </row>
    <row r="56" spans="1:18" x14ac:dyDescent="0.55000000000000004">
      <c r="A56" s="551">
        <v>2069</v>
      </c>
      <c r="B56" s="550">
        <v>4807618.9574860493</v>
      </c>
      <c r="C56" s="547">
        <v>2929709.7480731863</v>
      </c>
      <c r="D56" s="542">
        <v>2929382.4678365896</v>
      </c>
      <c r="E56" s="542">
        <v>0</v>
      </c>
      <c r="F56" s="542">
        <v>0</v>
      </c>
      <c r="G56" s="542">
        <v>0</v>
      </c>
      <c r="H56" s="542">
        <v>0</v>
      </c>
      <c r="I56" s="542">
        <v>5157498.8594254879</v>
      </c>
      <c r="J56" s="538">
        <v>3549611.4575907066</v>
      </c>
      <c r="K56" s="355">
        <f t="shared" si="4"/>
        <v>1877909.209412863</v>
      </c>
      <c r="L56" s="355">
        <f t="shared" si="5"/>
        <v>1878236.4896494597</v>
      </c>
      <c r="M56" s="355"/>
      <c r="N56" s="355"/>
      <c r="O56" s="355"/>
      <c r="P56" s="355"/>
      <c r="Q56" s="355">
        <f t="shared" si="6"/>
        <v>-349879.90193943866</v>
      </c>
      <c r="R56" s="355">
        <f t="shared" si="7"/>
        <v>1258007.4998953426</v>
      </c>
    </row>
    <row r="57" spans="1:18" x14ac:dyDescent="0.55000000000000004">
      <c r="A57" s="551">
        <v>2070</v>
      </c>
      <c r="B57" s="550">
        <v>4855620.4486502428</v>
      </c>
      <c r="C57" s="547">
        <v>2956678.1925246725</v>
      </c>
      <c r="D57" s="542">
        <v>2956992.3570630425</v>
      </c>
      <c r="E57" s="542">
        <v>0</v>
      </c>
      <c r="F57" s="542">
        <v>0</v>
      </c>
      <c r="G57" s="542">
        <v>0</v>
      </c>
      <c r="H57" s="542">
        <v>0</v>
      </c>
      <c r="I57" s="542">
        <v>5139207.7051438708</v>
      </c>
      <c r="J57" s="538">
        <v>3585588.3512587235</v>
      </c>
      <c r="K57" s="355">
        <f t="shared" si="4"/>
        <v>1898942.2561255703</v>
      </c>
      <c r="L57" s="355">
        <f t="shared" si="5"/>
        <v>1898628.0915872003</v>
      </c>
      <c r="M57" s="355"/>
      <c r="N57" s="355"/>
      <c r="O57" s="355"/>
      <c r="P57" s="355"/>
      <c r="Q57" s="355">
        <f t="shared" si="6"/>
        <v>-283587.25649362803</v>
      </c>
      <c r="R57" s="355">
        <f t="shared" si="7"/>
        <v>1270032.0973915192</v>
      </c>
    </row>
    <row r="58" spans="1:18" x14ac:dyDescent="0.55000000000000004">
      <c r="A58" s="551">
        <v>2071</v>
      </c>
      <c r="B58" s="550">
        <v>4903621.9398144372</v>
      </c>
      <c r="C58" s="547">
        <v>2983646.6369761592</v>
      </c>
      <c r="D58" s="542">
        <v>2984602.2462894954</v>
      </c>
      <c r="E58" s="542">
        <v>0</v>
      </c>
      <c r="F58" s="542">
        <v>0</v>
      </c>
      <c r="G58" s="542">
        <v>0</v>
      </c>
      <c r="H58" s="542">
        <v>0</v>
      </c>
      <c r="I58" s="542">
        <v>5120916.5508622527</v>
      </c>
      <c r="J58" s="538">
        <v>3621565.2449267404</v>
      </c>
      <c r="K58" s="355">
        <f t="shared" si="4"/>
        <v>1919975.302838278</v>
      </c>
      <c r="L58" s="355">
        <f t="shared" si="5"/>
        <v>1919019.6935249418</v>
      </c>
      <c r="M58" s="355"/>
      <c r="N58" s="355"/>
      <c r="O58" s="355"/>
      <c r="P58" s="355"/>
      <c r="Q58" s="355">
        <f t="shared" si="6"/>
        <v>-217294.61104781553</v>
      </c>
      <c r="R58" s="355">
        <f t="shared" si="7"/>
        <v>1282056.6948876968</v>
      </c>
    </row>
    <row r="59" spans="1:18" x14ac:dyDescent="0.55000000000000004">
      <c r="A59" s="551">
        <v>2072</v>
      </c>
      <c r="B59" s="550">
        <v>4951623.4309786307</v>
      </c>
      <c r="C59" s="547">
        <v>3010615.0814276454</v>
      </c>
      <c r="D59" s="542">
        <v>3012212.1355159478</v>
      </c>
      <c r="E59" s="542">
        <v>0</v>
      </c>
      <c r="F59" s="542">
        <v>0</v>
      </c>
      <c r="G59" s="542">
        <v>0</v>
      </c>
      <c r="H59" s="542">
        <v>0</v>
      </c>
      <c r="I59" s="542">
        <v>5102625.3965806356</v>
      </c>
      <c r="J59" s="538">
        <v>3657542.1385947578</v>
      </c>
      <c r="K59" s="355">
        <f t="shared" si="4"/>
        <v>1941008.3495509853</v>
      </c>
      <c r="L59" s="355">
        <f t="shared" si="5"/>
        <v>1939411.2954626828</v>
      </c>
      <c r="M59" s="355"/>
      <c r="N59" s="355"/>
      <c r="O59" s="355"/>
      <c r="P59" s="355"/>
      <c r="Q59" s="355">
        <f t="shared" si="6"/>
        <v>-151001.9656020049</v>
      </c>
      <c r="R59" s="355">
        <f t="shared" si="7"/>
        <v>1294081.2923838729</v>
      </c>
    </row>
    <row r="60" spans="1:18" x14ac:dyDescent="0.55000000000000004">
      <c r="A60" s="551">
        <v>2073</v>
      </c>
      <c r="B60" s="550">
        <v>4999624.9221428242</v>
      </c>
      <c r="C60" s="547">
        <v>3037583.5258791316</v>
      </c>
      <c r="D60" s="542">
        <v>3039822.0247424007</v>
      </c>
      <c r="E60" s="542">
        <v>0</v>
      </c>
      <c r="F60" s="542">
        <v>0</v>
      </c>
      <c r="G60" s="542">
        <v>0</v>
      </c>
      <c r="H60" s="542">
        <v>0</v>
      </c>
      <c r="I60" s="542">
        <v>5084334.2422990184</v>
      </c>
      <c r="J60" s="538">
        <v>3693519.0322627747</v>
      </c>
      <c r="K60" s="355">
        <f t="shared" si="4"/>
        <v>1962041.3962636925</v>
      </c>
      <c r="L60" s="355">
        <f t="shared" si="5"/>
        <v>1959802.8974004234</v>
      </c>
      <c r="M60" s="355"/>
      <c r="N60" s="355"/>
      <c r="O60" s="355"/>
      <c r="P60" s="355"/>
      <c r="Q60" s="355">
        <f t="shared" si="6"/>
        <v>-84709.32015619427</v>
      </c>
      <c r="R60" s="355">
        <f t="shared" si="7"/>
        <v>1306105.8898800495</v>
      </c>
    </row>
    <row r="61" spans="1:18" x14ac:dyDescent="0.55000000000000004">
      <c r="A61" s="551">
        <v>2074</v>
      </c>
      <c r="B61" s="550">
        <v>5047626.4133070176</v>
      </c>
      <c r="C61" s="547">
        <v>3064551.9703306179</v>
      </c>
      <c r="D61" s="542">
        <v>3067431.9139688537</v>
      </c>
      <c r="E61" s="542">
        <v>0</v>
      </c>
      <c r="F61" s="542">
        <v>0</v>
      </c>
      <c r="G61" s="542">
        <v>0</v>
      </c>
      <c r="H61" s="542">
        <v>0</v>
      </c>
      <c r="I61" s="542">
        <v>5066043.0880174004</v>
      </c>
      <c r="J61" s="538">
        <v>3729495.9259307915</v>
      </c>
      <c r="K61" s="355">
        <f t="shared" si="4"/>
        <v>1983074.4429763998</v>
      </c>
      <c r="L61" s="355">
        <f t="shared" si="5"/>
        <v>1980194.499338164</v>
      </c>
      <c r="M61" s="355"/>
      <c r="N61" s="355"/>
      <c r="O61" s="355"/>
      <c r="P61" s="355"/>
      <c r="Q61" s="355">
        <f t="shared" si="6"/>
        <v>-18416.674710382707</v>
      </c>
      <c r="R61" s="355">
        <f t="shared" si="7"/>
        <v>1318130.4873762261</v>
      </c>
    </row>
    <row r="62" spans="1:18" x14ac:dyDescent="0.55000000000000004">
      <c r="A62" s="551">
        <v>2075</v>
      </c>
      <c r="B62" s="550">
        <v>5095627.9044712111</v>
      </c>
      <c r="C62" s="547">
        <v>3091520.4147821041</v>
      </c>
      <c r="D62" s="542">
        <v>3095041.8031953061</v>
      </c>
      <c r="E62" s="542">
        <v>0</v>
      </c>
      <c r="F62" s="542">
        <v>0</v>
      </c>
      <c r="G62" s="542">
        <v>0</v>
      </c>
      <c r="H62" s="542">
        <v>0</v>
      </c>
      <c r="I62" s="542">
        <v>5047751.9337357823</v>
      </c>
      <c r="J62" s="538">
        <v>3765472.8195988084</v>
      </c>
      <c r="K62" s="355">
        <f t="shared" si="4"/>
        <v>2004107.4896891071</v>
      </c>
      <c r="L62" s="355">
        <f t="shared" si="5"/>
        <v>2000586.101275905</v>
      </c>
      <c r="M62" s="355"/>
      <c r="N62" s="355"/>
      <c r="O62" s="355"/>
      <c r="P62" s="355"/>
      <c r="Q62" s="355">
        <f t="shared" si="6"/>
        <v>47875.970735428855</v>
      </c>
      <c r="R62" s="355">
        <f t="shared" si="7"/>
        <v>1330155.0848724027</v>
      </c>
    </row>
    <row r="63" spans="1:18" x14ac:dyDescent="0.55000000000000004">
      <c r="A63" s="551">
        <v>2076</v>
      </c>
      <c r="B63" s="550">
        <v>5143629.3956354056</v>
      </c>
      <c r="C63" s="547">
        <v>3118488.8592335903</v>
      </c>
      <c r="D63" s="542">
        <v>3122651.692421759</v>
      </c>
      <c r="E63" s="542">
        <v>0</v>
      </c>
      <c r="F63" s="542">
        <v>0</v>
      </c>
      <c r="G63" s="542">
        <v>0</v>
      </c>
      <c r="H63" s="542">
        <v>0</v>
      </c>
      <c r="I63" s="542">
        <v>5029460.7794541651</v>
      </c>
      <c r="J63" s="538">
        <v>3801449.7132668253</v>
      </c>
      <c r="K63" s="355">
        <f t="shared" si="4"/>
        <v>2025140.5364018152</v>
      </c>
      <c r="L63" s="355">
        <f t="shared" si="5"/>
        <v>2020977.7032136465</v>
      </c>
      <c r="M63" s="355"/>
      <c r="N63" s="355"/>
      <c r="O63" s="355"/>
      <c r="P63" s="355"/>
      <c r="Q63" s="355">
        <f t="shared" si="6"/>
        <v>114168.61618124042</v>
      </c>
      <c r="R63" s="355">
        <f t="shared" si="7"/>
        <v>1342179.6823685803</v>
      </c>
    </row>
    <row r="64" spans="1:18" x14ac:dyDescent="0.55000000000000004">
      <c r="A64" s="551">
        <v>2077</v>
      </c>
      <c r="B64" s="550">
        <v>5191630.886799599</v>
      </c>
      <c r="C64" s="547">
        <v>3145457.3036850765</v>
      </c>
      <c r="D64" s="542">
        <v>3150261.5816482119</v>
      </c>
      <c r="E64" s="542">
        <v>0</v>
      </c>
      <c r="F64" s="542">
        <v>0</v>
      </c>
      <c r="G64" s="542">
        <v>0</v>
      </c>
      <c r="H64" s="542">
        <v>0</v>
      </c>
      <c r="I64" s="542">
        <v>5011169.625172548</v>
      </c>
      <c r="J64" s="538">
        <v>3837426.6069348422</v>
      </c>
      <c r="K64" s="355">
        <f t="shared" si="4"/>
        <v>2046173.5831145225</v>
      </c>
      <c r="L64" s="355">
        <f t="shared" si="5"/>
        <v>2041369.3051513871</v>
      </c>
      <c r="M64" s="355"/>
      <c r="N64" s="355"/>
      <c r="O64" s="355"/>
      <c r="P64" s="355"/>
      <c r="Q64" s="355">
        <f t="shared" si="6"/>
        <v>180461.26162705105</v>
      </c>
      <c r="R64" s="355">
        <f t="shared" si="7"/>
        <v>1354204.2798647569</v>
      </c>
    </row>
    <row r="65" spans="1:18" x14ac:dyDescent="0.55000000000000004">
      <c r="A65" s="551">
        <v>2078</v>
      </c>
      <c r="B65" s="550">
        <v>5239632.3779637925</v>
      </c>
      <c r="C65" s="547">
        <v>3172425.7481365632</v>
      </c>
      <c r="D65" s="542">
        <v>3177871.4708746644</v>
      </c>
      <c r="E65" s="542">
        <v>0</v>
      </c>
      <c r="F65" s="542">
        <v>0</v>
      </c>
      <c r="G65" s="542">
        <v>0</v>
      </c>
      <c r="H65" s="542">
        <v>0</v>
      </c>
      <c r="I65" s="542">
        <v>4992878.4708909299</v>
      </c>
      <c r="J65" s="538">
        <v>3873403.5006028595</v>
      </c>
      <c r="K65" s="355">
        <f t="shared" si="4"/>
        <v>2067206.6298272293</v>
      </c>
      <c r="L65" s="355">
        <f t="shared" si="5"/>
        <v>2061760.9070891282</v>
      </c>
      <c r="M65" s="355"/>
      <c r="N65" s="355"/>
      <c r="O65" s="355"/>
      <c r="P65" s="355"/>
      <c r="Q65" s="355">
        <f t="shared" si="6"/>
        <v>246753.90707286261</v>
      </c>
      <c r="R65" s="355">
        <f t="shared" si="7"/>
        <v>1366228.877360933</v>
      </c>
    </row>
    <row r="66" spans="1:18" x14ac:dyDescent="0.55000000000000004">
      <c r="A66" s="551">
        <v>2079</v>
      </c>
      <c r="B66" s="550">
        <v>5287633.869127986</v>
      </c>
      <c r="C66" s="547">
        <v>3199394.1925880495</v>
      </c>
      <c r="D66" s="542">
        <v>3205481.3601011173</v>
      </c>
      <c r="E66" s="542">
        <v>0</v>
      </c>
      <c r="F66" s="542">
        <v>0</v>
      </c>
      <c r="G66" s="542">
        <v>0</v>
      </c>
      <c r="H66" s="542">
        <v>0</v>
      </c>
      <c r="I66" s="542">
        <v>4974587.3166093128</v>
      </c>
      <c r="J66" s="538">
        <v>3909380.3942708764</v>
      </c>
      <c r="K66" s="355">
        <f t="shared" si="4"/>
        <v>2088239.6765399366</v>
      </c>
      <c r="L66" s="355">
        <f t="shared" si="5"/>
        <v>2082152.5090268687</v>
      </c>
      <c r="M66" s="355"/>
      <c r="N66" s="355"/>
      <c r="O66" s="355"/>
      <c r="P66" s="355"/>
      <c r="Q66" s="355">
        <f t="shared" si="6"/>
        <v>313046.55251867324</v>
      </c>
      <c r="R66" s="355">
        <f t="shared" si="7"/>
        <v>1378253.4748571096</v>
      </c>
    </row>
    <row r="67" spans="1:18" x14ac:dyDescent="0.55000000000000004">
      <c r="A67" s="551">
        <v>2080</v>
      </c>
      <c r="B67" s="550">
        <v>5335635.3602921795</v>
      </c>
      <c r="C67" s="547">
        <v>3226362.6370395352</v>
      </c>
      <c r="D67" s="542">
        <v>3233091.2493275702</v>
      </c>
      <c r="E67" s="542">
        <v>0</v>
      </c>
      <c r="F67" s="542">
        <v>0</v>
      </c>
      <c r="G67" s="542">
        <v>0</v>
      </c>
      <c r="H67" s="542">
        <v>0</v>
      </c>
      <c r="I67" s="542">
        <v>4956296.1623276956</v>
      </c>
      <c r="J67" s="538">
        <v>3945357.2879388928</v>
      </c>
      <c r="K67" s="355">
        <f t="shared" ref="K67:K87" si="8">$B67-C67</f>
        <v>2109272.7232526443</v>
      </c>
      <c r="L67" s="355">
        <f t="shared" ref="L67:L87" si="9">$B67-D67</f>
        <v>2102544.1109646093</v>
      </c>
      <c r="M67" s="355"/>
      <c r="N67" s="355"/>
      <c r="O67" s="355"/>
      <c r="P67" s="355"/>
      <c r="Q67" s="355">
        <f t="shared" ref="Q67:Q87" si="10">$B67-I67</f>
        <v>379339.19796448387</v>
      </c>
      <c r="R67" s="355">
        <f t="shared" ref="R67:R87" si="11">$B67-J67</f>
        <v>1390278.0723532867</v>
      </c>
    </row>
    <row r="68" spans="1:18" x14ac:dyDescent="0.55000000000000004">
      <c r="A68" s="551">
        <v>2081</v>
      </c>
      <c r="B68" s="550">
        <v>5383636.8514563739</v>
      </c>
      <c r="C68" s="547">
        <v>3253331.0814910219</v>
      </c>
      <c r="D68" s="542">
        <v>3260701.1385540231</v>
      </c>
      <c r="E68" s="542">
        <v>0</v>
      </c>
      <c r="F68" s="542">
        <v>0</v>
      </c>
      <c r="G68" s="542">
        <v>0</v>
      </c>
      <c r="H68" s="542">
        <v>0</v>
      </c>
      <c r="I68" s="542">
        <v>4938005.0080460776</v>
      </c>
      <c r="J68" s="538">
        <v>3981334.1816069102</v>
      </c>
      <c r="K68" s="355">
        <f t="shared" si="8"/>
        <v>2130305.769965352</v>
      </c>
      <c r="L68" s="355">
        <f t="shared" si="9"/>
        <v>2122935.7129023508</v>
      </c>
      <c r="M68" s="355"/>
      <c r="N68" s="355"/>
      <c r="O68" s="355"/>
      <c r="P68" s="355"/>
      <c r="Q68" s="355">
        <f t="shared" si="10"/>
        <v>445631.84341029637</v>
      </c>
      <c r="R68" s="355">
        <f t="shared" si="11"/>
        <v>1402302.6698494637</v>
      </c>
    </row>
    <row r="69" spans="1:18" x14ac:dyDescent="0.55000000000000004">
      <c r="A69" s="551">
        <v>2082</v>
      </c>
      <c r="B69" s="550">
        <v>5431638.3426205683</v>
      </c>
      <c r="C69" s="547">
        <v>3280299.5259425081</v>
      </c>
      <c r="D69" s="542">
        <v>3288311.027780476</v>
      </c>
      <c r="E69" s="542">
        <v>0</v>
      </c>
      <c r="F69" s="542">
        <v>0</v>
      </c>
      <c r="G69" s="542">
        <v>0</v>
      </c>
      <c r="H69" s="542">
        <v>0</v>
      </c>
      <c r="I69" s="542">
        <v>4919713.8537644595</v>
      </c>
      <c r="J69" s="538">
        <v>4017311.0752749275</v>
      </c>
      <c r="K69" s="355">
        <f t="shared" si="8"/>
        <v>2151338.8166780602</v>
      </c>
      <c r="L69" s="355">
        <f t="shared" si="9"/>
        <v>2143327.3148400923</v>
      </c>
      <c r="M69" s="355"/>
      <c r="N69" s="355"/>
      <c r="O69" s="355"/>
      <c r="P69" s="355"/>
      <c r="Q69" s="355">
        <f t="shared" si="10"/>
        <v>511924.48885610886</v>
      </c>
      <c r="R69" s="355">
        <f t="shared" si="11"/>
        <v>1414327.2673456408</v>
      </c>
    </row>
    <row r="70" spans="1:18" x14ac:dyDescent="0.55000000000000004">
      <c r="A70" s="551">
        <v>2083</v>
      </c>
      <c r="B70" s="550">
        <v>5479639.8337847618</v>
      </c>
      <c r="C70" s="547">
        <v>3307267.9703939944</v>
      </c>
      <c r="D70" s="542">
        <v>3315920.9170069285</v>
      </c>
      <c r="E70" s="542">
        <v>0</v>
      </c>
      <c r="F70" s="542">
        <v>0</v>
      </c>
      <c r="G70" s="542">
        <v>0</v>
      </c>
      <c r="H70" s="542">
        <v>0</v>
      </c>
      <c r="I70" s="542">
        <v>4901422.6994828423</v>
      </c>
      <c r="J70" s="538">
        <v>4053287.968942944</v>
      </c>
      <c r="K70" s="355">
        <f t="shared" si="8"/>
        <v>2172371.8633907675</v>
      </c>
      <c r="L70" s="355">
        <f t="shared" si="9"/>
        <v>2163718.9167778334</v>
      </c>
      <c r="M70" s="355"/>
      <c r="N70" s="355"/>
      <c r="O70" s="355"/>
      <c r="P70" s="355"/>
      <c r="Q70" s="355">
        <f t="shared" si="10"/>
        <v>578217.13430191949</v>
      </c>
      <c r="R70" s="355">
        <f t="shared" si="11"/>
        <v>1426351.8648418179</v>
      </c>
    </row>
    <row r="71" spans="1:18" x14ac:dyDescent="0.55000000000000004">
      <c r="A71" s="551">
        <v>2084</v>
      </c>
      <c r="B71" s="550">
        <v>5527641.3249489553</v>
      </c>
      <c r="C71" s="547">
        <v>3334236.4148454806</v>
      </c>
      <c r="D71" s="542">
        <v>3343530.8062333814</v>
      </c>
      <c r="E71" s="542">
        <v>0</v>
      </c>
      <c r="F71" s="542">
        <v>0</v>
      </c>
      <c r="G71" s="542">
        <v>0</v>
      </c>
      <c r="H71" s="542">
        <v>0</v>
      </c>
      <c r="I71" s="542">
        <v>4883131.5452012252</v>
      </c>
      <c r="J71" s="538">
        <v>4089264.8626109613</v>
      </c>
      <c r="K71" s="355">
        <f t="shared" si="8"/>
        <v>2193404.9101034747</v>
      </c>
      <c r="L71" s="355">
        <f t="shared" si="9"/>
        <v>2184110.5187155739</v>
      </c>
      <c r="M71" s="355"/>
      <c r="N71" s="355"/>
      <c r="O71" s="355"/>
      <c r="P71" s="355"/>
      <c r="Q71" s="355">
        <f t="shared" si="10"/>
        <v>644509.77974773012</v>
      </c>
      <c r="R71" s="355">
        <f t="shared" si="11"/>
        <v>1438376.462337994</v>
      </c>
    </row>
    <row r="72" spans="1:18" x14ac:dyDescent="0.55000000000000004">
      <c r="A72" s="551">
        <v>2085</v>
      </c>
      <c r="B72" s="550">
        <v>5575642.8161131488</v>
      </c>
      <c r="C72" s="547">
        <v>3361204.8592969668</v>
      </c>
      <c r="D72" s="542">
        <v>3371140.6954598343</v>
      </c>
      <c r="E72" s="542">
        <v>0</v>
      </c>
      <c r="F72" s="542">
        <v>0</v>
      </c>
      <c r="G72" s="542">
        <v>0</v>
      </c>
      <c r="H72" s="542">
        <v>0</v>
      </c>
      <c r="I72" s="542">
        <v>4864840.3909196071</v>
      </c>
      <c r="J72" s="538">
        <v>4125241.7562789787</v>
      </c>
      <c r="K72" s="355">
        <f t="shared" si="8"/>
        <v>2214437.956816182</v>
      </c>
      <c r="L72" s="355">
        <f t="shared" si="9"/>
        <v>2204502.1206533145</v>
      </c>
      <c r="M72" s="355"/>
      <c r="N72" s="355"/>
      <c r="O72" s="355"/>
      <c r="P72" s="355"/>
      <c r="Q72" s="355">
        <f t="shared" si="10"/>
        <v>710802.42519354168</v>
      </c>
      <c r="R72" s="355">
        <f t="shared" si="11"/>
        <v>1450401.0598341702</v>
      </c>
    </row>
    <row r="73" spans="1:18" x14ac:dyDescent="0.55000000000000004">
      <c r="A73" s="551">
        <v>2086</v>
      </c>
      <c r="B73" s="550">
        <v>5623644.3072773423</v>
      </c>
      <c r="C73" s="547">
        <v>3388173.303748453</v>
      </c>
      <c r="D73" s="542">
        <v>3398750.5846862867</v>
      </c>
      <c r="E73" s="542">
        <v>0</v>
      </c>
      <c r="F73" s="542">
        <v>0</v>
      </c>
      <c r="G73" s="542">
        <v>0</v>
      </c>
      <c r="H73" s="542">
        <v>0</v>
      </c>
      <c r="I73" s="542">
        <v>4846549.23663799</v>
      </c>
      <c r="J73" s="538">
        <v>4161218.6499469951</v>
      </c>
      <c r="K73" s="355">
        <f t="shared" si="8"/>
        <v>2235471.0035288893</v>
      </c>
      <c r="L73" s="355">
        <f t="shared" si="9"/>
        <v>2224893.7225910556</v>
      </c>
      <c r="M73" s="355"/>
      <c r="N73" s="355"/>
      <c r="O73" s="355"/>
      <c r="P73" s="355"/>
      <c r="Q73" s="355">
        <f t="shared" si="10"/>
        <v>777095.07063935231</v>
      </c>
      <c r="R73" s="355">
        <f t="shared" si="11"/>
        <v>1462425.6573303472</v>
      </c>
    </row>
    <row r="74" spans="1:18" x14ac:dyDescent="0.55000000000000004">
      <c r="A74" s="551">
        <v>2087</v>
      </c>
      <c r="B74" s="550">
        <v>5671645.7984415358</v>
      </c>
      <c r="C74" s="547">
        <v>3415141.7481999397</v>
      </c>
      <c r="D74" s="542">
        <v>3426360.4739127401</v>
      </c>
      <c r="E74" s="542">
        <v>0</v>
      </c>
      <c r="F74" s="542">
        <v>0</v>
      </c>
      <c r="G74" s="542">
        <v>0</v>
      </c>
      <c r="H74" s="542">
        <v>0</v>
      </c>
      <c r="I74" s="542">
        <v>4828258.0823563719</v>
      </c>
      <c r="J74" s="538">
        <v>4197195.5436150124</v>
      </c>
      <c r="K74" s="355">
        <f t="shared" si="8"/>
        <v>2256504.0502415961</v>
      </c>
      <c r="L74" s="355">
        <f t="shared" si="9"/>
        <v>2245285.3245287957</v>
      </c>
      <c r="M74" s="355"/>
      <c r="N74" s="355"/>
      <c r="O74" s="355"/>
      <c r="P74" s="355"/>
      <c r="Q74" s="355">
        <f t="shared" si="10"/>
        <v>843387.71608516388</v>
      </c>
      <c r="R74" s="355">
        <f t="shared" si="11"/>
        <v>1474450.2548265234</v>
      </c>
    </row>
    <row r="75" spans="1:18" x14ac:dyDescent="0.55000000000000004">
      <c r="A75" s="551">
        <v>2088</v>
      </c>
      <c r="B75" s="550">
        <v>5719647.2896057302</v>
      </c>
      <c r="C75" s="547">
        <v>3442110.1926514255</v>
      </c>
      <c r="D75" s="542">
        <v>3453970.3631391926</v>
      </c>
      <c r="E75" s="542">
        <v>0</v>
      </c>
      <c r="F75" s="542">
        <v>0</v>
      </c>
      <c r="G75" s="542">
        <v>0</v>
      </c>
      <c r="H75" s="542">
        <v>0</v>
      </c>
      <c r="I75" s="542">
        <v>4809966.9280747548</v>
      </c>
      <c r="J75" s="538">
        <v>4233172.4372830298</v>
      </c>
      <c r="K75" s="355">
        <f t="shared" si="8"/>
        <v>2277537.0969543047</v>
      </c>
      <c r="L75" s="355">
        <f t="shared" si="9"/>
        <v>2265676.9264665376</v>
      </c>
      <c r="M75" s="355"/>
      <c r="N75" s="355"/>
      <c r="O75" s="355"/>
      <c r="P75" s="355"/>
      <c r="Q75" s="355">
        <f t="shared" si="10"/>
        <v>909680.36153097544</v>
      </c>
      <c r="R75" s="355">
        <f t="shared" si="11"/>
        <v>1486474.8523227004</v>
      </c>
    </row>
    <row r="76" spans="1:18" x14ac:dyDescent="0.55000000000000004">
      <c r="A76" s="551">
        <v>2089</v>
      </c>
      <c r="B76" s="550">
        <v>5767648.7807699246</v>
      </c>
      <c r="C76" s="547">
        <v>3469078.6371029122</v>
      </c>
      <c r="D76" s="542">
        <v>3481580.2523656455</v>
      </c>
      <c r="E76" s="542">
        <v>0</v>
      </c>
      <c r="F76" s="542">
        <v>0</v>
      </c>
      <c r="G76" s="542">
        <v>0</v>
      </c>
      <c r="H76" s="542">
        <v>0</v>
      </c>
      <c r="I76" s="542">
        <v>4791675.7737931376</v>
      </c>
      <c r="J76" s="538">
        <v>4269149.3309510462</v>
      </c>
      <c r="K76" s="355">
        <f t="shared" si="8"/>
        <v>2298570.1436670125</v>
      </c>
      <c r="L76" s="355">
        <f t="shared" si="9"/>
        <v>2286068.5284042791</v>
      </c>
      <c r="M76" s="355"/>
      <c r="N76" s="355"/>
      <c r="O76" s="355"/>
      <c r="P76" s="355"/>
      <c r="Q76" s="355">
        <f t="shared" si="10"/>
        <v>975973.006976787</v>
      </c>
      <c r="R76" s="355">
        <f t="shared" si="11"/>
        <v>1498499.4498188784</v>
      </c>
    </row>
    <row r="77" spans="1:18" x14ac:dyDescent="0.55000000000000004">
      <c r="A77" s="551">
        <v>2090</v>
      </c>
      <c r="B77" s="550">
        <v>5815650.2719341181</v>
      </c>
      <c r="C77" s="547">
        <v>3496047.0815543984</v>
      </c>
      <c r="D77" s="542">
        <v>3509190.1415920984</v>
      </c>
      <c r="E77" s="542">
        <v>0</v>
      </c>
      <c r="F77" s="542">
        <v>0</v>
      </c>
      <c r="G77" s="542">
        <v>0</v>
      </c>
      <c r="H77" s="542">
        <v>0</v>
      </c>
      <c r="I77" s="542">
        <v>4773384.6195115196</v>
      </c>
      <c r="J77" s="538">
        <v>4305126.2246190635</v>
      </c>
      <c r="K77" s="355">
        <f t="shared" si="8"/>
        <v>2319603.1903797197</v>
      </c>
      <c r="L77" s="355">
        <f t="shared" si="9"/>
        <v>2306460.1303420197</v>
      </c>
      <c r="M77" s="355"/>
      <c r="N77" s="355"/>
      <c r="O77" s="355"/>
      <c r="P77" s="355"/>
      <c r="Q77" s="355">
        <f t="shared" si="10"/>
        <v>1042265.6524225986</v>
      </c>
      <c r="R77" s="355">
        <f t="shared" si="11"/>
        <v>1510524.0473150546</v>
      </c>
    </row>
    <row r="78" spans="1:18" x14ac:dyDescent="0.55000000000000004">
      <c r="A78" s="551">
        <v>2091</v>
      </c>
      <c r="B78" s="550">
        <v>5863651.7630983107</v>
      </c>
      <c r="C78" s="547">
        <v>3523015.5260058846</v>
      </c>
      <c r="D78" s="542">
        <v>3536800.0308185508</v>
      </c>
      <c r="E78" s="542">
        <v>0</v>
      </c>
      <c r="F78" s="542">
        <v>0</v>
      </c>
      <c r="G78" s="542">
        <v>0</v>
      </c>
      <c r="H78" s="542">
        <v>0</v>
      </c>
      <c r="I78" s="542">
        <v>4755093.4652299024</v>
      </c>
      <c r="J78" s="538">
        <v>4341103.11828708</v>
      </c>
      <c r="K78" s="355">
        <f t="shared" si="8"/>
        <v>2340636.237092426</v>
      </c>
      <c r="L78" s="355">
        <f t="shared" si="9"/>
        <v>2326851.7322797598</v>
      </c>
      <c r="M78" s="355"/>
      <c r="N78" s="355"/>
      <c r="O78" s="355"/>
      <c r="P78" s="355"/>
      <c r="Q78" s="355">
        <f t="shared" si="10"/>
        <v>1108558.2978684083</v>
      </c>
      <c r="R78" s="355">
        <f t="shared" si="11"/>
        <v>1522548.6448112307</v>
      </c>
    </row>
    <row r="79" spans="1:18" x14ac:dyDescent="0.55000000000000004">
      <c r="A79" s="551">
        <v>2092</v>
      </c>
      <c r="B79" s="550">
        <v>5911653.2542625051</v>
      </c>
      <c r="C79" s="547">
        <v>3549983.9704573709</v>
      </c>
      <c r="D79" s="542">
        <v>3564409.9200450038</v>
      </c>
      <c r="E79" s="542">
        <v>0</v>
      </c>
      <c r="F79" s="542">
        <v>0</v>
      </c>
      <c r="G79" s="542">
        <v>0</v>
      </c>
      <c r="H79" s="542">
        <v>0</v>
      </c>
      <c r="I79" s="542">
        <v>4736802.3109482843</v>
      </c>
      <c r="J79" s="538">
        <v>4377080.0119550973</v>
      </c>
      <c r="K79" s="355">
        <f t="shared" si="8"/>
        <v>2361669.2838051342</v>
      </c>
      <c r="L79" s="355">
        <f t="shared" si="9"/>
        <v>2347243.3342175013</v>
      </c>
      <c r="M79" s="355"/>
      <c r="N79" s="355"/>
      <c r="O79" s="355"/>
      <c r="P79" s="355"/>
      <c r="Q79" s="355">
        <f t="shared" si="10"/>
        <v>1174850.9433142208</v>
      </c>
      <c r="R79" s="355">
        <f t="shared" si="11"/>
        <v>1534573.2423074078</v>
      </c>
    </row>
    <row r="80" spans="1:18" x14ac:dyDescent="0.55000000000000004">
      <c r="A80" s="551">
        <v>2093</v>
      </c>
      <c r="B80" s="550">
        <v>5959654.7454266986</v>
      </c>
      <c r="C80" s="547">
        <v>3576952.4149088576</v>
      </c>
      <c r="D80" s="542">
        <v>3592019.8092714567</v>
      </c>
      <c r="E80" s="542">
        <v>0</v>
      </c>
      <c r="F80" s="542">
        <v>0</v>
      </c>
      <c r="G80" s="542">
        <v>0</v>
      </c>
      <c r="H80" s="542">
        <v>0</v>
      </c>
      <c r="I80" s="542">
        <v>4718511.1566666672</v>
      </c>
      <c r="J80" s="538">
        <v>4413056.9056231137</v>
      </c>
      <c r="K80" s="355">
        <f t="shared" si="8"/>
        <v>2382702.330517841</v>
      </c>
      <c r="L80" s="355">
        <f t="shared" si="9"/>
        <v>2367634.9361552419</v>
      </c>
      <c r="M80" s="355"/>
      <c r="N80" s="355"/>
      <c r="O80" s="355"/>
      <c r="P80" s="355"/>
      <c r="Q80" s="355">
        <f t="shared" si="10"/>
        <v>1241143.5887600314</v>
      </c>
      <c r="R80" s="355">
        <f t="shared" si="11"/>
        <v>1546597.8398035849</v>
      </c>
    </row>
    <row r="81" spans="1:87" x14ac:dyDescent="0.55000000000000004">
      <c r="A81" s="551">
        <v>2094</v>
      </c>
      <c r="B81" s="550">
        <v>6007656.2365908921</v>
      </c>
      <c r="C81" s="547">
        <v>3603920.8593603433</v>
      </c>
      <c r="D81" s="542">
        <v>3619629.6984979091</v>
      </c>
      <c r="E81" s="542">
        <v>0</v>
      </c>
      <c r="F81" s="542">
        <v>0</v>
      </c>
      <c r="G81" s="542">
        <v>0</v>
      </c>
      <c r="H81" s="542">
        <v>0</v>
      </c>
      <c r="I81" s="542">
        <v>4700220.0023850501</v>
      </c>
      <c r="J81" s="538">
        <v>4449033.7992911311</v>
      </c>
      <c r="K81" s="355">
        <f t="shared" si="8"/>
        <v>2403735.3772305488</v>
      </c>
      <c r="L81" s="355">
        <f t="shared" si="9"/>
        <v>2388026.538092983</v>
      </c>
      <c r="M81" s="355"/>
      <c r="N81" s="355"/>
      <c r="O81" s="355"/>
      <c r="P81" s="355"/>
      <c r="Q81" s="355">
        <f t="shared" si="10"/>
        <v>1307436.234205842</v>
      </c>
      <c r="R81" s="355">
        <f t="shared" si="11"/>
        <v>1558622.437299761</v>
      </c>
    </row>
    <row r="82" spans="1:87" x14ac:dyDescent="0.55000000000000004">
      <c r="A82" s="551">
        <v>2095</v>
      </c>
      <c r="B82" s="550">
        <v>6055657.7277550856</v>
      </c>
      <c r="C82" s="547">
        <v>3630889.30381183</v>
      </c>
      <c r="D82" s="542">
        <v>3647239.5877243625</v>
      </c>
      <c r="E82" s="542">
        <v>0</v>
      </c>
      <c r="F82" s="542">
        <v>0</v>
      </c>
      <c r="G82" s="542">
        <v>0</v>
      </c>
      <c r="H82" s="542">
        <v>0</v>
      </c>
      <c r="I82" s="542">
        <v>4681928.848103432</v>
      </c>
      <c r="J82" s="538">
        <v>4485010.6929591484</v>
      </c>
      <c r="K82" s="355">
        <f t="shared" si="8"/>
        <v>2424768.4239432556</v>
      </c>
      <c r="L82" s="355">
        <f t="shared" si="9"/>
        <v>2408418.1400307231</v>
      </c>
      <c r="M82" s="355"/>
      <c r="N82" s="355"/>
      <c r="O82" s="355"/>
      <c r="P82" s="355"/>
      <c r="Q82" s="355">
        <f t="shared" si="10"/>
        <v>1373728.8796516536</v>
      </c>
      <c r="R82" s="355">
        <f t="shared" si="11"/>
        <v>1570647.0347959371</v>
      </c>
    </row>
    <row r="83" spans="1:87" x14ac:dyDescent="0.55000000000000004">
      <c r="A83" s="551">
        <v>2096</v>
      </c>
      <c r="B83" s="550">
        <v>6103659.21891928</v>
      </c>
      <c r="C83" s="547">
        <v>3657857.7482633158</v>
      </c>
      <c r="D83" s="542">
        <v>3674849.4769508149</v>
      </c>
      <c r="E83" s="542">
        <v>0</v>
      </c>
      <c r="F83" s="542">
        <v>0</v>
      </c>
      <c r="G83" s="542">
        <v>0</v>
      </c>
      <c r="H83" s="542">
        <v>0</v>
      </c>
      <c r="I83" s="542">
        <v>4663637.6938218139</v>
      </c>
      <c r="J83" s="538">
        <v>4520987.5866271649</v>
      </c>
      <c r="K83" s="355">
        <f t="shared" si="8"/>
        <v>2445801.4706559642</v>
      </c>
      <c r="L83" s="355">
        <f t="shared" si="9"/>
        <v>2428809.741968465</v>
      </c>
      <c r="M83" s="355"/>
      <c r="N83" s="355"/>
      <c r="O83" s="355"/>
      <c r="P83" s="355"/>
      <c r="Q83" s="355">
        <f t="shared" si="10"/>
        <v>1440021.5250974661</v>
      </c>
      <c r="R83" s="355">
        <f t="shared" si="11"/>
        <v>1582671.6322921151</v>
      </c>
    </row>
    <row r="84" spans="1:87" x14ac:dyDescent="0.55000000000000004">
      <c r="A84" s="551">
        <v>2097</v>
      </c>
      <c r="B84" s="550">
        <v>6151660.7100834735</v>
      </c>
      <c r="C84" s="547">
        <v>3684826.192714802</v>
      </c>
      <c r="D84" s="542">
        <v>3702459.3661772674</v>
      </c>
      <c r="E84" s="542">
        <v>0</v>
      </c>
      <c r="F84" s="542">
        <v>0</v>
      </c>
      <c r="G84" s="542">
        <v>0</v>
      </c>
      <c r="H84" s="542">
        <v>0</v>
      </c>
      <c r="I84" s="542">
        <v>4645346.5395401977</v>
      </c>
      <c r="J84" s="538">
        <v>4556964.4802951822</v>
      </c>
      <c r="K84" s="355">
        <f t="shared" si="8"/>
        <v>2466834.5173686715</v>
      </c>
      <c r="L84" s="355">
        <f t="shared" si="9"/>
        <v>2449201.3439062061</v>
      </c>
      <c r="M84" s="355"/>
      <c r="N84" s="355"/>
      <c r="O84" s="355"/>
      <c r="P84" s="355"/>
      <c r="Q84" s="355">
        <f t="shared" si="10"/>
        <v>1506314.1705432758</v>
      </c>
      <c r="R84" s="355">
        <f t="shared" si="11"/>
        <v>1594696.2297882913</v>
      </c>
    </row>
    <row r="85" spans="1:87" x14ac:dyDescent="0.55000000000000004">
      <c r="A85" s="551">
        <v>2098</v>
      </c>
      <c r="B85" s="550">
        <v>6199662.2012476679</v>
      </c>
      <c r="C85" s="547">
        <v>3711794.6371662887</v>
      </c>
      <c r="D85" s="542">
        <v>3730069.2554037208</v>
      </c>
      <c r="E85" s="542">
        <v>0</v>
      </c>
      <c r="F85" s="542">
        <v>0</v>
      </c>
      <c r="G85" s="542">
        <v>0</v>
      </c>
      <c r="H85" s="542">
        <v>0</v>
      </c>
      <c r="I85" s="542">
        <v>4627055.3852585796</v>
      </c>
      <c r="J85" s="538">
        <v>4592941.3739631986</v>
      </c>
      <c r="K85" s="355">
        <f t="shared" si="8"/>
        <v>2487867.5640813792</v>
      </c>
      <c r="L85" s="355">
        <f t="shared" si="9"/>
        <v>2469592.9458439471</v>
      </c>
      <c r="M85" s="355"/>
      <c r="N85" s="355"/>
      <c r="O85" s="355"/>
      <c r="P85" s="355"/>
      <c r="Q85" s="355">
        <f t="shared" si="10"/>
        <v>1572606.8159890883</v>
      </c>
      <c r="R85" s="355">
        <f t="shared" si="11"/>
        <v>1606720.8272844693</v>
      </c>
    </row>
    <row r="86" spans="1:87" x14ac:dyDescent="0.55000000000000004">
      <c r="A86" s="551">
        <v>2099</v>
      </c>
      <c r="B86" s="550">
        <v>6247663.6924118614</v>
      </c>
      <c r="C86" s="547">
        <v>3738763.0816177744</v>
      </c>
      <c r="D86" s="542">
        <v>3757679.1446301732</v>
      </c>
      <c r="E86" s="542">
        <v>0</v>
      </c>
      <c r="F86" s="542">
        <v>0</v>
      </c>
      <c r="G86" s="542">
        <v>0</v>
      </c>
      <c r="H86" s="542">
        <v>0</v>
      </c>
      <c r="I86" s="542">
        <v>4608764.2309769625</v>
      </c>
      <c r="J86" s="538">
        <v>4628918.2676312169</v>
      </c>
      <c r="K86" s="355">
        <f t="shared" si="8"/>
        <v>2508900.6107940869</v>
      </c>
      <c r="L86" s="355">
        <f t="shared" si="9"/>
        <v>2489984.5477816882</v>
      </c>
      <c r="M86" s="355"/>
      <c r="N86" s="355"/>
      <c r="O86" s="355"/>
      <c r="P86" s="355"/>
      <c r="Q86" s="355">
        <f t="shared" si="10"/>
        <v>1638899.4614348989</v>
      </c>
      <c r="R86" s="355">
        <f t="shared" si="11"/>
        <v>1618745.4247806445</v>
      </c>
    </row>
    <row r="87" spans="1:87" x14ac:dyDescent="0.55000000000000004">
      <c r="A87" s="553">
        <v>2100</v>
      </c>
      <c r="B87" s="549">
        <v>6295665.1835760549</v>
      </c>
      <c r="C87" s="546">
        <v>3765731.5260692611</v>
      </c>
      <c r="D87" s="541">
        <v>3785289.0338566261</v>
      </c>
      <c r="E87" s="541">
        <v>0</v>
      </c>
      <c r="F87" s="541">
        <v>0</v>
      </c>
      <c r="G87" s="541">
        <v>0</v>
      </c>
      <c r="H87" s="541">
        <v>0</v>
      </c>
      <c r="I87" s="541">
        <v>4590473.0766953444</v>
      </c>
      <c r="J87" s="537">
        <v>4664895.1612992333</v>
      </c>
      <c r="K87" s="355">
        <f t="shared" si="8"/>
        <v>2529933.6575067937</v>
      </c>
      <c r="L87" s="355">
        <f t="shared" si="9"/>
        <v>2510376.1497194287</v>
      </c>
      <c r="M87" s="355"/>
      <c r="N87" s="355"/>
      <c r="O87" s="355"/>
      <c r="P87" s="355"/>
      <c r="Q87" s="355">
        <f t="shared" si="10"/>
        <v>1705192.1068807105</v>
      </c>
      <c r="R87" s="355">
        <f t="shared" si="11"/>
        <v>1630770.0222768215</v>
      </c>
    </row>
    <row r="88" spans="1:87" x14ac:dyDescent="0.55000000000000004">
      <c r="A88" s="543"/>
      <c r="B88" s="542"/>
      <c r="C88" s="542"/>
      <c r="D88" s="542"/>
      <c r="E88" s="542"/>
      <c r="F88" s="542"/>
      <c r="G88" s="542"/>
      <c r="H88" s="542"/>
      <c r="I88" s="542"/>
      <c r="J88" s="542"/>
      <c r="K88" s="355"/>
      <c r="L88" s="355"/>
      <c r="M88" s="355"/>
      <c r="N88" s="355"/>
      <c r="O88" s="355"/>
      <c r="P88" s="355"/>
      <c r="Q88" s="355"/>
      <c r="R88" s="355"/>
    </row>
    <row r="89" spans="1:87" x14ac:dyDescent="0.55000000000000004">
      <c r="A89" s="554"/>
      <c r="B89" s="551" t="s">
        <v>1621</v>
      </c>
      <c r="C89" s="551">
        <v>2016</v>
      </c>
      <c r="D89" s="551">
        <v>2017</v>
      </c>
      <c r="E89" s="551">
        <v>2018</v>
      </c>
      <c r="F89" s="551">
        <v>2019</v>
      </c>
      <c r="G89" s="551">
        <v>2020</v>
      </c>
      <c r="H89" s="551">
        <v>2021</v>
      </c>
      <c r="I89" s="551">
        <v>2022</v>
      </c>
      <c r="J89" s="551">
        <v>2023</v>
      </c>
      <c r="K89" s="551">
        <v>2024</v>
      </c>
      <c r="L89" s="551">
        <v>2025</v>
      </c>
      <c r="M89" s="551">
        <v>2026</v>
      </c>
      <c r="N89" s="551">
        <v>2027</v>
      </c>
      <c r="O89" s="551">
        <v>2028</v>
      </c>
      <c r="P89" s="551">
        <v>2029</v>
      </c>
      <c r="Q89" s="551">
        <v>2030</v>
      </c>
      <c r="R89" s="551">
        <v>2031</v>
      </c>
      <c r="S89" s="551">
        <v>2032</v>
      </c>
      <c r="T89" s="551">
        <v>2033</v>
      </c>
      <c r="U89" s="551">
        <v>2034</v>
      </c>
      <c r="V89" s="551">
        <v>2035</v>
      </c>
      <c r="W89" s="551">
        <v>2036</v>
      </c>
      <c r="X89" s="551">
        <v>2037</v>
      </c>
      <c r="Y89" s="551">
        <v>2038</v>
      </c>
      <c r="Z89" s="551">
        <v>2039</v>
      </c>
      <c r="AA89" s="551">
        <v>2040</v>
      </c>
      <c r="AB89" s="551">
        <v>2041</v>
      </c>
      <c r="AC89" s="551">
        <v>2042</v>
      </c>
      <c r="AD89" s="551">
        <v>2043</v>
      </c>
      <c r="AE89" s="551">
        <v>2044</v>
      </c>
      <c r="AF89" s="551">
        <v>2045</v>
      </c>
      <c r="AG89" s="551">
        <v>2046</v>
      </c>
      <c r="AH89" s="551">
        <v>2047</v>
      </c>
      <c r="AI89" s="551">
        <v>2048</v>
      </c>
      <c r="AJ89" s="551">
        <v>2049</v>
      </c>
      <c r="AK89" s="551">
        <v>2050</v>
      </c>
      <c r="AL89" s="551">
        <v>2051</v>
      </c>
      <c r="AM89" s="551">
        <v>2052</v>
      </c>
      <c r="AN89" s="551">
        <v>2053</v>
      </c>
      <c r="AO89" s="551">
        <v>2054</v>
      </c>
      <c r="AP89" s="551">
        <v>2055</v>
      </c>
      <c r="AQ89" s="551">
        <v>2056</v>
      </c>
      <c r="AR89" s="551">
        <v>2057</v>
      </c>
      <c r="AS89" s="551">
        <v>2058</v>
      </c>
      <c r="AT89" s="551">
        <v>2059</v>
      </c>
      <c r="AU89" s="551">
        <v>2060</v>
      </c>
      <c r="AV89" s="551">
        <v>2061</v>
      </c>
      <c r="AW89" s="551">
        <v>2062</v>
      </c>
      <c r="AX89" s="551">
        <v>2063</v>
      </c>
      <c r="AY89" s="551">
        <v>2064</v>
      </c>
      <c r="AZ89" s="551">
        <v>2065</v>
      </c>
      <c r="BA89" s="551">
        <v>2066</v>
      </c>
      <c r="BB89" s="551">
        <v>2067</v>
      </c>
      <c r="BC89" s="551">
        <v>2068</v>
      </c>
      <c r="BD89" s="551">
        <v>2069</v>
      </c>
      <c r="BE89" s="551">
        <v>2070</v>
      </c>
      <c r="BF89" s="551">
        <v>2071</v>
      </c>
      <c r="BG89" s="551">
        <v>2072</v>
      </c>
      <c r="BH89" s="551">
        <v>2073</v>
      </c>
      <c r="BI89" s="551">
        <v>2074</v>
      </c>
      <c r="BJ89" s="551">
        <v>2075</v>
      </c>
      <c r="BK89" s="551">
        <v>2076</v>
      </c>
      <c r="BL89" s="551">
        <v>2077</v>
      </c>
      <c r="BM89" s="551">
        <v>2078</v>
      </c>
      <c r="BN89" s="551">
        <v>2079</v>
      </c>
      <c r="BO89" s="551">
        <v>2080</v>
      </c>
      <c r="BP89" s="551">
        <v>2081</v>
      </c>
      <c r="BQ89" s="551">
        <v>2082</v>
      </c>
      <c r="BR89" s="551">
        <v>2083</v>
      </c>
      <c r="BS89" s="551">
        <v>2084</v>
      </c>
      <c r="BT89" s="551">
        <v>2085</v>
      </c>
      <c r="BU89" s="551">
        <v>2086</v>
      </c>
      <c r="BV89" s="551">
        <v>2087</v>
      </c>
      <c r="BW89" s="551">
        <v>2088</v>
      </c>
      <c r="BX89" s="551">
        <v>2089</v>
      </c>
      <c r="BY89" s="551">
        <v>2090</v>
      </c>
      <c r="BZ89" s="551">
        <v>2091</v>
      </c>
      <c r="CA89" s="551">
        <v>2092</v>
      </c>
      <c r="CB89" s="551">
        <v>2093</v>
      </c>
      <c r="CC89" s="551">
        <v>2094</v>
      </c>
      <c r="CD89" s="551">
        <v>2095</v>
      </c>
      <c r="CE89" s="551">
        <v>2096</v>
      </c>
      <c r="CF89" s="551">
        <v>2097</v>
      </c>
      <c r="CG89" s="551">
        <v>2098</v>
      </c>
      <c r="CH89" s="551">
        <v>2099</v>
      </c>
      <c r="CI89" s="553">
        <v>2100</v>
      </c>
    </row>
    <row r="90" spans="1:87" x14ac:dyDescent="0.55000000000000004">
      <c r="A90" s="552" t="s">
        <v>1620</v>
      </c>
      <c r="B90" s="551" t="s">
        <v>1619</v>
      </c>
      <c r="C90" s="550">
        <v>2442695.2869900689</v>
      </c>
      <c r="D90" s="550">
        <v>2498811.0452254028</v>
      </c>
      <c r="E90" s="550">
        <v>2554926.8034607368</v>
      </c>
      <c r="F90" s="550">
        <v>2611042.5616960712</v>
      </c>
      <c r="G90" s="550">
        <v>2667158.3199314047</v>
      </c>
      <c r="H90" s="550">
        <v>2723274.0781667391</v>
      </c>
      <c r="I90" s="550">
        <v>2779389.8364020726</v>
      </c>
      <c r="J90" s="550">
        <v>2835505.594637407</v>
      </c>
      <c r="K90" s="550">
        <v>2891621.3528727409</v>
      </c>
      <c r="L90" s="550">
        <v>2947737.1111080749</v>
      </c>
      <c r="M90" s="550">
        <v>3003852.8693434088</v>
      </c>
      <c r="N90" s="550">
        <v>3059968.6275787433</v>
      </c>
      <c r="O90" s="550">
        <v>3116084.3858140772</v>
      </c>
      <c r="P90" s="550">
        <v>3172200.1440494112</v>
      </c>
      <c r="Q90" s="550">
        <v>3228315.9022847451</v>
      </c>
      <c r="R90" s="550">
        <v>3261679.6384388264</v>
      </c>
      <c r="S90" s="550">
        <v>3295043.3745929077</v>
      </c>
      <c r="T90" s="550">
        <v>3328407.1107469881</v>
      </c>
      <c r="U90" s="550">
        <v>3361770.8469010699</v>
      </c>
      <c r="V90" s="550">
        <v>3395134.5830551507</v>
      </c>
      <c r="W90" s="550">
        <v>3428498.319209232</v>
      </c>
      <c r="X90" s="550">
        <v>3461862.0553633133</v>
      </c>
      <c r="Y90" s="550">
        <v>3495225.7915173946</v>
      </c>
      <c r="Z90" s="550">
        <v>3528589.5276714759</v>
      </c>
      <c r="AA90" s="550">
        <v>3561953.2638255567</v>
      </c>
      <c r="AB90" s="550">
        <v>3595316.999979638</v>
      </c>
      <c r="AC90" s="550">
        <v>3628680.7361337189</v>
      </c>
      <c r="AD90" s="550">
        <v>3662044.4722878002</v>
      </c>
      <c r="AE90" s="550">
        <v>3695408.2084418815</v>
      </c>
      <c r="AF90" s="550">
        <v>3728771.9445959628</v>
      </c>
      <c r="AG90" s="550">
        <v>3762135.6807500436</v>
      </c>
      <c r="AH90" s="550">
        <v>3795499.4169041244</v>
      </c>
      <c r="AI90" s="550">
        <v>3828863.1530582057</v>
      </c>
      <c r="AJ90" s="550">
        <v>3862226.889212287</v>
      </c>
      <c r="AK90" s="550">
        <v>3895590.6253663683</v>
      </c>
      <c r="AL90" s="550">
        <v>3943592.1165305618</v>
      </c>
      <c r="AM90" s="550">
        <v>3991593.6076947558</v>
      </c>
      <c r="AN90" s="550">
        <v>4039595.0988589493</v>
      </c>
      <c r="AO90" s="550">
        <v>4087596.5900231437</v>
      </c>
      <c r="AP90" s="550">
        <v>4135598.0811873372</v>
      </c>
      <c r="AQ90" s="550">
        <v>4183599.5723515311</v>
      </c>
      <c r="AR90" s="550">
        <v>4231601.0635157246</v>
      </c>
      <c r="AS90" s="550">
        <v>4279602.5546799181</v>
      </c>
      <c r="AT90" s="550">
        <v>4327604.0458441116</v>
      </c>
      <c r="AU90" s="550">
        <v>4375605.537008306</v>
      </c>
      <c r="AV90" s="550">
        <v>4423607.0281724995</v>
      </c>
      <c r="AW90" s="550">
        <v>4471608.519336693</v>
      </c>
      <c r="AX90" s="550">
        <v>4519610.0105008874</v>
      </c>
      <c r="AY90" s="550">
        <v>4567611.50166508</v>
      </c>
      <c r="AZ90" s="550">
        <v>4615612.9928292744</v>
      </c>
      <c r="BA90" s="550">
        <v>4663614.4839934679</v>
      </c>
      <c r="BB90" s="550">
        <v>4711615.9751576614</v>
      </c>
      <c r="BC90" s="550">
        <v>4759617.4663218558</v>
      </c>
      <c r="BD90" s="550">
        <v>4807618.9574860493</v>
      </c>
      <c r="BE90" s="550">
        <v>4855620.4486502428</v>
      </c>
      <c r="BF90" s="550">
        <v>4903621.9398144372</v>
      </c>
      <c r="BG90" s="550">
        <v>4951623.4309786307</v>
      </c>
      <c r="BH90" s="550">
        <v>4999624.9221428242</v>
      </c>
      <c r="BI90" s="550">
        <v>5047626.4133070176</v>
      </c>
      <c r="BJ90" s="550">
        <v>5095627.9044712111</v>
      </c>
      <c r="BK90" s="550">
        <v>5143629.3956354056</v>
      </c>
      <c r="BL90" s="550">
        <v>5191630.886799599</v>
      </c>
      <c r="BM90" s="550">
        <v>5239632.3779637925</v>
      </c>
      <c r="BN90" s="550">
        <v>5287633.869127986</v>
      </c>
      <c r="BO90" s="550">
        <v>5335635.3602921795</v>
      </c>
      <c r="BP90" s="550">
        <v>5383636.8514563739</v>
      </c>
      <c r="BQ90" s="550">
        <v>5431638.3426205683</v>
      </c>
      <c r="BR90" s="550">
        <v>5479639.8337847618</v>
      </c>
      <c r="BS90" s="550">
        <v>5527641.3249489553</v>
      </c>
      <c r="BT90" s="550">
        <v>5575642.8161131488</v>
      </c>
      <c r="BU90" s="550">
        <v>5623644.3072773423</v>
      </c>
      <c r="BV90" s="550">
        <v>5671645.7984415358</v>
      </c>
      <c r="BW90" s="550">
        <v>5719647.2896057302</v>
      </c>
      <c r="BX90" s="550">
        <v>5767648.7807699246</v>
      </c>
      <c r="BY90" s="550">
        <v>5815650.2719341181</v>
      </c>
      <c r="BZ90" s="550">
        <v>5863651.7630983107</v>
      </c>
      <c r="CA90" s="550">
        <v>5911653.2542625051</v>
      </c>
      <c r="CB90" s="550">
        <v>5959654.7454266986</v>
      </c>
      <c r="CC90" s="550">
        <v>6007656.2365908921</v>
      </c>
      <c r="CD90" s="550">
        <v>6055657.7277550856</v>
      </c>
      <c r="CE90" s="550">
        <v>6103659.21891928</v>
      </c>
      <c r="CF90" s="550">
        <v>6151660.7100834735</v>
      </c>
      <c r="CG90" s="550">
        <v>6199662.2012476679</v>
      </c>
      <c r="CH90" s="550">
        <v>6247663.6924118614</v>
      </c>
      <c r="CI90" s="549">
        <v>6295665.1835760549</v>
      </c>
    </row>
    <row r="91" spans="1:87" x14ac:dyDescent="0.55000000000000004">
      <c r="A91"/>
      <c r="B91" s="548" t="s">
        <v>78</v>
      </c>
      <c r="C91" s="547">
        <v>1676869.0542071844</v>
      </c>
      <c r="D91" s="547">
        <v>1709074.3672848919</v>
      </c>
      <c r="E91" s="547">
        <v>1741279.6803625992</v>
      </c>
      <c r="F91" s="547">
        <v>1773484.9934403065</v>
      </c>
      <c r="G91" s="547">
        <v>1805690.3065180141</v>
      </c>
      <c r="H91" s="547">
        <v>1837895.6195957216</v>
      </c>
      <c r="I91" s="547">
        <v>1870100.9326734289</v>
      </c>
      <c r="J91" s="547">
        <v>1902306.2457511364</v>
      </c>
      <c r="K91" s="547">
        <v>1934511.5588288438</v>
      </c>
      <c r="L91" s="547">
        <v>1966716.8719065515</v>
      </c>
      <c r="M91" s="547">
        <v>1998922.1849842588</v>
      </c>
      <c r="N91" s="547">
        <v>2031127.4980619662</v>
      </c>
      <c r="O91" s="547">
        <v>2063332.8111396735</v>
      </c>
      <c r="P91" s="547">
        <v>2095538.124217381</v>
      </c>
      <c r="Q91" s="547">
        <v>2127743.4372950885</v>
      </c>
      <c r="R91" s="547">
        <v>2142221.7306050812</v>
      </c>
      <c r="S91" s="547">
        <v>2156700.0239150743</v>
      </c>
      <c r="T91" s="547">
        <v>2171178.3172250674</v>
      </c>
      <c r="U91" s="547">
        <v>2185656.6105350605</v>
      </c>
      <c r="V91" s="547">
        <v>2200134.9038450532</v>
      </c>
      <c r="W91" s="547">
        <v>2214613.1971550458</v>
      </c>
      <c r="X91" s="547">
        <v>2229091.4904650389</v>
      </c>
      <c r="Y91" s="547">
        <v>2243569.783775032</v>
      </c>
      <c r="Z91" s="547">
        <v>2258048.0770850247</v>
      </c>
      <c r="AA91" s="547">
        <v>2272526.3703950178</v>
      </c>
      <c r="AB91" s="547">
        <v>2287004.6637050109</v>
      </c>
      <c r="AC91" s="547">
        <v>2301482.9570150035</v>
      </c>
      <c r="AD91" s="547">
        <v>2315961.2503249967</v>
      </c>
      <c r="AE91" s="547">
        <v>2330439.5436349893</v>
      </c>
      <c r="AF91" s="547">
        <v>2344917.8369449824</v>
      </c>
      <c r="AG91" s="547">
        <v>2359396.1302549755</v>
      </c>
      <c r="AH91" s="547">
        <v>2373874.4235649682</v>
      </c>
      <c r="AI91" s="547">
        <v>2388352.7168749608</v>
      </c>
      <c r="AJ91" s="547">
        <v>2402831.0101849539</v>
      </c>
      <c r="AK91" s="547">
        <v>2417309.303494947</v>
      </c>
      <c r="AL91" s="547">
        <v>2444277.7479464333</v>
      </c>
      <c r="AM91" s="547">
        <v>2471246.1923979195</v>
      </c>
      <c r="AN91" s="547">
        <v>2498214.6368494057</v>
      </c>
      <c r="AO91" s="547">
        <v>2525183.0813008924</v>
      </c>
      <c r="AP91" s="547">
        <v>2552151.5257523786</v>
      </c>
      <c r="AQ91" s="547">
        <v>2579119.9702038649</v>
      </c>
      <c r="AR91" s="547">
        <v>2606088.4146553511</v>
      </c>
      <c r="AS91" s="547">
        <v>2633056.8591068373</v>
      </c>
      <c r="AT91" s="547">
        <v>2660025.3035583235</v>
      </c>
      <c r="AU91" s="547">
        <v>2686993.7480098102</v>
      </c>
      <c r="AV91" s="547">
        <v>2713962.192461296</v>
      </c>
      <c r="AW91" s="547">
        <v>2740930.6369127822</v>
      </c>
      <c r="AX91" s="547">
        <v>2767899.0813642689</v>
      </c>
      <c r="AY91" s="547">
        <v>2794867.5258157551</v>
      </c>
      <c r="AZ91" s="547">
        <v>2821835.9702672409</v>
      </c>
      <c r="BA91" s="547">
        <v>2848804.4147187276</v>
      </c>
      <c r="BB91" s="547">
        <v>2875772.8591702138</v>
      </c>
      <c r="BC91" s="547">
        <v>2902741.3036217</v>
      </c>
      <c r="BD91" s="547">
        <v>2929709.7480731863</v>
      </c>
      <c r="BE91" s="547">
        <v>2956678.1925246725</v>
      </c>
      <c r="BF91" s="547">
        <v>2983646.6369761592</v>
      </c>
      <c r="BG91" s="547">
        <v>3010615.0814276454</v>
      </c>
      <c r="BH91" s="547">
        <v>3037583.5258791316</v>
      </c>
      <c r="BI91" s="547">
        <v>3064551.9703306179</v>
      </c>
      <c r="BJ91" s="547">
        <v>3091520.4147821041</v>
      </c>
      <c r="BK91" s="547">
        <v>3118488.8592335903</v>
      </c>
      <c r="BL91" s="547">
        <v>3145457.3036850765</v>
      </c>
      <c r="BM91" s="547">
        <v>3172425.7481365632</v>
      </c>
      <c r="BN91" s="547">
        <v>3199394.1925880495</v>
      </c>
      <c r="BO91" s="547">
        <v>3226362.6370395352</v>
      </c>
      <c r="BP91" s="547">
        <v>3253331.0814910219</v>
      </c>
      <c r="BQ91" s="547">
        <v>3280299.5259425081</v>
      </c>
      <c r="BR91" s="547">
        <v>3307267.9703939944</v>
      </c>
      <c r="BS91" s="547">
        <v>3334236.4148454806</v>
      </c>
      <c r="BT91" s="547">
        <v>3361204.8592969668</v>
      </c>
      <c r="BU91" s="547">
        <v>3388173.303748453</v>
      </c>
      <c r="BV91" s="547">
        <v>3415141.7481999397</v>
      </c>
      <c r="BW91" s="547">
        <v>3442110.1926514255</v>
      </c>
      <c r="BX91" s="547">
        <v>3469078.6371029122</v>
      </c>
      <c r="BY91" s="547">
        <v>3496047.0815543984</v>
      </c>
      <c r="BZ91" s="547">
        <v>3523015.5260058846</v>
      </c>
      <c r="CA91" s="547">
        <v>3549983.9704573709</v>
      </c>
      <c r="CB91" s="547">
        <v>3576952.4149088576</v>
      </c>
      <c r="CC91" s="547">
        <v>3603920.8593603433</v>
      </c>
      <c r="CD91" s="547">
        <v>3630889.30381183</v>
      </c>
      <c r="CE91" s="547">
        <v>3657857.7482633158</v>
      </c>
      <c r="CF91" s="547">
        <v>3684826.192714802</v>
      </c>
      <c r="CG91" s="547">
        <v>3711794.6371662887</v>
      </c>
      <c r="CH91" s="547">
        <v>3738763.0816177744</v>
      </c>
      <c r="CI91" s="546">
        <v>3765731.5260692611</v>
      </c>
    </row>
    <row r="92" spans="1:87" x14ac:dyDescent="0.55000000000000004">
      <c r="A92" s="544"/>
      <c r="B92" s="543" t="s">
        <v>79</v>
      </c>
      <c r="C92" s="542">
        <v>1682644.1888229935</v>
      </c>
      <c r="D92" s="542">
        <v>1714019.2792329891</v>
      </c>
      <c r="E92" s="542">
        <v>1745394.3696429844</v>
      </c>
      <c r="F92" s="542">
        <v>1776769.4600529796</v>
      </c>
      <c r="G92" s="542">
        <v>1808144.5504629749</v>
      </c>
      <c r="H92" s="542">
        <v>1839519.6408729702</v>
      </c>
      <c r="I92" s="542">
        <v>1870894.7312829655</v>
      </c>
      <c r="J92" s="542">
        <v>1902269.821692961</v>
      </c>
      <c r="K92" s="542">
        <v>1933644.9121029563</v>
      </c>
      <c r="L92" s="542">
        <v>1965020.0025129518</v>
      </c>
      <c r="M92" s="542">
        <v>1996395.0929229471</v>
      </c>
      <c r="N92" s="542">
        <v>2027770.1833329424</v>
      </c>
      <c r="O92" s="542">
        <v>2059145.2737429377</v>
      </c>
      <c r="P92" s="542">
        <v>2090520.3641529332</v>
      </c>
      <c r="Q92" s="542">
        <v>2121895.4545629285</v>
      </c>
      <c r="R92" s="542">
        <v>2136040.4104614812</v>
      </c>
      <c r="S92" s="542">
        <v>2150185.3663600343</v>
      </c>
      <c r="T92" s="542">
        <v>2164330.322258587</v>
      </c>
      <c r="U92" s="542">
        <v>2178475.2781571401</v>
      </c>
      <c r="V92" s="542">
        <v>2192620.2340556933</v>
      </c>
      <c r="W92" s="542">
        <v>2206765.1899542459</v>
      </c>
      <c r="X92" s="542">
        <v>2220910.1458527986</v>
      </c>
      <c r="Y92" s="542">
        <v>2235055.1017513517</v>
      </c>
      <c r="Z92" s="542">
        <v>2249200.0576499049</v>
      </c>
      <c r="AA92" s="542">
        <v>2263345.0135484575</v>
      </c>
      <c r="AB92" s="542">
        <v>2277489.9694470102</v>
      </c>
      <c r="AC92" s="542">
        <v>2291634.9253455633</v>
      </c>
      <c r="AD92" s="542">
        <v>2305779.8812441165</v>
      </c>
      <c r="AE92" s="542">
        <v>2319924.8371426691</v>
      </c>
      <c r="AF92" s="542">
        <v>2334069.7930412218</v>
      </c>
      <c r="AG92" s="542">
        <v>2348214.7489397749</v>
      </c>
      <c r="AH92" s="542">
        <v>2362359.7048383281</v>
      </c>
      <c r="AI92" s="542">
        <v>2376504.6607368812</v>
      </c>
      <c r="AJ92" s="542">
        <v>2390649.6166354334</v>
      </c>
      <c r="AK92" s="542">
        <v>2404794.5725339865</v>
      </c>
      <c r="AL92" s="542">
        <v>2432404.461760439</v>
      </c>
      <c r="AM92" s="542">
        <v>2460014.3509868919</v>
      </c>
      <c r="AN92" s="542">
        <v>2487624.2402133448</v>
      </c>
      <c r="AO92" s="542">
        <v>2515234.1294397977</v>
      </c>
      <c r="AP92" s="542">
        <v>2542844.0186662506</v>
      </c>
      <c r="AQ92" s="542">
        <v>2570453.9078927035</v>
      </c>
      <c r="AR92" s="542">
        <v>2598063.797119156</v>
      </c>
      <c r="AS92" s="542">
        <v>2625673.6863456089</v>
      </c>
      <c r="AT92" s="542">
        <v>2653283.5755720618</v>
      </c>
      <c r="AU92" s="542">
        <v>2680893.4647985147</v>
      </c>
      <c r="AV92" s="542">
        <v>2708503.3540249672</v>
      </c>
      <c r="AW92" s="542">
        <v>2736113.2432514201</v>
      </c>
      <c r="AX92" s="542">
        <v>2763723.132477873</v>
      </c>
      <c r="AY92" s="542">
        <v>2791333.0217043255</v>
      </c>
      <c r="AZ92" s="542">
        <v>2818942.9109307784</v>
      </c>
      <c r="BA92" s="542">
        <v>2846552.8001572313</v>
      </c>
      <c r="BB92" s="542">
        <v>2874162.6893836837</v>
      </c>
      <c r="BC92" s="542">
        <v>2901772.5786101366</v>
      </c>
      <c r="BD92" s="542">
        <v>2929382.4678365896</v>
      </c>
      <c r="BE92" s="542">
        <v>2956992.3570630425</v>
      </c>
      <c r="BF92" s="542">
        <v>2984602.2462894954</v>
      </c>
      <c r="BG92" s="542">
        <v>3012212.1355159478</v>
      </c>
      <c r="BH92" s="542">
        <v>3039822.0247424007</v>
      </c>
      <c r="BI92" s="542">
        <v>3067431.9139688537</v>
      </c>
      <c r="BJ92" s="542">
        <v>3095041.8031953061</v>
      </c>
      <c r="BK92" s="542">
        <v>3122651.692421759</v>
      </c>
      <c r="BL92" s="542">
        <v>3150261.5816482119</v>
      </c>
      <c r="BM92" s="542">
        <v>3177871.4708746644</v>
      </c>
      <c r="BN92" s="542">
        <v>3205481.3601011173</v>
      </c>
      <c r="BO92" s="542">
        <v>3233091.2493275702</v>
      </c>
      <c r="BP92" s="542">
        <v>3260701.1385540231</v>
      </c>
      <c r="BQ92" s="542">
        <v>3288311.027780476</v>
      </c>
      <c r="BR92" s="542">
        <v>3315920.9170069285</v>
      </c>
      <c r="BS92" s="542">
        <v>3343530.8062333814</v>
      </c>
      <c r="BT92" s="542">
        <v>3371140.6954598343</v>
      </c>
      <c r="BU92" s="542">
        <v>3398750.5846862867</v>
      </c>
      <c r="BV92" s="542">
        <v>3426360.4739127401</v>
      </c>
      <c r="BW92" s="542">
        <v>3453970.3631391926</v>
      </c>
      <c r="BX92" s="542">
        <v>3481580.2523656455</v>
      </c>
      <c r="BY92" s="542">
        <v>3509190.1415920984</v>
      </c>
      <c r="BZ92" s="542">
        <v>3536800.0308185508</v>
      </c>
      <c r="CA92" s="542">
        <v>3564409.9200450038</v>
      </c>
      <c r="CB92" s="542">
        <v>3592019.8092714567</v>
      </c>
      <c r="CC92" s="542">
        <v>3619629.6984979091</v>
      </c>
      <c r="CD92" s="542">
        <v>3647239.5877243625</v>
      </c>
      <c r="CE92" s="542">
        <v>3674849.4769508149</v>
      </c>
      <c r="CF92" s="542">
        <v>3702459.3661772674</v>
      </c>
      <c r="CG92" s="542">
        <v>3730069.2554037208</v>
      </c>
      <c r="CH92" s="542">
        <v>3757679.1446301732</v>
      </c>
      <c r="CI92" s="541">
        <v>3785289.0338566261</v>
      </c>
    </row>
    <row r="93" spans="1:87" x14ac:dyDescent="0.55000000000000004">
      <c r="A93" s="544"/>
      <c r="B93" s="543" t="s">
        <v>80</v>
      </c>
      <c r="C93" s="542">
        <v>0</v>
      </c>
      <c r="D93" s="542">
        <v>0</v>
      </c>
      <c r="E93" s="542">
        <v>0</v>
      </c>
      <c r="F93" s="542">
        <v>0</v>
      </c>
      <c r="G93" s="542">
        <v>0</v>
      </c>
      <c r="H93" s="542">
        <v>0</v>
      </c>
      <c r="I93" s="542">
        <v>0</v>
      </c>
      <c r="J93" s="542">
        <v>0</v>
      </c>
      <c r="K93" s="542">
        <v>0</v>
      </c>
      <c r="L93" s="542">
        <v>0</v>
      </c>
      <c r="M93" s="542">
        <v>0</v>
      </c>
      <c r="N93" s="542">
        <v>0</v>
      </c>
      <c r="O93" s="542">
        <v>0</v>
      </c>
      <c r="P93" s="542">
        <v>0</v>
      </c>
      <c r="Q93" s="542">
        <v>0</v>
      </c>
      <c r="R93" s="542">
        <v>0</v>
      </c>
      <c r="S93" s="542">
        <v>0</v>
      </c>
      <c r="T93" s="542">
        <v>0</v>
      </c>
      <c r="U93" s="542">
        <v>0</v>
      </c>
      <c r="V93" s="542">
        <v>0</v>
      </c>
      <c r="W93" s="542">
        <v>0</v>
      </c>
      <c r="X93" s="542">
        <v>0</v>
      </c>
      <c r="Y93" s="542">
        <v>0</v>
      </c>
      <c r="Z93" s="542">
        <v>0</v>
      </c>
      <c r="AA93" s="542">
        <v>0</v>
      </c>
      <c r="AB93" s="542">
        <v>0</v>
      </c>
      <c r="AC93" s="542">
        <v>0</v>
      </c>
      <c r="AD93" s="542">
        <v>0</v>
      </c>
      <c r="AE93" s="542">
        <v>0</v>
      </c>
      <c r="AF93" s="542">
        <v>0</v>
      </c>
      <c r="AG93" s="542">
        <v>0</v>
      </c>
      <c r="AH93" s="542">
        <v>0</v>
      </c>
      <c r="AI93" s="542">
        <v>0</v>
      </c>
      <c r="AJ93" s="542">
        <v>0</v>
      </c>
      <c r="AK93" s="542">
        <v>0</v>
      </c>
      <c r="AL93" s="542">
        <v>0</v>
      </c>
      <c r="AM93" s="542">
        <v>0</v>
      </c>
      <c r="AN93" s="542">
        <v>0</v>
      </c>
      <c r="AO93" s="542">
        <v>0</v>
      </c>
      <c r="AP93" s="542">
        <v>0</v>
      </c>
      <c r="AQ93" s="542">
        <v>0</v>
      </c>
      <c r="AR93" s="542">
        <v>0</v>
      </c>
      <c r="AS93" s="542">
        <v>0</v>
      </c>
      <c r="AT93" s="542">
        <v>0</v>
      </c>
      <c r="AU93" s="542">
        <v>0</v>
      </c>
      <c r="AV93" s="542">
        <v>0</v>
      </c>
      <c r="AW93" s="542">
        <v>0</v>
      </c>
      <c r="AX93" s="542">
        <v>0</v>
      </c>
      <c r="AY93" s="542">
        <v>0</v>
      </c>
      <c r="AZ93" s="542">
        <v>0</v>
      </c>
      <c r="BA93" s="542">
        <v>0</v>
      </c>
      <c r="BB93" s="542">
        <v>0</v>
      </c>
      <c r="BC93" s="542">
        <v>0</v>
      </c>
      <c r="BD93" s="542">
        <v>0</v>
      </c>
      <c r="BE93" s="542">
        <v>0</v>
      </c>
      <c r="BF93" s="542">
        <v>0</v>
      </c>
      <c r="BG93" s="542">
        <v>0</v>
      </c>
      <c r="BH93" s="542">
        <v>0</v>
      </c>
      <c r="BI93" s="542">
        <v>0</v>
      </c>
      <c r="BJ93" s="542">
        <v>0</v>
      </c>
      <c r="BK93" s="542">
        <v>0</v>
      </c>
      <c r="BL93" s="542">
        <v>0</v>
      </c>
      <c r="BM93" s="542">
        <v>0</v>
      </c>
      <c r="BN93" s="542">
        <v>0</v>
      </c>
      <c r="BO93" s="542">
        <v>0</v>
      </c>
      <c r="BP93" s="542">
        <v>0</v>
      </c>
      <c r="BQ93" s="542">
        <v>0</v>
      </c>
      <c r="BR93" s="542">
        <v>0</v>
      </c>
      <c r="BS93" s="542">
        <v>0</v>
      </c>
      <c r="BT93" s="542">
        <v>0</v>
      </c>
      <c r="BU93" s="542">
        <v>0</v>
      </c>
      <c r="BV93" s="542">
        <v>0</v>
      </c>
      <c r="BW93" s="542">
        <v>0</v>
      </c>
      <c r="BX93" s="542">
        <v>0</v>
      </c>
      <c r="BY93" s="542">
        <v>0</v>
      </c>
      <c r="BZ93" s="542">
        <v>0</v>
      </c>
      <c r="CA93" s="542">
        <v>0</v>
      </c>
      <c r="CB93" s="542">
        <v>0</v>
      </c>
      <c r="CC93" s="542">
        <v>0</v>
      </c>
      <c r="CD93" s="542">
        <v>0</v>
      </c>
      <c r="CE93" s="542">
        <v>0</v>
      </c>
      <c r="CF93" s="542">
        <v>0</v>
      </c>
      <c r="CG93" s="542">
        <v>0</v>
      </c>
      <c r="CH93" s="542">
        <v>0</v>
      </c>
      <c r="CI93" s="541">
        <v>0</v>
      </c>
    </row>
    <row r="94" spans="1:87" x14ac:dyDescent="0.55000000000000004">
      <c r="A94" s="545" t="s">
        <v>1618</v>
      </c>
      <c r="B94" s="543" t="s">
        <v>81</v>
      </c>
      <c r="C94" s="542">
        <v>0</v>
      </c>
      <c r="D94" s="542">
        <v>0</v>
      </c>
      <c r="E94" s="542">
        <v>0</v>
      </c>
      <c r="F94" s="542">
        <v>0</v>
      </c>
      <c r="G94" s="542">
        <v>0</v>
      </c>
      <c r="H94" s="542">
        <v>0</v>
      </c>
      <c r="I94" s="542">
        <v>0</v>
      </c>
      <c r="J94" s="542">
        <v>0</v>
      </c>
      <c r="K94" s="542">
        <v>0</v>
      </c>
      <c r="L94" s="542">
        <v>0</v>
      </c>
      <c r="M94" s="542">
        <v>0</v>
      </c>
      <c r="N94" s="542">
        <v>0</v>
      </c>
      <c r="O94" s="542">
        <v>0</v>
      </c>
      <c r="P94" s="542">
        <v>0</v>
      </c>
      <c r="Q94" s="542">
        <v>0</v>
      </c>
      <c r="R94" s="542">
        <v>0</v>
      </c>
      <c r="S94" s="542">
        <v>0</v>
      </c>
      <c r="T94" s="542">
        <v>0</v>
      </c>
      <c r="U94" s="542">
        <v>0</v>
      </c>
      <c r="V94" s="542">
        <v>0</v>
      </c>
      <c r="W94" s="542">
        <v>0</v>
      </c>
      <c r="X94" s="542">
        <v>0</v>
      </c>
      <c r="Y94" s="542">
        <v>0</v>
      </c>
      <c r="Z94" s="542">
        <v>0</v>
      </c>
      <c r="AA94" s="542">
        <v>0</v>
      </c>
      <c r="AB94" s="542">
        <v>0</v>
      </c>
      <c r="AC94" s="542">
        <v>0</v>
      </c>
      <c r="AD94" s="542">
        <v>0</v>
      </c>
      <c r="AE94" s="542">
        <v>0</v>
      </c>
      <c r="AF94" s="542">
        <v>0</v>
      </c>
      <c r="AG94" s="542">
        <v>0</v>
      </c>
      <c r="AH94" s="542">
        <v>0</v>
      </c>
      <c r="AI94" s="542">
        <v>0</v>
      </c>
      <c r="AJ94" s="542">
        <v>0</v>
      </c>
      <c r="AK94" s="542">
        <v>0</v>
      </c>
      <c r="AL94" s="542">
        <v>0</v>
      </c>
      <c r="AM94" s="542">
        <v>0</v>
      </c>
      <c r="AN94" s="542">
        <v>0</v>
      </c>
      <c r="AO94" s="542">
        <v>0</v>
      </c>
      <c r="AP94" s="542">
        <v>0</v>
      </c>
      <c r="AQ94" s="542">
        <v>0</v>
      </c>
      <c r="AR94" s="542">
        <v>0</v>
      </c>
      <c r="AS94" s="542">
        <v>0</v>
      </c>
      <c r="AT94" s="542">
        <v>0</v>
      </c>
      <c r="AU94" s="542">
        <v>0</v>
      </c>
      <c r="AV94" s="542">
        <v>0</v>
      </c>
      <c r="AW94" s="542">
        <v>0</v>
      </c>
      <c r="AX94" s="542">
        <v>0</v>
      </c>
      <c r="AY94" s="542">
        <v>0</v>
      </c>
      <c r="AZ94" s="542">
        <v>0</v>
      </c>
      <c r="BA94" s="542">
        <v>0</v>
      </c>
      <c r="BB94" s="542">
        <v>0</v>
      </c>
      <c r="BC94" s="542">
        <v>0</v>
      </c>
      <c r="BD94" s="542">
        <v>0</v>
      </c>
      <c r="BE94" s="542">
        <v>0</v>
      </c>
      <c r="BF94" s="542">
        <v>0</v>
      </c>
      <c r="BG94" s="542">
        <v>0</v>
      </c>
      <c r="BH94" s="542">
        <v>0</v>
      </c>
      <c r="BI94" s="542">
        <v>0</v>
      </c>
      <c r="BJ94" s="542">
        <v>0</v>
      </c>
      <c r="BK94" s="542">
        <v>0</v>
      </c>
      <c r="BL94" s="542">
        <v>0</v>
      </c>
      <c r="BM94" s="542">
        <v>0</v>
      </c>
      <c r="BN94" s="542">
        <v>0</v>
      </c>
      <c r="BO94" s="542">
        <v>0</v>
      </c>
      <c r="BP94" s="542">
        <v>0</v>
      </c>
      <c r="BQ94" s="542">
        <v>0</v>
      </c>
      <c r="BR94" s="542">
        <v>0</v>
      </c>
      <c r="BS94" s="542">
        <v>0</v>
      </c>
      <c r="BT94" s="542">
        <v>0</v>
      </c>
      <c r="BU94" s="542">
        <v>0</v>
      </c>
      <c r="BV94" s="542">
        <v>0</v>
      </c>
      <c r="BW94" s="542">
        <v>0</v>
      </c>
      <c r="BX94" s="542">
        <v>0</v>
      </c>
      <c r="BY94" s="542">
        <v>0</v>
      </c>
      <c r="BZ94" s="542">
        <v>0</v>
      </c>
      <c r="CA94" s="542">
        <v>0</v>
      </c>
      <c r="CB94" s="542">
        <v>0</v>
      </c>
      <c r="CC94" s="542">
        <v>0</v>
      </c>
      <c r="CD94" s="542">
        <v>0</v>
      </c>
      <c r="CE94" s="542">
        <v>0</v>
      </c>
      <c r="CF94" s="542">
        <v>0</v>
      </c>
      <c r="CG94" s="542">
        <v>0</v>
      </c>
      <c r="CH94" s="542">
        <v>0</v>
      </c>
      <c r="CI94" s="541">
        <v>0</v>
      </c>
    </row>
    <row r="95" spans="1:87" x14ac:dyDescent="0.55000000000000004">
      <c r="A95" s="544"/>
      <c r="B95" s="543" t="s">
        <v>82</v>
      </c>
      <c r="C95" s="542">
        <v>0</v>
      </c>
      <c r="D95" s="542">
        <v>0</v>
      </c>
      <c r="E95" s="542">
        <v>0</v>
      </c>
      <c r="F95" s="542">
        <v>0</v>
      </c>
      <c r="G95" s="542">
        <v>0</v>
      </c>
      <c r="H95" s="542">
        <v>0</v>
      </c>
      <c r="I95" s="542">
        <v>0</v>
      </c>
      <c r="J95" s="542">
        <v>0</v>
      </c>
      <c r="K95" s="542">
        <v>0</v>
      </c>
      <c r="L95" s="542">
        <v>0</v>
      </c>
      <c r="M95" s="542">
        <v>0</v>
      </c>
      <c r="N95" s="542">
        <v>0</v>
      </c>
      <c r="O95" s="542">
        <v>0</v>
      </c>
      <c r="P95" s="542">
        <v>0</v>
      </c>
      <c r="Q95" s="542">
        <v>0</v>
      </c>
      <c r="R95" s="542">
        <v>0</v>
      </c>
      <c r="S95" s="542">
        <v>0</v>
      </c>
      <c r="T95" s="542">
        <v>0</v>
      </c>
      <c r="U95" s="542">
        <v>0</v>
      </c>
      <c r="V95" s="542">
        <v>0</v>
      </c>
      <c r="W95" s="542">
        <v>0</v>
      </c>
      <c r="X95" s="542">
        <v>0</v>
      </c>
      <c r="Y95" s="542">
        <v>0</v>
      </c>
      <c r="Z95" s="542">
        <v>0</v>
      </c>
      <c r="AA95" s="542">
        <v>0</v>
      </c>
      <c r="AB95" s="542">
        <v>0</v>
      </c>
      <c r="AC95" s="542">
        <v>0</v>
      </c>
      <c r="AD95" s="542">
        <v>0</v>
      </c>
      <c r="AE95" s="542">
        <v>0</v>
      </c>
      <c r="AF95" s="542">
        <v>0</v>
      </c>
      <c r="AG95" s="542">
        <v>0</v>
      </c>
      <c r="AH95" s="542">
        <v>0</v>
      </c>
      <c r="AI95" s="542">
        <v>0</v>
      </c>
      <c r="AJ95" s="542">
        <v>0</v>
      </c>
      <c r="AK95" s="542">
        <v>0</v>
      </c>
      <c r="AL95" s="542">
        <v>0</v>
      </c>
      <c r="AM95" s="542">
        <v>0</v>
      </c>
      <c r="AN95" s="542">
        <v>0</v>
      </c>
      <c r="AO95" s="542">
        <v>0</v>
      </c>
      <c r="AP95" s="542">
        <v>0</v>
      </c>
      <c r="AQ95" s="542">
        <v>0</v>
      </c>
      <c r="AR95" s="542">
        <v>0</v>
      </c>
      <c r="AS95" s="542">
        <v>0</v>
      </c>
      <c r="AT95" s="542">
        <v>0</v>
      </c>
      <c r="AU95" s="542">
        <v>0</v>
      </c>
      <c r="AV95" s="542">
        <v>0</v>
      </c>
      <c r="AW95" s="542">
        <v>0</v>
      </c>
      <c r="AX95" s="542">
        <v>0</v>
      </c>
      <c r="AY95" s="542">
        <v>0</v>
      </c>
      <c r="AZ95" s="542">
        <v>0</v>
      </c>
      <c r="BA95" s="542">
        <v>0</v>
      </c>
      <c r="BB95" s="542">
        <v>0</v>
      </c>
      <c r="BC95" s="542">
        <v>0</v>
      </c>
      <c r="BD95" s="542">
        <v>0</v>
      </c>
      <c r="BE95" s="542">
        <v>0</v>
      </c>
      <c r="BF95" s="542">
        <v>0</v>
      </c>
      <c r="BG95" s="542">
        <v>0</v>
      </c>
      <c r="BH95" s="542">
        <v>0</v>
      </c>
      <c r="BI95" s="542">
        <v>0</v>
      </c>
      <c r="BJ95" s="542">
        <v>0</v>
      </c>
      <c r="BK95" s="542">
        <v>0</v>
      </c>
      <c r="BL95" s="542">
        <v>0</v>
      </c>
      <c r="BM95" s="542">
        <v>0</v>
      </c>
      <c r="BN95" s="542">
        <v>0</v>
      </c>
      <c r="BO95" s="542">
        <v>0</v>
      </c>
      <c r="BP95" s="542">
        <v>0</v>
      </c>
      <c r="BQ95" s="542">
        <v>0</v>
      </c>
      <c r="BR95" s="542">
        <v>0</v>
      </c>
      <c r="BS95" s="542">
        <v>0</v>
      </c>
      <c r="BT95" s="542">
        <v>0</v>
      </c>
      <c r="BU95" s="542">
        <v>0</v>
      </c>
      <c r="BV95" s="542">
        <v>0</v>
      </c>
      <c r="BW95" s="542">
        <v>0</v>
      </c>
      <c r="BX95" s="542">
        <v>0</v>
      </c>
      <c r="BY95" s="542">
        <v>0</v>
      </c>
      <c r="BZ95" s="542">
        <v>0</v>
      </c>
      <c r="CA95" s="542">
        <v>0</v>
      </c>
      <c r="CB95" s="542">
        <v>0</v>
      </c>
      <c r="CC95" s="542">
        <v>0</v>
      </c>
      <c r="CD95" s="542">
        <v>0</v>
      </c>
      <c r="CE95" s="542">
        <v>0</v>
      </c>
      <c r="CF95" s="542">
        <v>0</v>
      </c>
      <c r="CG95" s="542">
        <v>0</v>
      </c>
      <c r="CH95" s="542">
        <v>0</v>
      </c>
      <c r="CI95" s="541">
        <v>0</v>
      </c>
    </row>
    <row r="96" spans="1:87" x14ac:dyDescent="0.55000000000000004">
      <c r="A96" s="544"/>
      <c r="B96" s="543" t="s">
        <v>83</v>
      </c>
      <c r="C96" s="542">
        <v>0</v>
      </c>
      <c r="D96" s="542">
        <v>0</v>
      </c>
      <c r="E96" s="542">
        <v>0</v>
      </c>
      <c r="F96" s="542">
        <v>0</v>
      </c>
      <c r="G96" s="542">
        <v>0</v>
      </c>
      <c r="H96" s="542">
        <v>0</v>
      </c>
      <c r="I96" s="542">
        <v>0</v>
      </c>
      <c r="J96" s="542">
        <v>0</v>
      </c>
      <c r="K96" s="542">
        <v>0</v>
      </c>
      <c r="L96" s="542">
        <v>0</v>
      </c>
      <c r="M96" s="542">
        <v>0</v>
      </c>
      <c r="N96" s="542">
        <v>0</v>
      </c>
      <c r="O96" s="542">
        <v>0</v>
      </c>
      <c r="P96" s="542">
        <v>0</v>
      </c>
      <c r="Q96" s="542">
        <v>0</v>
      </c>
      <c r="R96" s="542">
        <v>0</v>
      </c>
      <c r="S96" s="542">
        <v>0</v>
      </c>
      <c r="T96" s="542">
        <v>0</v>
      </c>
      <c r="U96" s="542">
        <v>0</v>
      </c>
      <c r="V96" s="542">
        <v>0</v>
      </c>
      <c r="W96" s="542">
        <v>0</v>
      </c>
      <c r="X96" s="542">
        <v>0</v>
      </c>
      <c r="Y96" s="542">
        <v>0</v>
      </c>
      <c r="Z96" s="542">
        <v>0</v>
      </c>
      <c r="AA96" s="542">
        <v>0</v>
      </c>
      <c r="AB96" s="542">
        <v>0</v>
      </c>
      <c r="AC96" s="542">
        <v>0</v>
      </c>
      <c r="AD96" s="542">
        <v>0</v>
      </c>
      <c r="AE96" s="542">
        <v>0</v>
      </c>
      <c r="AF96" s="542">
        <v>0</v>
      </c>
      <c r="AG96" s="542">
        <v>0</v>
      </c>
      <c r="AH96" s="542">
        <v>0</v>
      </c>
      <c r="AI96" s="542">
        <v>0</v>
      </c>
      <c r="AJ96" s="542">
        <v>0</v>
      </c>
      <c r="AK96" s="542">
        <v>0</v>
      </c>
      <c r="AL96" s="542">
        <v>0</v>
      </c>
      <c r="AM96" s="542">
        <v>0</v>
      </c>
      <c r="AN96" s="542">
        <v>0</v>
      </c>
      <c r="AO96" s="542">
        <v>0</v>
      </c>
      <c r="AP96" s="542">
        <v>0</v>
      </c>
      <c r="AQ96" s="542">
        <v>0</v>
      </c>
      <c r="AR96" s="542">
        <v>0</v>
      </c>
      <c r="AS96" s="542">
        <v>0</v>
      </c>
      <c r="AT96" s="542">
        <v>0</v>
      </c>
      <c r="AU96" s="542">
        <v>0</v>
      </c>
      <c r="AV96" s="542">
        <v>0</v>
      </c>
      <c r="AW96" s="542">
        <v>0</v>
      </c>
      <c r="AX96" s="542">
        <v>0</v>
      </c>
      <c r="AY96" s="542">
        <v>0</v>
      </c>
      <c r="AZ96" s="542">
        <v>0</v>
      </c>
      <c r="BA96" s="542">
        <v>0</v>
      </c>
      <c r="BB96" s="542">
        <v>0</v>
      </c>
      <c r="BC96" s="542">
        <v>0</v>
      </c>
      <c r="BD96" s="542">
        <v>0</v>
      </c>
      <c r="BE96" s="542">
        <v>0</v>
      </c>
      <c r="BF96" s="542">
        <v>0</v>
      </c>
      <c r="BG96" s="542">
        <v>0</v>
      </c>
      <c r="BH96" s="542">
        <v>0</v>
      </c>
      <c r="BI96" s="542">
        <v>0</v>
      </c>
      <c r="BJ96" s="542">
        <v>0</v>
      </c>
      <c r="BK96" s="542">
        <v>0</v>
      </c>
      <c r="BL96" s="542">
        <v>0</v>
      </c>
      <c r="BM96" s="542">
        <v>0</v>
      </c>
      <c r="BN96" s="542">
        <v>0</v>
      </c>
      <c r="BO96" s="542">
        <v>0</v>
      </c>
      <c r="BP96" s="542">
        <v>0</v>
      </c>
      <c r="BQ96" s="542">
        <v>0</v>
      </c>
      <c r="BR96" s="542">
        <v>0</v>
      </c>
      <c r="BS96" s="542">
        <v>0</v>
      </c>
      <c r="BT96" s="542">
        <v>0</v>
      </c>
      <c r="BU96" s="542">
        <v>0</v>
      </c>
      <c r="BV96" s="542">
        <v>0</v>
      </c>
      <c r="BW96" s="542">
        <v>0</v>
      </c>
      <c r="BX96" s="542">
        <v>0</v>
      </c>
      <c r="BY96" s="542">
        <v>0</v>
      </c>
      <c r="BZ96" s="542">
        <v>0</v>
      </c>
      <c r="CA96" s="542">
        <v>0</v>
      </c>
      <c r="CB96" s="542">
        <v>0</v>
      </c>
      <c r="CC96" s="542">
        <v>0</v>
      </c>
      <c r="CD96" s="542">
        <v>0</v>
      </c>
      <c r="CE96" s="542">
        <v>0</v>
      </c>
      <c r="CF96" s="542">
        <v>0</v>
      </c>
      <c r="CG96" s="542">
        <v>0</v>
      </c>
      <c r="CH96" s="542">
        <v>0</v>
      </c>
      <c r="CI96" s="541">
        <v>0</v>
      </c>
    </row>
    <row r="97" spans="1:87" x14ac:dyDescent="0.55000000000000004">
      <c r="A97" s="544"/>
      <c r="B97" s="543" t="s">
        <v>84</v>
      </c>
      <c r="C97" s="542">
        <v>1646303.1208454487</v>
      </c>
      <c r="D97" s="542">
        <v>1701108.999367628</v>
      </c>
      <c r="E97" s="542">
        <v>1755914.8778898073</v>
      </c>
      <c r="F97" s="542">
        <v>1810720.7564119864</v>
      </c>
      <c r="G97" s="542">
        <v>1865526.6349341657</v>
      </c>
      <c r="H97" s="542">
        <v>1920332.5134563448</v>
      </c>
      <c r="I97" s="542">
        <v>1975138.3919785242</v>
      </c>
      <c r="J97" s="542">
        <v>2029944.2705007035</v>
      </c>
      <c r="K97" s="542">
        <v>2084750.1490228828</v>
      </c>
      <c r="L97" s="542">
        <v>2139556.0275450619</v>
      </c>
      <c r="M97" s="542">
        <v>2194361.906067241</v>
      </c>
      <c r="N97" s="542">
        <v>2249167.7845894205</v>
      </c>
      <c r="O97" s="542">
        <v>2303973.6631115996</v>
      </c>
      <c r="P97" s="542">
        <v>2358779.5416337792</v>
      </c>
      <c r="Q97" s="542">
        <v>2413585.4201559583</v>
      </c>
      <c r="R97" s="542">
        <v>2568157.6886869711</v>
      </c>
      <c r="S97" s="542">
        <v>2722729.9572179848</v>
      </c>
      <c r="T97" s="542">
        <v>2877302.2257489976</v>
      </c>
      <c r="U97" s="542">
        <v>3031874.4942800109</v>
      </c>
      <c r="V97" s="542">
        <v>3186446.7628110237</v>
      </c>
      <c r="W97" s="542">
        <v>3341019.031342037</v>
      </c>
      <c r="X97" s="542">
        <v>3495591.2998730503</v>
      </c>
      <c r="Y97" s="542">
        <v>3650163.5684040636</v>
      </c>
      <c r="Z97" s="542">
        <v>3804735.8369350769</v>
      </c>
      <c r="AA97" s="542">
        <v>3959308.1054660897</v>
      </c>
      <c r="AB97" s="542">
        <v>4113880.3739971034</v>
      </c>
      <c r="AC97" s="542">
        <v>4268452.6425281158</v>
      </c>
      <c r="AD97" s="542">
        <v>4423024.9110591291</v>
      </c>
      <c r="AE97" s="542">
        <v>4577597.1795901423</v>
      </c>
      <c r="AF97" s="542">
        <v>4732169.4481211556</v>
      </c>
      <c r="AG97" s="542">
        <v>4886741.7166521689</v>
      </c>
      <c r="AH97" s="542">
        <v>5041313.9851831822</v>
      </c>
      <c r="AI97" s="542">
        <v>5195886.2537141945</v>
      </c>
      <c r="AJ97" s="542">
        <v>5350458.5222452078</v>
      </c>
      <c r="AK97" s="542">
        <v>5505030.7907762211</v>
      </c>
      <c r="AL97" s="542">
        <v>5486739.636494603</v>
      </c>
      <c r="AM97" s="542">
        <v>5468448.4822129859</v>
      </c>
      <c r="AN97" s="542">
        <v>5450157.3279313678</v>
      </c>
      <c r="AO97" s="542">
        <v>5431866.1736497506</v>
      </c>
      <c r="AP97" s="542">
        <v>5413575.0193681335</v>
      </c>
      <c r="AQ97" s="542">
        <v>5395283.8650865154</v>
      </c>
      <c r="AR97" s="542">
        <v>5376992.7108048983</v>
      </c>
      <c r="AS97" s="542">
        <v>5358701.5565232802</v>
      </c>
      <c r="AT97" s="542">
        <v>5340410.4022416631</v>
      </c>
      <c r="AU97" s="542">
        <v>5322119.2479600459</v>
      </c>
      <c r="AV97" s="542">
        <v>5303828.0936784279</v>
      </c>
      <c r="AW97" s="542">
        <v>5285536.9393968107</v>
      </c>
      <c r="AX97" s="542">
        <v>5267245.7851151926</v>
      </c>
      <c r="AY97" s="542">
        <v>5248954.6308335755</v>
      </c>
      <c r="AZ97" s="542">
        <v>5230663.4765519574</v>
      </c>
      <c r="BA97" s="542">
        <v>5212372.3222703403</v>
      </c>
      <c r="BB97" s="542">
        <v>5194081.1679887231</v>
      </c>
      <c r="BC97" s="542">
        <v>5175790.0137071051</v>
      </c>
      <c r="BD97" s="542">
        <v>5157498.8594254879</v>
      </c>
      <c r="BE97" s="542">
        <v>5139207.7051438708</v>
      </c>
      <c r="BF97" s="542">
        <v>5120916.5508622527</v>
      </c>
      <c r="BG97" s="542">
        <v>5102625.3965806356</v>
      </c>
      <c r="BH97" s="542">
        <v>5084334.2422990184</v>
      </c>
      <c r="BI97" s="542">
        <v>5066043.0880174004</v>
      </c>
      <c r="BJ97" s="542">
        <v>5047751.9337357823</v>
      </c>
      <c r="BK97" s="542">
        <v>5029460.7794541651</v>
      </c>
      <c r="BL97" s="542">
        <v>5011169.625172548</v>
      </c>
      <c r="BM97" s="542">
        <v>4992878.4708909299</v>
      </c>
      <c r="BN97" s="542">
        <v>4974587.3166093128</v>
      </c>
      <c r="BO97" s="542">
        <v>4956296.1623276956</v>
      </c>
      <c r="BP97" s="542">
        <v>4938005.0080460776</v>
      </c>
      <c r="BQ97" s="542">
        <v>4919713.8537644595</v>
      </c>
      <c r="BR97" s="542">
        <v>4901422.6994828423</v>
      </c>
      <c r="BS97" s="542">
        <v>4883131.5452012252</v>
      </c>
      <c r="BT97" s="542">
        <v>4864840.3909196071</v>
      </c>
      <c r="BU97" s="542">
        <v>4846549.23663799</v>
      </c>
      <c r="BV97" s="542">
        <v>4828258.0823563719</v>
      </c>
      <c r="BW97" s="542">
        <v>4809966.9280747548</v>
      </c>
      <c r="BX97" s="542">
        <v>4791675.7737931376</v>
      </c>
      <c r="BY97" s="542">
        <v>4773384.6195115196</v>
      </c>
      <c r="BZ97" s="542">
        <v>4755093.4652299024</v>
      </c>
      <c r="CA97" s="542">
        <v>4736802.3109482843</v>
      </c>
      <c r="CB97" s="542">
        <v>4718511.1566666672</v>
      </c>
      <c r="CC97" s="542">
        <v>4700220.0023850501</v>
      </c>
      <c r="CD97" s="542">
        <v>4681928.848103432</v>
      </c>
      <c r="CE97" s="542">
        <v>4663637.6938218139</v>
      </c>
      <c r="CF97" s="542">
        <v>4645346.5395401977</v>
      </c>
      <c r="CG97" s="542">
        <v>4627055.3852585796</v>
      </c>
      <c r="CH97" s="542">
        <v>4608764.2309769625</v>
      </c>
      <c r="CI97" s="541">
        <v>4590473.0766953444</v>
      </c>
    </row>
    <row r="98" spans="1:87" x14ac:dyDescent="0.55000000000000004">
      <c r="A98" s="540"/>
      <c r="B98" s="539" t="s">
        <v>85</v>
      </c>
      <c r="C98" s="538">
        <v>1681069.5154481672</v>
      </c>
      <c r="D98" s="538">
        <v>1950432.3068033089</v>
      </c>
      <c r="E98" s="538">
        <v>2219795.0981584503</v>
      </c>
      <c r="F98" s="538">
        <v>2489157.8895135922</v>
      </c>
      <c r="G98" s="538">
        <v>2758520.6808687337</v>
      </c>
      <c r="H98" s="538">
        <v>3027883.4722238751</v>
      </c>
      <c r="I98" s="538">
        <v>3297246.263579017</v>
      </c>
      <c r="J98" s="538">
        <v>3566609.0549341585</v>
      </c>
      <c r="K98" s="538">
        <v>3835971.8462893004</v>
      </c>
      <c r="L98" s="538">
        <v>4105334.6376444418</v>
      </c>
      <c r="M98" s="538">
        <v>4374697.4289995842</v>
      </c>
      <c r="N98" s="538">
        <v>4644060.2203547247</v>
      </c>
      <c r="O98" s="538">
        <v>4913423.011709867</v>
      </c>
      <c r="P98" s="538">
        <v>5182785.8030650085</v>
      </c>
      <c r="Q98" s="538">
        <v>5452148.5944201499</v>
      </c>
      <c r="R98" s="538">
        <v>5322843.6885940609</v>
      </c>
      <c r="S98" s="538">
        <v>5193538.7827679729</v>
      </c>
      <c r="T98" s="538">
        <v>5064233.8769418849</v>
      </c>
      <c r="U98" s="538">
        <v>4934928.9711157968</v>
      </c>
      <c r="V98" s="538">
        <v>4805624.0652897079</v>
      </c>
      <c r="W98" s="538">
        <v>4676319.1594636198</v>
      </c>
      <c r="X98" s="538">
        <v>4547014.2536375318</v>
      </c>
      <c r="Y98" s="538">
        <v>4417709.3478114428</v>
      </c>
      <c r="Z98" s="538">
        <v>4288404.4419853557</v>
      </c>
      <c r="AA98" s="538">
        <v>4159099.5361592667</v>
      </c>
      <c r="AB98" s="538">
        <v>4029794.6303331787</v>
      </c>
      <c r="AC98" s="538">
        <v>3900489.7245070906</v>
      </c>
      <c r="AD98" s="538">
        <v>3771184.8186810017</v>
      </c>
      <c r="AE98" s="538">
        <v>3641879.9128549136</v>
      </c>
      <c r="AF98" s="538">
        <v>3512575.0070288251</v>
      </c>
      <c r="AG98" s="538">
        <v>3383270.1012027366</v>
      </c>
      <c r="AH98" s="538">
        <v>3253965.1953766486</v>
      </c>
      <c r="AI98" s="538">
        <v>3124660.2895505601</v>
      </c>
      <c r="AJ98" s="538">
        <v>2995355.383724472</v>
      </c>
      <c r="AK98" s="538">
        <v>2866050.4778983835</v>
      </c>
      <c r="AL98" s="538">
        <v>2902027.3715664009</v>
      </c>
      <c r="AM98" s="538">
        <v>2938004.2652344173</v>
      </c>
      <c r="AN98" s="538">
        <v>2973981.1589024346</v>
      </c>
      <c r="AO98" s="538">
        <v>3009958.0525704515</v>
      </c>
      <c r="AP98" s="538">
        <v>3045934.9462384689</v>
      </c>
      <c r="AQ98" s="538">
        <v>3081911.8399064853</v>
      </c>
      <c r="AR98" s="538">
        <v>3117888.7335745026</v>
      </c>
      <c r="AS98" s="538">
        <v>3153865.6272425195</v>
      </c>
      <c r="AT98" s="538">
        <v>3189842.5209105369</v>
      </c>
      <c r="AU98" s="538">
        <v>3225819.4145785533</v>
      </c>
      <c r="AV98" s="538">
        <v>3261796.3082465706</v>
      </c>
      <c r="AW98" s="538">
        <v>3297773.2019145875</v>
      </c>
      <c r="AX98" s="538">
        <v>3333750.0955826044</v>
      </c>
      <c r="AY98" s="538">
        <v>3369726.9892506218</v>
      </c>
      <c r="AZ98" s="538">
        <v>3405703.8829186382</v>
      </c>
      <c r="BA98" s="538">
        <v>3441680.7765866555</v>
      </c>
      <c r="BB98" s="538">
        <v>3477657.6702546719</v>
      </c>
      <c r="BC98" s="538">
        <v>3513634.5639226893</v>
      </c>
      <c r="BD98" s="538">
        <v>3549611.4575907066</v>
      </c>
      <c r="BE98" s="538">
        <v>3585588.3512587235</v>
      </c>
      <c r="BF98" s="538">
        <v>3621565.2449267404</v>
      </c>
      <c r="BG98" s="538">
        <v>3657542.1385947578</v>
      </c>
      <c r="BH98" s="538">
        <v>3693519.0322627747</v>
      </c>
      <c r="BI98" s="538">
        <v>3729495.9259307915</v>
      </c>
      <c r="BJ98" s="538">
        <v>3765472.8195988084</v>
      </c>
      <c r="BK98" s="538">
        <v>3801449.7132668253</v>
      </c>
      <c r="BL98" s="538">
        <v>3837426.6069348422</v>
      </c>
      <c r="BM98" s="538">
        <v>3873403.5006028595</v>
      </c>
      <c r="BN98" s="538">
        <v>3909380.3942708764</v>
      </c>
      <c r="BO98" s="538">
        <v>3945357.2879388928</v>
      </c>
      <c r="BP98" s="538">
        <v>3981334.1816069102</v>
      </c>
      <c r="BQ98" s="538">
        <v>4017311.0752749275</v>
      </c>
      <c r="BR98" s="538">
        <v>4053287.968942944</v>
      </c>
      <c r="BS98" s="538">
        <v>4089264.8626109613</v>
      </c>
      <c r="BT98" s="538">
        <v>4125241.7562789787</v>
      </c>
      <c r="BU98" s="538">
        <v>4161218.6499469951</v>
      </c>
      <c r="BV98" s="538">
        <v>4197195.5436150124</v>
      </c>
      <c r="BW98" s="538">
        <v>4233172.4372830298</v>
      </c>
      <c r="BX98" s="538">
        <v>4269149.3309510462</v>
      </c>
      <c r="BY98" s="538">
        <v>4305126.2246190635</v>
      </c>
      <c r="BZ98" s="538">
        <v>4341103.11828708</v>
      </c>
      <c r="CA98" s="538">
        <v>4377080.0119550973</v>
      </c>
      <c r="CB98" s="538">
        <v>4413056.9056231137</v>
      </c>
      <c r="CC98" s="538">
        <v>4449033.7992911311</v>
      </c>
      <c r="CD98" s="538">
        <v>4485010.6929591484</v>
      </c>
      <c r="CE98" s="538">
        <v>4520987.5866271649</v>
      </c>
      <c r="CF98" s="538">
        <v>4556964.4802951822</v>
      </c>
      <c r="CG98" s="538">
        <v>4592941.3739631986</v>
      </c>
      <c r="CH98" s="538">
        <v>4628918.2676312169</v>
      </c>
      <c r="CI98" s="537">
        <v>4664895.1612992333</v>
      </c>
    </row>
    <row r="99" spans="1:87" x14ac:dyDescent="0.55000000000000004">
      <c r="A99" s="543"/>
      <c r="B99" s="542"/>
      <c r="C99" s="542"/>
      <c r="D99" s="542"/>
      <c r="E99" s="542"/>
      <c r="F99" s="542"/>
      <c r="G99" s="542"/>
      <c r="H99" s="542"/>
      <c r="I99" s="542"/>
      <c r="J99" s="542"/>
      <c r="K99" s="355"/>
      <c r="L99" s="355"/>
      <c r="M99" s="355"/>
      <c r="N99" s="355"/>
      <c r="O99" s="355"/>
      <c r="P99" s="355"/>
      <c r="Q99" s="355"/>
      <c r="R99" s="355"/>
    </row>
    <row r="100" spans="1:87" x14ac:dyDescent="0.55000000000000004">
      <c r="A100" s="543" t="s">
        <v>1625</v>
      </c>
      <c r="B100" s="543" t="s">
        <v>84</v>
      </c>
      <c r="C100" s="542">
        <f>C90-C97</f>
        <v>796392.16614462016</v>
      </c>
      <c r="D100" s="542">
        <f t="shared" ref="D100:BO100" si="12">D90-D97</f>
        <v>797702.04585777479</v>
      </c>
      <c r="E100" s="542">
        <f t="shared" si="12"/>
        <v>799011.92557092942</v>
      </c>
      <c r="F100" s="542">
        <f t="shared" si="12"/>
        <v>800321.80528408475</v>
      </c>
      <c r="G100" s="542">
        <f t="shared" si="12"/>
        <v>801631.68499723892</v>
      </c>
      <c r="H100" s="542">
        <f t="shared" si="12"/>
        <v>802941.56471039425</v>
      </c>
      <c r="I100" s="542">
        <f t="shared" si="12"/>
        <v>804251.44442354841</v>
      </c>
      <c r="J100" s="542">
        <f t="shared" si="12"/>
        <v>805561.32413670351</v>
      </c>
      <c r="K100" s="542">
        <f t="shared" si="12"/>
        <v>806871.20384985814</v>
      </c>
      <c r="L100" s="542">
        <f t="shared" si="12"/>
        <v>808181.083563013</v>
      </c>
      <c r="M100" s="542">
        <f t="shared" si="12"/>
        <v>809490.96327616787</v>
      </c>
      <c r="N100" s="542">
        <f t="shared" si="12"/>
        <v>810800.84298932273</v>
      </c>
      <c r="O100" s="542">
        <f t="shared" si="12"/>
        <v>812110.72270247759</v>
      </c>
      <c r="P100" s="542">
        <f t="shared" si="12"/>
        <v>813420.60241563199</v>
      </c>
      <c r="Q100" s="542">
        <f t="shared" si="12"/>
        <v>814730.48212878685</v>
      </c>
      <c r="R100" s="542">
        <f t="shared" si="12"/>
        <v>693521.94975185534</v>
      </c>
      <c r="S100" s="542">
        <f t="shared" si="12"/>
        <v>572313.41737492289</v>
      </c>
      <c r="T100" s="542">
        <f t="shared" si="12"/>
        <v>451104.88499799045</v>
      </c>
      <c r="U100" s="542">
        <f t="shared" si="12"/>
        <v>329896.35262105893</v>
      </c>
      <c r="V100" s="542">
        <f t="shared" si="12"/>
        <v>208687.82024412695</v>
      </c>
      <c r="W100" s="542">
        <f t="shared" si="12"/>
        <v>87479.287867194973</v>
      </c>
      <c r="X100" s="542">
        <f t="shared" si="12"/>
        <v>-33729.244509737007</v>
      </c>
      <c r="Y100" s="542">
        <f t="shared" si="12"/>
        <v>-154937.77688666899</v>
      </c>
      <c r="Z100" s="542">
        <f t="shared" si="12"/>
        <v>-276146.30926360097</v>
      </c>
      <c r="AA100" s="542">
        <f t="shared" si="12"/>
        <v>-397354.84164053295</v>
      </c>
      <c r="AB100" s="542">
        <f t="shared" si="12"/>
        <v>-518563.37401746539</v>
      </c>
      <c r="AC100" s="542">
        <f t="shared" si="12"/>
        <v>-639771.90639439691</v>
      </c>
      <c r="AD100" s="542">
        <f t="shared" si="12"/>
        <v>-760980.43877132889</v>
      </c>
      <c r="AE100" s="542">
        <f t="shared" si="12"/>
        <v>-882188.97114826087</v>
      </c>
      <c r="AF100" s="542">
        <f t="shared" si="12"/>
        <v>-1003397.5035251928</v>
      </c>
      <c r="AG100" s="542">
        <f t="shared" si="12"/>
        <v>-1124606.0359021253</v>
      </c>
      <c r="AH100" s="542">
        <f t="shared" si="12"/>
        <v>-1245814.5682790577</v>
      </c>
      <c r="AI100" s="542">
        <f t="shared" si="12"/>
        <v>-1367023.1006559888</v>
      </c>
      <c r="AJ100" s="542">
        <f t="shared" si="12"/>
        <v>-1488231.6330329208</v>
      </c>
      <c r="AK100" s="542">
        <f t="shared" si="12"/>
        <v>-1609440.1654098528</v>
      </c>
      <c r="AL100" s="542">
        <f t="shared" si="12"/>
        <v>-1543147.5199640412</v>
      </c>
      <c r="AM100" s="542">
        <f t="shared" si="12"/>
        <v>-1476854.8745182301</v>
      </c>
      <c r="AN100" s="542">
        <f t="shared" si="12"/>
        <v>-1410562.2290724185</v>
      </c>
      <c r="AO100" s="542">
        <f t="shared" si="12"/>
        <v>-1344269.583626607</v>
      </c>
      <c r="AP100" s="542">
        <f t="shared" si="12"/>
        <v>-1277976.9381807963</v>
      </c>
      <c r="AQ100" s="542">
        <f t="shared" si="12"/>
        <v>-1211684.2927349843</v>
      </c>
      <c r="AR100" s="542">
        <f t="shared" si="12"/>
        <v>-1145391.6472891737</v>
      </c>
      <c r="AS100" s="542">
        <f t="shared" si="12"/>
        <v>-1079099.0018433621</v>
      </c>
      <c r="AT100" s="542">
        <f t="shared" si="12"/>
        <v>-1012806.3563975515</v>
      </c>
      <c r="AU100" s="542">
        <f t="shared" si="12"/>
        <v>-946513.71095173992</v>
      </c>
      <c r="AV100" s="542">
        <f t="shared" si="12"/>
        <v>-880221.06550592836</v>
      </c>
      <c r="AW100" s="542">
        <f t="shared" si="12"/>
        <v>-813928.42006011773</v>
      </c>
      <c r="AX100" s="542">
        <f t="shared" si="12"/>
        <v>-747635.77461430524</v>
      </c>
      <c r="AY100" s="542">
        <f t="shared" si="12"/>
        <v>-681343.12916849554</v>
      </c>
      <c r="AZ100" s="542">
        <f t="shared" si="12"/>
        <v>-615050.48372268304</v>
      </c>
      <c r="BA100" s="542">
        <f t="shared" si="12"/>
        <v>-548757.83827687241</v>
      </c>
      <c r="BB100" s="542">
        <f t="shared" si="12"/>
        <v>-482465.19283106178</v>
      </c>
      <c r="BC100" s="542">
        <f t="shared" si="12"/>
        <v>-416172.54738524929</v>
      </c>
      <c r="BD100" s="542">
        <f t="shared" si="12"/>
        <v>-349879.90193943866</v>
      </c>
      <c r="BE100" s="542">
        <f t="shared" si="12"/>
        <v>-283587.25649362803</v>
      </c>
      <c r="BF100" s="542">
        <f t="shared" si="12"/>
        <v>-217294.61104781553</v>
      </c>
      <c r="BG100" s="542">
        <f t="shared" si="12"/>
        <v>-151001.9656020049</v>
      </c>
      <c r="BH100" s="542">
        <f t="shared" si="12"/>
        <v>-84709.32015619427</v>
      </c>
      <c r="BI100" s="542">
        <f t="shared" si="12"/>
        <v>-18416.674710382707</v>
      </c>
      <c r="BJ100" s="542">
        <f t="shared" si="12"/>
        <v>47875.970735428855</v>
      </c>
      <c r="BK100" s="542">
        <f t="shared" si="12"/>
        <v>114168.61618124042</v>
      </c>
      <c r="BL100" s="542">
        <f t="shared" si="12"/>
        <v>180461.26162705105</v>
      </c>
      <c r="BM100" s="542">
        <f t="shared" si="12"/>
        <v>246753.90707286261</v>
      </c>
      <c r="BN100" s="542">
        <f t="shared" si="12"/>
        <v>313046.55251867324</v>
      </c>
      <c r="BO100" s="542">
        <f t="shared" si="12"/>
        <v>379339.19796448387</v>
      </c>
      <c r="BP100" s="542">
        <f t="shared" ref="BP100:CI100" si="13">BP90-BP97</f>
        <v>445631.84341029637</v>
      </c>
      <c r="BQ100" s="542">
        <f t="shared" si="13"/>
        <v>511924.48885610886</v>
      </c>
      <c r="BR100" s="542">
        <f t="shared" si="13"/>
        <v>578217.13430191949</v>
      </c>
      <c r="BS100" s="542">
        <f t="shared" si="13"/>
        <v>644509.77974773012</v>
      </c>
      <c r="BT100" s="542">
        <f t="shared" si="13"/>
        <v>710802.42519354168</v>
      </c>
      <c r="BU100" s="542">
        <f t="shared" si="13"/>
        <v>777095.07063935231</v>
      </c>
      <c r="BV100" s="542">
        <f t="shared" si="13"/>
        <v>843387.71608516388</v>
      </c>
      <c r="BW100" s="542">
        <f t="shared" si="13"/>
        <v>909680.36153097544</v>
      </c>
      <c r="BX100" s="542">
        <f t="shared" si="13"/>
        <v>975973.006976787</v>
      </c>
      <c r="BY100" s="542">
        <f t="shared" si="13"/>
        <v>1042265.6524225986</v>
      </c>
      <c r="BZ100" s="542">
        <f t="shared" si="13"/>
        <v>1108558.2978684083</v>
      </c>
      <c r="CA100" s="542">
        <f t="shared" si="13"/>
        <v>1174850.9433142208</v>
      </c>
      <c r="CB100" s="542">
        <f t="shared" si="13"/>
        <v>1241143.5887600314</v>
      </c>
      <c r="CC100" s="542">
        <f t="shared" si="13"/>
        <v>1307436.234205842</v>
      </c>
      <c r="CD100" s="542">
        <f t="shared" si="13"/>
        <v>1373728.8796516536</v>
      </c>
      <c r="CE100" s="542">
        <f t="shared" si="13"/>
        <v>1440021.5250974661</v>
      </c>
      <c r="CF100" s="542">
        <f t="shared" si="13"/>
        <v>1506314.1705432758</v>
      </c>
      <c r="CG100" s="542">
        <f t="shared" si="13"/>
        <v>1572606.8159890883</v>
      </c>
      <c r="CH100" s="542">
        <f t="shared" si="13"/>
        <v>1638899.4614348989</v>
      </c>
      <c r="CI100" s="542">
        <f t="shared" si="13"/>
        <v>1705192.1068807105</v>
      </c>
    </row>
    <row r="101" spans="1:87" x14ac:dyDescent="0.55000000000000004">
      <c r="A101" s="543"/>
      <c r="B101" s="539" t="s">
        <v>85</v>
      </c>
      <c r="C101" s="542">
        <f>C90-C98</f>
        <v>761625.77154190163</v>
      </c>
      <c r="D101" s="542">
        <f t="shared" ref="D101:BO101" si="14">D90-D98</f>
        <v>548378.73842209391</v>
      </c>
      <c r="E101" s="542">
        <f t="shared" si="14"/>
        <v>335131.70530228643</v>
      </c>
      <c r="F101" s="542">
        <f t="shared" si="14"/>
        <v>121884.67218247894</v>
      </c>
      <c r="G101" s="542">
        <f t="shared" si="14"/>
        <v>-91362.360937329009</v>
      </c>
      <c r="H101" s="542">
        <f t="shared" si="14"/>
        <v>-304609.39405713603</v>
      </c>
      <c r="I101" s="542">
        <f t="shared" si="14"/>
        <v>-517856.42717694445</v>
      </c>
      <c r="J101" s="542">
        <f t="shared" si="14"/>
        <v>-731103.46029675147</v>
      </c>
      <c r="K101" s="542">
        <f t="shared" si="14"/>
        <v>-944350.49341655942</v>
      </c>
      <c r="L101" s="542">
        <f t="shared" si="14"/>
        <v>-1157597.5265363669</v>
      </c>
      <c r="M101" s="542">
        <f t="shared" si="14"/>
        <v>-1370844.5596561753</v>
      </c>
      <c r="N101" s="542">
        <f t="shared" si="14"/>
        <v>-1584091.5927759814</v>
      </c>
      <c r="O101" s="542">
        <f t="shared" si="14"/>
        <v>-1797338.6258957898</v>
      </c>
      <c r="P101" s="542">
        <f t="shared" si="14"/>
        <v>-2010585.6590155973</v>
      </c>
      <c r="Q101" s="542">
        <f t="shared" si="14"/>
        <v>-2223832.6921354048</v>
      </c>
      <c r="R101" s="542">
        <f t="shared" si="14"/>
        <v>-2061164.0501552345</v>
      </c>
      <c r="S101" s="542">
        <f t="shared" si="14"/>
        <v>-1898495.4081750652</v>
      </c>
      <c r="T101" s="542">
        <f t="shared" si="14"/>
        <v>-1735826.7661948968</v>
      </c>
      <c r="U101" s="542">
        <f t="shared" si="14"/>
        <v>-1573158.124214727</v>
      </c>
      <c r="V101" s="542">
        <f t="shared" si="14"/>
        <v>-1410489.4822345572</v>
      </c>
      <c r="W101" s="542">
        <f t="shared" si="14"/>
        <v>-1247820.8402543878</v>
      </c>
      <c r="X101" s="542">
        <f t="shared" si="14"/>
        <v>-1085152.1982742185</v>
      </c>
      <c r="Y101" s="542">
        <f t="shared" si="14"/>
        <v>-922483.55629404821</v>
      </c>
      <c r="Z101" s="542">
        <f t="shared" si="14"/>
        <v>-759814.9143138798</v>
      </c>
      <c r="AA101" s="542">
        <f t="shared" si="14"/>
        <v>-597146.27233370999</v>
      </c>
      <c r="AB101" s="542">
        <f t="shared" si="14"/>
        <v>-434477.63035354065</v>
      </c>
      <c r="AC101" s="542">
        <f t="shared" si="14"/>
        <v>-271808.98837337177</v>
      </c>
      <c r="AD101" s="542">
        <f t="shared" si="14"/>
        <v>-109140.3463932015</v>
      </c>
      <c r="AE101" s="542">
        <f t="shared" si="14"/>
        <v>53528.295586967841</v>
      </c>
      <c r="AF101" s="542">
        <f t="shared" si="14"/>
        <v>216196.93756713765</v>
      </c>
      <c r="AG101" s="542">
        <f t="shared" si="14"/>
        <v>378865.57954730699</v>
      </c>
      <c r="AH101" s="542">
        <f t="shared" si="14"/>
        <v>541534.22152747586</v>
      </c>
      <c r="AI101" s="542">
        <f t="shared" si="14"/>
        <v>704202.86350764567</v>
      </c>
      <c r="AJ101" s="542">
        <f t="shared" si="14"/>
        <v>866871.50548781501</v>
      </c>
      <c r="AK101" s="542">
        <f t="shared" si="14"/>
        <v>1029540.1474679848</v>
      </c>
      <c r="AL101" s="542">
        <f t="shared" si="14"/>
        <v>1041564.744964161</v>
      </c>
      <c r="AM101" s="542">
        <f t="shared" si="14"/>
        <v>1053589.3424603385</v>
      </c>
      <c r="AN101" s="542">
        <f t="shared" si="14"/>
        <v>1065613.9399565146</v>
      </c>
      <c r="AO101" s="542">
        <f t="shared" si="14"/>
        <v>1077638.5374526922</v>
      </c>
      <c r="AP101" s="542">
        <f t="shared" si="14"/>
        <v>1089663.1349488683</v>
      </c>
      <c r="AQ101" s="542">
        <f t="shared" si="14"/>
        <v>1101687.7324450458</v>
      </c>
      <c r="AR101" s="542">
        <f t="shared" si="14"/>
        <v>1113712.329941222</v>
      </c>
      <c r="AS101" s="542">
        <f t="shared" si="14"/>
        <v>1125736.9274373986</v>
      </c>
      <c r="AT101" s="542">
        <f t="shared" si="14"/>
        <v>1137761.5249335747</v>
      </c>
      <c r="AU101" s="542">
        <f t="shared" si="14"/>
        <v>1149786.1224297527</v>
      </c>
      <c r="AV101" s="542">
        <f t="shared" si="14"/>
        <v>1161810.7199259289</v>
      </c>
      <c r="AW101" s="542">
        <f t="shared" si="14"/>
        <v>1173835.3174221055</v>
      </c>
      <c r="AX101" s="542">
        <f t="shared" si="14"/>
        <v>1185859.914918283</v>
      </c>
      <c r="AY101" s="542">
        <f t="shared" si="14"/>
        <v>1197884.5124144582</v>
      </c>
      <c r="AZ101" s="542">
        <f t="shared" si="14"/>
        <v>1209909.1099106362</v>
      </c>
      <c r="BA101" s="542">
        <f t="shared" si="14"/>
        <v>1221933.7074068123</v>
      </c>
      <c r="BB101" s="542">
        <f t="shared" si="14"/>
        <v>1233958.3049029894</v>
      </c>
      <c r="BC101" s="542">
        <f t="shared" si="14"/>
        <v>1245982.9023991665</v>
      </c>
      <c r="BD101" s="542">
        <f t="shared" si="14"/>
        <v>1258007.4998953426</v>
      </c>
      <c r="BE101" s="542">
        <f t="shared" si="14"/>
        <v>1270032.0973915192</v>
      </c>
      <c r="BF101" s="542">
        <f t="shared" si="14"/>
        <v>1282056.6948876968</v>
      </c>
      <c r="BG101" s="542">
        <f t="shared" si="14"/>
        <v>1294081.2923838729</v>
      </c>
      <c r="BH101" s="542">
        <f t="shared" si="14"/>
        <v>1306105.8898800495</v>
      </c>
      <c r="BI101" s="542">
        <f t="shared" si="14"/>
        <v>1318130.4873762261</v>
      </c>
      <c r="BJ101" s="542">
        <f t="shared" si="14"/>
        <v>1330155.0848724027</v>
      </c>
      <c r="BK101" s="542">
        <f t="shared" si="14"/>
        <v>1342179.6823685803</v>
      </c>
      <c r="BL101" s="542">
        <f t="shared" si="14"/>
        <v>1354204.2798647569</v>
      </c>
      <c r="BM101" s="542">
        <f t="shared" si="14"/>
        <v>1366228.877360933</v>
      </c>
      <c r="BN101" s="542">
        <f t="shared" si="14"/>
        <v>1378253.4748571096</v>
      </c>
      <c r="BO101" s="542">
        <f t="shared" si="14"/>
        <v>1390278.0723532867</v>
      </c>
      <c r="BP101" s="542">
        <f t="shared" ref="BP101:CI101" si="15">BP90-BP98</f>
        <v>1402302.6698494637</v>
      </c>
      <c r="BQ101" s="542">
        <f t="shared" si="15"/>
        <v>1414327.2673456408</v>
      </c>
      <c r="BR101" s="542">
        <f t="shared" si="15"/>
        <v>1426351.8648418179</v>
      </c>
      <c r="BS101" s="542">
        <f t="shared" si="15"/>
        <v>1438376.462337994</v>
      </c>
      <c r="BT101" s="542">
        <f t="shared" si="15"/>
        <v>1450401.0598341702</v>
      </c>
      <c r="BU101" s="542">
        <f t="shared" si="15"/>
        <v>1462425.6573303472</v>
      </c>
      <c r="BV101" s="542">
        <f t="shared" si="15"/>
        <v>1474450.2548265234</v>
      </c>
      <c r="BW101" s="542">
        <f t="shared" si="15"/>
        <v>1486474.8523227004</v>
      </c>
      <c r="BX101" s="542">
        <f t="shared" si="15"/>
        <v>1498499.4498188784</v>
      </c>
      <c r="BY101" s="542">
        <f t="shared" si="15"/>
        <v>1510524.0473150546</v>
      </c>
      <c r="BZ101" s="542">
        <f t="shared" si="15"/>
        <v>1522548.6448112307</v>
      </c>
      <c r="CA101" s="542">
        <f t="shared" si="15"/>
        <v>1534573.2423074078</v>
      </c>
      <c r="CB101" s="542">
        <f t="shared" si="15"/>
        <v>1546597.8398035849</v>
      </c>
      <c r="CC101" s="542">
        <f t="shared" si="15"/>
        <v>1558622.437299761</v>
      </c>
      <c r="CD101" s="542">
        <f t="shared" si="15"/>
        <v>1570647.0347959371</v>
      </c>
      <c r="CE101" s="542">
        <f t="shared" si="15"/>
        <v>1582671.6322921151</v>
      </c>
      <c r="CF101" s="542">
        <f t="shared" si="15"/>
        <v>1594696.2297882913</v>
      </c>
      <c r="CG101" s="542">
        <f t="shared" si="15"/>
        <v>1606720.8272844693</v>
      </c>
      <c r="CH101" s="542">
        <f t="shared" si="15"/>
        <v>1618745.4247806445</v>
      </c>
      <c r="CI101" s="542">
        <f t="shared" si="15"/>
        <v>1630770.0222768215</v>
      </c>
    </row>
    <row r="102" spans="1:87" x14ac:dyDescent="0.55000000000000004">
      <c r="A102" s="543"/>
      <c r="B102" s="542"/>
      <c r="C102" s="542"/>
      <c r="D102" s="542"/>
      <c r="E102" s="542"/>
      <c r="F102" s="542"/>
      <c r="G102" s="542"/>
      <c r="H102" s="542"/>
      <c r="I102" s="542"/>
      <c r="J102" s="542"/>
      <c r="K102" s="355"/>
      <c r="L102" s="355"/>
      <c r="M102" s="355"/>
      <c r="N102" s="355"/>
      <c r="O102" s="355"/>
      <c r="P102" s="355"/>
      <c r="Q102" s="355"/>
      <c r="R102" s="355"/>
    </row>
    <row r="103" spans="1:87" x14ac:dyDescent="0.55000000000000004">
      <c r="A103" s="543"/>
      <c r="B103" s="542"/>
      <c r="C103" s="542"/>
      <c r="D103" s="542"/>
      <c r="E103" s="542"/>
      <c r="F103" s="542"/>
      <c r="G103" s="542"/>
      <c r="H103" s="542"/>
      <c r="I103" s="542"/>
      <c r="J103" s="542"/>
      <c r="K103" s="355"/>
      <c r="L103" s="355"/>
      <c r="M103" s="355"/>
      <c r="N103" s="355"/>
      <c r="O103" s="355"/>
      <c r="P103" s="355"/>
      <c r="Q103" s="355"/>
      <c r="R103" s="355"/>
    </row>
    <row r="104" spans="1:87" x14ac:dyDescent="0.55000000000000004">
      <c r="A104" s="543"/>
      <c r="B104" s="542"/>
      <c r="C104" s="542"/>
      <c r="D104" s="542"/>
      <c r="E104" s="542"/>
      <c r="F104" s="542"/>
      <c r="G104" s="542"/>
      <c r="H104" s="542"/>
      <c r="I104" s="542"/>
      <c r="J104" s="542"/>
      <c r="K104" s="355"/>
      <c r="L104" s="355"/>
      <c r="M104" s="355"/>
      <c r="N104" s="355"/>
      <c r="O104" s="355"/>
      <c r="P104" s="355"/>
      <c r="Q104" s="355"/>
      <c r="R104" s="355"/>
    </row>
    <row r="105" spans="1:87" x14ac:dyDescent="0.55000000000000004">
      <c r="A105" s="543"/>
      <c r="B105" s="542"/>
      <c r="C105" s="542"/>
      <c r="D105" s="542"/>
      <c r="E105" s="542"/>
      <c r="F105" s="542"/>
      <c r="G105" s="542"/>
      <c r="H105" s="542"/>
      <c r="I105" s="542"/>
      <c r="J105" s="542"/>
      <c r="K105" s="355"/>
      <c r="L105" s="355"/>
      <c r="M105" s="355"/>
      <c r="N105" s="355"/>
      <c r="O105" s="355"/>
      <c r="P105" s="355"/>
      <c r="Q105" s="355"/>
      <c r="R105" s="355"/>
    </row>
    <row r="106" spans="1:87" x14ac:dyDescent="0.55000000000000004">
      <c r="A106" s="543"/>
      <c r="B106" s="542"/>
      <c r="C106" s="542"/>
      <c r="D106" s="542"/>
      <c r="E106" s="542"/>
      <c r="F106" s="542"/>
      <c r="G106" s="542"/>
      <c r="H106" s="542"/>
      <c r="I106" s="542"/>
      <c r="J106" s="542"/>
      <c r="K106" s="355"/>
      <c r="L106" s="355"/>
      <c r="M106" s="355"/>
      <c r="N106" s="355"/>
      <c r="O106" s="355"/>
      <c r="P106" s="355"/>
      <c r="Q106" s="355"/>
      <c r="R106" s="355"/>
    </row>
    <row r="107" spans="1:87" x14ac:dyDescent="0.55000000000000004">
      <c r="A107" s="543"/>
      <c r="B107" s="542"/>
      <c r="C107" s="542"/>
      <c r="D107" s="542"/>
      <c r="E107" s="542"/>
      <c r="F107" s="542"/>
      <c r="G107" s="542"/>
      <c r="H107" s="542"/>
      <c r="I107" s="542"/>
      <c r="J107" s="542"/>
      <c r="K107" s="355"/>
      <c r="L107" s="355"/>
      <c r="M107" s="355"/>
      <c r="N107" s="355"/>
      <c r="O107" s="355"/>
      <c r="P107" s="355"/>
      <c r="Q107" s="355"/>
      <c r="R107" s="355"/>
    </row>
    <row r="108" spans="1:87" x14ac:dyDescent="0.55000000000000004">
      <c r="A108" s="543"/>
      <c r="B108" s="542"/>
      <c r="C108" s="542"/>
      <c r="D108" s="542"/>
      <c r="E108" s="542"/>
      <c r="F108" s="542"/>
      <c r="G108" s="542"/>
      <c r="H108" s="542"/>
      <c r="I108" s="542"/>
      <c r="J108" s="542"/>
      <c r="K108" s="355"/>
      <c r="L108" s="355"/>
      <c r="M108" s="355"/>
      <c r="N108" s="355"/>
      <c r="O108" s="355"/>
      <c r="P108" s="355"/>
      <c r="Q108" s="355"/>
      <c r="R108" s="355"/>
    </row>
    <row r="109" spans="1:87" x14ac:dyDescent="0.55000000000000004">
      <c r="A109" s="543"/>
      <c r="B109" s="542"/>
      <c r="C109" s="542"/>
      <c r="D109" s="542"/>
      <c r="E109" s="542"/>
      <c r="F109" s="542"/>
      <c r="G109" s="542"/>
      <c r="H109" s="542"/>
      <c r="I109" s="542"/>
      <c r="J109" s="542"/>
      <c r="K109" s="355"/>
      <c r="L109" s="355"/>
      <c r="M109" s="355"/>
      <c r="N109" s="355"/>
      <c r="O109" s="355"/>
      <c r="P109" s="355"/>
      <c r="Q109" s="355"/>
      <c r="R109" s="355"/>
    </row>
    <row r="110" spans="1:87" x14ac:dyDescent="0.55000000000000004">
      <c r="A110" s="543"/>
      <c r="B110" s="542"/>
      <c r="C110" s="542"/>
      <c r="D110" s="542"/>
      <c r="E110" s="542"/>
      <c r="F110" s="542"/>
      <c r="G110" s="542"/>
      <c r="H110" s="542"/>
      <c r="I110" s="542"/>
      <c r="J110" s="542"/>
      <c r="K110" s="355"/>
      <c r="L110" s="355"/>
      <c r="M110" s="355"/>
      <c r="N110" s="355"/>
      <c r="O110" s="355"/>
      <c r="P110" s="355"/>
      <c r="Q110" s="355"/>
      <c r="R110" s="355"/>
    </row>
    <row r="111" spans="1:87" x14ac:dyDescent="0.55000000000000004">
      <c r="A111" s="543"/>
      <c r="B111" s="542"/>
      <c r="C111" s="542"/>
      <c r="D111" s="542"/>
      <c r="E111" s="542"/>
      <c r="F111" s="542"/>
      <c r="G111" s="542"/>
      <c r="H111" s="542"/>
      <c r="I111" s="542"/>
      <c r="J111" s="542"/>
      <c r="K111" s="355"/>
      <c r="L111" s="355"/>
      <c r="M111" s="355"/>
      <c r="N111" s="355"/>
      <c r="O111" s="355"/>
      <c r="P111" s="355"/>
      <c r="Q111" s="355"/>
      <c r="R111" s="355"/>
    </row>
    <row r="112" spans="1:87" x14ac:dyDescent="0.55000000000000004">
      <c r="A112" s="543"/>
      <c r="B112" s="542"/>
      <c r="C112" s="542"/>
      <c r="D112" s="542"/>
      <c r="E112" s="542"/>
      <c r="F112" s="542"/>
      <c r="G112" s="542"/>
      <c r="H112" s="542"/>
      <c r="I112" s="542"/>
      <c r="J112" s="542"/>
      <c r="K112" s="355"/>
      <c r="L112" s="355"/>
      <c r="M112" s="355"/>
      <c r="N112" s="355"/>
      <c r="O112" s="355"/>
      <c r="P112" s="355"/>
      <c r="Q112" s="355"/>
      <c r="R112" s="355"/>
    </row>
    <row r="113" spans="1:18" x14ac:dyDescent="0.55000000000000004">
      <c r="A113" s="543"/>
      <c r="B113" s="542"/>
      <c r="C113" s="542"/>
      <c r="D113" s="542"/>
      <c r="E113" s="542"/>
      <c r="F113" s="542"/>
      <c r="G113" s="542"/>
      <c r="H113" s="542"/>
      <c r="I113" s="542"/>
      <c r="J113" s="542"/>
      <c r="K113" s="355"/>
      <c r="L113" s="355"/>
      <c r="M113" s="355"/>
      <c r="N113" s="355"/>
      <c r="O113" s="355"/>
      <c r="P113" s="355"/>
      <c r="Q113" s="355"/>
      <c r="R113" s="355"/>
    </row>
    <row r="114" spans="1:18" x14ac:dyDescent="0.55000000000000004">
      <c r="A114" s="543"/>
      <c r="B114" s="542"/>
      <c r="C114" s="542"/>
      <c r="D114" s="542"/>
      <c r="E114" s="542"/>
      <c r="F114" s="542"/>
      <c r="G114" s="542"/>
      <c r="H114" s="542"/>
      <c r="I114" s="542"/>
      <c r="J114" s="542"/>
      <c r="K114" s="355"/>
      <c r="L114" s="355"/>
      <c r="M114" s="355"/>
      <c r="N114" s="355"/>
      <c r="O114" s="355"/>
      <c r="P114" s="355"/>
      <c r="Q114" s="355"/>
      <c r="R114" s="355"/>
    </row>
    <row r="115" spans="1:18" x14ac:dyDescent="0.55000000000000004">
      <c r="A115" s="543"/>
      <c r="B115" s="542"/>
      <c r="C115" s="542"/>
      <c r="D115" s="542"/>
      <c r="E115" s="542"/>
      <c r="F115" s="542"/>
      <c r="G115" s="542"/>
      <c r="H115" s="542"/>
      <c r="I115" s="542"/>
      <c r="J115" s="542"/>
      <c r="K115" s="355"/>
      <c r="L115" s="355"/>
      <c r="M115" s="355"/>
      <c r="N115" s="355"/>
      <c r="O115" s="355"/>
      <c r="P115" s="355"/>
      <c r="Q115" s="355"/>
      <c r="R115" s="355"/>
    </row>
    <row r="116" spans="1:18" x14ac:dyDescent="0.55000000000000004">
      <c r="A116" s="543"/>
      <c r="B116" s="542"/>
      <c r="C116" s="542"/>
      <c r="D116" s="542"/>
      <c r="E116" s="542"/>
      <c r="F116" s="542"/>
      <c r="G116" s="542"/>
      <c r="H116" s="542"/>
      <c r="I116" s="542"/>
      <c r="J116" s="542"/>
      <c r="K116" s="355"/>
      <c r="L116" s="355"/>
      <c r="M116" s="355"/>
      <c r="N116" s="355"/>
      <c r="O116" s="355"/>
      <c r="P116" s="355"/>
      <c r="Q116" s="355"/>
      <c r="R116" s="355"/>
    </row>
    <row r="117" spans="1:18" x14ac:dyDescent="0.55000000000000004">
      <c r="A117" s="543"/>
      <c r="B117" s="542"/>
      <c r="C117" s="542"/>
      <c r="D117" s="542"/>
      <c r="E117" s="542"/>
      <c r="F117" s="542"/>
      <c r="G117" s="542"/>
      <c r="H117" s="542"/>
      <c r="I117" s="542"/>
      <c r="J117" s="542"/>
      <c r="K117" s="355"/>
      <c r="L117" s="355"/>
      <c r="M117" s="355"/>
      <c r="N117" s="355"/>
      <c r="O117" s="355"/>
      <c r="P117" s="355"/>
      <c r="Q117" s="355"/>
      <c r="R117" s="355"/>
    </row>
    <row r="118" spans="1:18" x14ac:dyDescent="0.55000000000000004">
      <c r="A118" s="543"/>
      <c r="B118" s="542"/>
      <c r="C118" s="542"/>
      <c r="D118" s="542"/>
      <c r="E118" s="542"/>
      <c r="F118" s="542"/>
      <c r="G118" s="542"/>
      <c r="H118" s="542"/>
      <c r="I118" s="542"/>
      <c r="J118" s="542"/>
      <c r="K118" s="355"/>
      <c r="L118" s="355"/>
      <c r="M118" s="355"/>
      <c r="N118" s="355"/>
      <c r="O118" s="355"/>
      <c r="P118" s="355"/>
      <c r="Q118" s="355"/>
      <c r="R118" s="355"/>
    </row>
    <row r="119" spans="1:18" x14ac:dyDescent="0.55000000000000004">
      <c r="A119" s="543"/>
      <c r="B119" s="542"/>
      <c r="C119" s="542"/>
      <c r="D119" s="542"/>
      <c r="E119" s="542"/>
      <c r="F119" s="542"/>
      <c r="G119" s="542"/>
      <c r="H119" s="542"/>
      <c r="I119" s="542"/>
      <c r="J119" s="542"/>
      <c r="K119" s="355"/>
      <c r="L119" s="355"/>
      <c r="M119" s="355"/>
      <c r="N119" s="355"/>
      <c r="O119" s="355"/>
      <c r="P119" s="355"/>
      <c r="Q119" s="355"/>
      <c r="R119" s="355"/>
    </row>
    <row r="120" spans="1:18" x14ac:dyDescent="0.55000000000000004">
      <c r="A120" s="543"/>
      <c r="B120" s="542"/>
      <c r="C120" s="542"/>
      <c r="D120" s="542"/>
      <c r="E120" s="542"/>
      <c r="F120" s="542"/>
      <c r="G120" s="542"/>
      <c r="H120" s="542"/>
      <c r="I120" s="542"/>
      <c r="J120" s="542"/>
      <c r="K120" s="355"/>
      <c r="L120" s="355"/>
      <c r="M120" s="355"/>
      <c r="N120" s="355"/>
      <c r="O120" s="355"/>
      <c r="P120" s="355"/>
      <c r="Q120" s="355"/>
      <c r="R120" s="355"/>
    </row>
    <row r="121" spans="1:18" x14ac:dyDescent="0.55000000000000004">
      <c r="A121" s="543"/>
      <c r="B121" s="542"/>
      <c r="C121" s="542"/>
      <c r="D121" s="542"/>
      <c r="E121" s="542"/>
      <c r="F121" s="542"/>
      <c r="G121" s="542"/>
      <c r="H121" s="542"/>
      <c r="I121" s="542"/>
      <c r="J121" s="542"/>
      <c r="K121" s="355"/>
      <c r="L121" s="355"/>
      <c r="M121" s="355"/>
      <c r="N121" s="355"/>
      <c r="O121" s="355"/>
      <c r="P121" s="355"/>
      <c r="Q121" s="355"/>
      <c r="R121" s="355"/>
    </row>
    <row r="122" spans="1:18" x14ac:dyDescent="0.55000000000000004">
      <c r="A122" s="543"/>
      <c r="B122" s="542"/>
      <c r="C122" s="542"/>
      <c r="D122" s="542"/>
      <c r="E122" s="542"/>
      <c r="F122" s="542"/>
      <c r="G122" s="542"/>
      <c r="H122" s="542"/>
      <c r="I122" s="542"/>
      <c r="J122" s="542"/>
      <c r="K122" s="355"/>
      <c r="L122" s="355"/>
      <c r="M122" s="355"/>
      <c r="N122" s="355"/>
      <c r="O122" s="355"/>
      <c r="P122" s="355"/>
      <c r="Q122" s="355"/>
      <c r="R122" s="355"/>
    </row>
    <row r="123" spans="1:18" x14ac:dyDescent="0.55000000000000004">
      <c r="A123" s="543"/>
      <c r="B123" s="542"/>
      <c r="C123" s="542"/>
      <c r="D123" s="542"/>
      <c r="E123" s="542"/>
      <c r="F123" s="542"/>
      <c r="G123" s="542"/>
      <c r="H123" s="542"/>
      <c r="I123" s="542"/>
      <c r="J123" s="542"/>
      <c r="K123" s="355"/>
      <c r="L123" s="355"/>
      <c r="M123" s="355"/>
      <c r="N123" s="355"/>
      <c r="O123" s="355"/>
      <c r="P123" s="355"/>
      <c r="Q123" s="355"/>
      <c r="R123" s="355"/>
    </row>
    <row r="124" spans="1:18" x14ac:dyDescent="0.55000000000000004">
      <c r="A124" s="543"/>
      <c r="B124" s="542"/>
      <c r="C124" s="542"/>
      <c r="D124" s="542"/>
      <c r="E124" s="542"/>
      <c r="F124" s="542"/>
      <c r="G124" s="542"/>
      <c r="H124" s="542"/>
      <c r="I124" s="542"/>
      <c r="J124" s="542"/>
      <c r="K124" s="355"/>
      <c r="L124" s="355"/>
      <c r="M124" s="355"/>
      <c r="N124" s="355"/>
      <c r="O124" s="355"/>
      <c r="P124" s="355"/>
      <c r="Q124" s="355"/>
      <c r="R124" s="355"/>
    </row>
    <row r="125" spans="1:18" x14ac:dyDescent="0.55000000000000004">
      <c r="A125" s="543"/>
      <c r="B125" s="542"/>
      <c r="C125" s="542"/>
      <c r="D125" s="542"/>
      <c r="E125" s="542"/>
      <c r="F125" s="542"/>
      <c r="G125" s="542"/>
      <c r="H125" s="542"/>
      <c r="I125" s="542"/>
      <c r="J125" s="542"/>
      <c r="K125" s="355"/>
      <c r="L125" s="355"/>
      <c r="M125" s="355"/>
      <c r="N125" s="355"/>
      <c r="O125" s="355"/>
      <c r="P125" s="355"/>
      <c r="Q125" s="355"/>
      <c r="R125" s="355"/>
    </row>
    <row r="126" spans="1:18" x14ac:dyDescent="0.55000000000000004">
      <c r="A126" s="543"/>
      <c r="B126" s="542"/>
      <c r="C126" s="542"/>
      <c r="D126" s="542"/>
      <c r="E126" s="542"/>
      <c r="F126" s="542"/>
      <c r="G126" s="542"/>
      <c r="H126" s="542"/>
      <c r="I126" s="542"/>
      <c r="J126" s="542"/>
      <c r="K126" s="355"/>
      <c r="L126" s="355"/>
      <c r="M126" s="355"/>
      <c r="N126" s="355"/>
      <c r="O126" s="355"/>
      <c r="P126" s="355"/>
      <c r="Q126" s="355"/>
      <c r="R126" s="355"/>
    </row>
    <row r="127" spans="1:18" x14ac:dyDescent="0.55000000000000004">
      <c r="A127" s="543"/>
      <c r="B127" s="542"/>
      <c r="C127" s="542"/>
      <c r="D127" s="542"/>
      <c r="E127" s="542"/>
      <c r="F127" s="542"/>
      <c r="G127" s="542"/>
      <c r="H127" s="542"/>
      <c r="I127" s="542"/>
      <c r="J127" s="542"/>
      <c r="K127" s="355"/>
      <c r="L127" s="355"/>
      <c r="M127" s="355"/>
      <c r="N127" s="355"/>
      <c r="O127" s="355"/>
      <c r="P127" s="355"/>
      <c r="Q127" s="355"/>
      <c r="R127" s="355"/>
    </row>
    <row r="128" spans="1:18" x14ac:dyDescent="0.55000000000000004">
      <c r="A128" s="543"/>
      <c r="B128" s="542"/>
      <c r="C128" s="542"/>
      <c r="D128" s="542"/>
      <c r="E128" s="542"/>
      <c r="F128" s="542"/>
      <c r="G128" s="542"/>
      <c r="H128" s="542"/>
      <c r="I128" s="542"/>
      <c r="J128" s="542"/>
      <c r="K128" s="355"/>
      <c r="L128" s="355"/>
      <c r="M128" s="355"/>
      <c r="N128" s="355"/>
      <c r="O128" s="355"/>
      <c r="P128" s="355"/>
      <c r="Q128" s="355"/>
      <c r="R128" s="355"/>
    </row>
    <row r="129" spans="1:97" x14ac:dyDescent="0.55000000000000004">
      <c r="A129" s="543"/>
      <c r="B129" s="542"/>
      <c r="C129" s="542"/>
      <c r="D129" s="542"/>
      <c r="E129" s="542"/>
      <c r="F129" s="542"/>
      <c r="G129" s="542"/>
      <c r="H129" s="542"/>
      <c r="I129" s="542"/>
      <c r="J129" s="542"/>
      <c r="K129" s="355"/>
      <c r="L129" s="355"/>
      <c r="M129" s="355"/>
      <c r="N129" s="355"/>
      <c r="O129" s="355"/>
      <c r="P129" s="355"/>
      <c r="Q129" s="355"/>
      <c r="R129" s="355"/>
    </row>
    <row r="130" spans="1:97" x14ac:dyDescent="0.55000000000000004">
      <c r="A130" s="543"/>
      <c r="B130" s="542"/>
      <c r="C130" s="542"/>
      <c r="D130" s="542"/>
      <c r="E130" s="542"/>
      <c r="F130" s="542"/>
      <c r="G130" s="542"/>
      <c r="H130" s="542"/>
      <c r="I130" s="542"/>
      <c r="J130" s="542"/>
      <c r="K130" s="355"/>
      <c r="L130" s="355"/>
      <c r="M130" s="355"/>
      <c r="N130" s="355"/>
      <c r="O130" s="355"/>
      <c r="P130" s="355"/>
      <c r="Q130" s="355"/>
      <c r="R130" s="355"/>
    </row>
    <row r="131" spans="1:97" x14ac:dyDescent="0.55000000000000004">
      <c r="A131" s="543"/>
      <c r="B131" s="542"/>
      <c r="C131" s="542"/>
      <c r="D131" s="542"/>
      <c r="E131" s="542"/>
      <c r="F131" s="542"/>
      <c r="G131" s="542"/>
      <c r="H131" s="542"/>
      <c r="I131" s="542"/>
      <c r="J131" s="542"/>
      <c r="K131" s="355"/>
      <c r="L131" s="355"/>
      <c r="M131" s="355"/>
      <c r="N131" s="355"/>
      <c r="O131" s="355"/>
      <c r="P131" s="355"/>
      <c r="Q131" s="355"/>
      <c r="R131" s="355"/>
    </row>
    <row r="132" spans="1:97" x14ac:dyDescent="0.55000000000000004">
      <c r="A132" s="543"/>
      <c r="B132" s="542"/>
      <c r="C132" s="542"/>
      <c r="D132" s="542"/>
      <c r="E132" s="542"/>
      <c r="F132" s="542"/>
      <c r="G132" s="542"/>
      <c r="H132" s="542"/>
      <c r="I132" s="542"/>
      <c r="J132" s="542"/>
      <c r="K132" s="355"/>
      <c r="L132" s="355"/>
      <c r="M132" s="355"/>
      <c r="N132" s="355"/>
      <c r="O132" s="355"/>
      <c r="P132" s="355"/>
      <c r="Q132" s="355"/>
      <c r="R132" s="355"/>
    </row>
    <row r="133" spans="1:97" x14ac:dyDescent="0.55000000000000004">
      <c r="A133" s="543"/>
      <c r="B133" s="542"/>
      <c r="C133" s="542"/>
      <c r="D133" s="542"/>
      <c r="E133" s="542"/>
      <c r="F133" s="542"/>
      <c r="G133" s="542"/>
      <c r="H133" s="542"/>
      <c r="I133" s="542"/>
      <c r="J133" s="542"/>
      <c r="K133" s="355"/>
      <c r="L133" s="355"/>
      <c r="M133" s="355"/>
      <c r="N133" s="355"/>
      <c r="O133" s="355"/>
      <c r="P133" s="355"/>
      <c r="Q133" s="355"/>
      <c r="R133" s="355"/>
    </row>
    <row r="134" spans="1:97" x14ac:dyDescent="0.55000000000000004">
      <c r="A134" s="543"/>
      <c r="B134" s="542"/>
      <c r="C134" s="542"/>
      <c r="D134" s="542"/>
      <c r="E134" s="542"/>
      <c r="F134" s="542"/>
      <c r="G134" s="542"/>
      <c r="H134" s="542"/>
      <c r="I134" s="542"/>
      <c r="J134" s="542"/>
      <c r="K134" s="355"/>
      <c r="L134" s="355"/>
      <c r="M134" s="355"/>
      <c r="N134" s="355"/>
      <c r="O134" s="355"/>
      <c r="P134" s="355"/>
      <c r="Q134" s="355"/>
      <c r="R134" s="355"/>
    </row>
    <row r="136" spans="1:97" x14ac:dyDescent="0.55000000000000004">
      <c r="A136"/>
      <c r="K136" s="283"/>
    </row>
    <row r="137" spans="1:97" x14ac:dyDescent="0.55000000000000004">
      <c r="A137"/>
      <c r="K137" s="554"/>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c r="BN137" s="551"/>
      <c r="BO137" s="551"/>
      <c r="BP137" s="551"/>
      <c r="BQ137" s="551"/>
      <c r="BR137" s="551"/>
      <c r="BS137" s="551"/>
      <c r="BT137" s="551"/>
      <c r="BU137" s="551"/>
      <c r="BV137" s="551"/>
      <c r="BW137" s="551"/>
      <c r="BX137" s="551"/>
      <c r="BY137" s="551"/>
      <c r="BZ137" s="551"/>
      <c r="CA137" s="551"/>
      <c r="CB137" s="551"/>
      <c r="CC137" s="551"/>
      <c r="CD137" s="551"/>
      <c r="CE137" s="551"/>
      <c r="CF137" s="551"/>
      <c r="CG137" s="551"/>
      <c r="CH137" s="551"/>
      <c r="CI137" s="551"/>
      <c r="CJ137" s="551"/>
      <c r="CK137" s="551"/>
      <c r="CL137" s="551"/>
      <c r="CM137" s="551"/>
      <c r="CN137" s="551"/>
      <c r="CO137" s="551"/>
      <c r="CP137" s="551"/>
      <c r="CQ137" s="551"/>
      <c r="CR137" s="551"/>
      <c r="CS137" s="553"/>
    </row>
    <row r="138" spans="1:97" hidden="1" x14ac:dyDescent="0.55000000000000004">
      <c r="A138"/>
      <c r="K138" s="552"/>
      <c r="L138" s="551"/>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c r="BK138" s="550"/>
      <c r="BL138" s="550"/>
      <c r="BM138" s="550"/>
      <c r="BN138" s="550"/>
      <c r="BO138" s="550"/>
      <c r="BP138" s="550"/>
      <c r="BQ138" s="550"/>
      <c r="BR138" s="550"/>
      <c r="BS138" s="550"/>
      <c r="BT138" s="550"/>
      <c r="BU138" s="550"/>
      <c r="BV138" s="550"/>
      <c r="BW138" s="550"/>
      <c r="BX138" s="550"/>
      <c r="BY138" s="550"/>
      <c r="BZ138" s="550"/>
      <c r="CA138" s="550"/>
      <c r="CB138" s="550"/>
      <c r="CC138" s="550"/>
      <c r="CD138" s="550"/>
      <c r="CE138" s="550"/>
      <c r="CF138" s="550"/>
      <c r="CG138" s="550"/>
      <c r="CH138" s="550"/>
      <c r="CI138" s="550"/>
      <c r="CJ138" s="550"/>
      <c r="CK138" s="550"/>
      <c r="CL138" s="550"/>
      <c r="CM138" s="550"/>
      <c r="CN138" s="550"/>
      <c r="CO138" s="550"/>
      <c r="CP138" s="550"/>
      <c r="CQ138" s="550"/>
      <c r="CR138" s="550"/>
      <c r="CS138" s="549"/>
    </row>
    <row r="139" spans="1:97" hidden="1" x14ac:dyDescent="0.55000000000000004">
      <c r="A139"/>
      <c r="L139" s="548"/>
      <c r="M139" s="547"/>
      <c r="N139" s="547"/>
      <c r="O139" s="547"/>
      <c r="P139" s="547"/>
      <c r="Q139" s="547"/>
      <c r="R139" s="547"/>
      <c r="S139" s="547"/>
      <c r="T139" s="547"/>
      <c r="U139" s="547"/>
      <c r="V139" s="547"/>
      <c r="W139" s="547"/>
      <c r="X139" s="547"/>
      <c r="Y139" s="547"/>
      <c r="Z139" s="547"/>
      <c r="AA139" s="547"/>
      <c r="AB139" s="547"/>
      <c r="AC139" s="547"/>
      <c r="AD139" s="547"/>
      <c r="AE139" s="547"/>
      <c r="AF139" s="547"/>
      <c r="AG139" s="547"/>
      <c r="AH139" s="547"/>
      <c r="AI139" s="547"/>
      <c r="AJ139" s="547"/>
      <c r="AK139" s="547"/>
      <c r="AL139" s="547"/>
      <c r="AM139" s="547"/>
      <c r="AN139" s="547"/>
      <c r="AO139" s="547"/>
      <c r="AP139" s="547"/>
      <c r="AQ139" s="547"/>
      <c r="AR139" s="547"/>
      <c r="AS139" s="547"/>
      <c r="AT139" s="547"/>
      <c r="AU139" s="547"/>
      <c r="AV139" s="547"/>
      <c r="AW139" s="547"/>
      <c r="AX139" s="547"/>
      <c r="AY139" s="547"/>
      <c r="AZ139" s="547"/>
      <c r="BA139" s="547"/>
      <c r="BB139" s="547"/>
      <c r="BC139" s="547"/>
      <c r="BD139" s="547"/>
      <c r="BE139" s="547"/>
      <c r="BF139" s="547"/>
      <c r="BG139" s="547"/>
      <c r="BH139" s="547"/>
      <c r="BI139" s="547"/>
      <c r="BJ139" s="547"/>
      <c r="BK139" s="547"/>
      <c r="BL139" s="547"/>
      <c r="BM139" s="547"/>
      <c r="BN139" s="547"/>
      <c r="BO139" s="547"/>
      <c r="BP139" s="547"/>
      <c r="BQ139" s="547"/>
      <c r="BR139" s="547"/>
      <c r="BS139" s="547"/>
      <c r="BT139" s="547"/>
      <c r="BU139" s="547"/>
      <c r="BV139" s="547"/>
      <c r="BW139" s="547"/>
      <c r="BX139" s="547"/>
      <c r="BY139" s="547"/>
      <c r="BZ139" s="547"/>
      <c r="CA139" s="547"/>
      <c r="CB139" s="547"/>
      <c r="CC139" s="547"/>
      <c r="CD139" s="547"/>
      <c r="CE139" s="547"/>
      <c r="CF139" s="547"/>
      <c r="CG139" s="547"/>
      <c r="CH139" s="547"/>
      <c r="CI139" s="547"/>
      <c r="CJ139" s="547"/>
      <c r="CK139" s="547"/>
      <c r="CL139" s="547"/>
      <c r="CM139" s="547"/>
      <c r="CN139" s="547"/>
      <c r="CO139" s="547"/>
      <c r="CP139" s="547"/>
      <c r="CQ139" s="547"/>
      <c r="CR139" s="547"/>
      <c r="CS139" s="546"/>
    </row>
    <row r="140" spans="1:97" hidden="1" x14ac:dyDescent="0.55000000000000004">
      <c r="A140"/>
      <c r="K140" s="544"/>
      <c r="L140" s="543"/>
      <c r="M140" s="542"/>
      <c r="N140" s="542"/>
      <c r="O140" s="542"/>
      <c r="P140" s="542"/>
      <c r="Q140" s="542"/>
      <c r="R140" s="542"/>
      <c r="S140" s="542"/>
      <c r="T140" s="542"/>
      <c r="U140" s="542"/>
      <c r="V140" s="542"/>
      <c r="W140" s="542"/>
      <c r="X140" s="542"/>
      <c r="Y140" s="542"/>
      <c r="Z140" s="542"/>
      <c r="AA140" s="542"/>
      <c r="AB140" s="542"/>
      <c r="AC140" s="542"/>
      <c r="AD140" s="542"/>
      <c r="AE140" s="542"/>
      <c r="AF140" s="542"/>
      <c r="AG140" s="542"/>
      <c r="AH140" s="542"/>
      <c r="AI140" s="542"/>
      <c r="AJ140" s="542"/>
      <c r="AK140" s="542"/>
      <c r="AL140" s="542"/>
      <c r="AM140" s="542"/>
      <c r="AN140" s="542"/>
      <c r="AO140" s="542"/>
      <c r="AP140" s="542"/>
      <c r="AQ140" s="542"/>
      <c r="AR140" s="542"/>
      <c r="AS140" s="542"/>
      <c r="AT140" s="542"/>
      <c r="AU140" s="542"/>
      <c r="AV140" s="542"/>
      <c r="AW140" s="542"/>
      <c r="AX140" s="542"/>
      <c r="AY140" s="542"/>
      <c r="AZ140" s="542"/>
      <c r="BA140" s="542"/>
      <c r="BB140" s="542"/>
      <c r="BC140" s="542"/>
      <c r="BD140" s="542"/>
      <c r="BE140" s="542"/>
      <c r="BF140" s="542"/>
      <c r="BG140" s="542"/>
      <c r="BH140" s="542"/>
      <c r="BI140" s="542"/>
      <c r="BJ140" s="542"/>
      <c r="BK140" s="542"/>
      <c r="BL140" s="542"/>
      <c r="BM140" s="542"/>
      <c r="BN140" s="542"/>
      <c r="BO140" s="542"/>
      <c r="BP140" s="542"/>
      <c r="BQ140" s="542"/>
      <c r="BR140" s="542"/>
      <c r="BS140" s="542"/>
      <c r="BT140" s="542"/>
      <c r="BU140" s="542"/>
      <c r="BV140" s="542"/>
      <c r="BW140" s="542"/>
      <c r="BX140" s="542"/>
      <c r="BY140" s="542"/>
      <c r="BZ140" s="542"/>
      <c r="CA140" s="542"/>
      <c r="CB140" s="542"/>
      <c r="CC140" s="542"/>
      <c r="CD140" s="542"/>
      <c r="CE140" s="542"/>
      <c r="CF140" s="542"/>
      <c r="CG140" s="542"/>
      <c r="CH140" s="542"/>
      <c r="CI140" s="542"/>
      <c r="CJ140" s="542"/>
      <c r="CK140" s="542"/>
      <c r="CL140" s="542"/>
      <c r="CM140" s="542"/>
      <c r="CN140" s="542"/>
      <c r="CO140" s="542"/>
      <c r="CP140" s="542"/>
      <c r="CQ140" s="542"/>
      <c r="CR140" s="542"/>
      <c r="CS140" s="541"/>
    </row>
    <row r="141" spans="1:97" hidden="1" x14ac:dyDescent="0.55000000000000004">
      <c r="A141"/>
      <c r="K141" s="544"/>
      <c r="L141" s="543"/>
      <c r="M141" s="542"/>
      <c r="N141" s="542"/>
      <c r="O141" s="542"/>
      <c r="P141" s="542"/>
      <c r="Q141" s="542"/>
      <c r="R141" s="542"/>
      <c r="S141" s="542"/>
      <c r="T141" s="542"/>
      <c r="U141" s="542"/>
      <c r="V141" s="542"/>
      <c r="W141" s="542"/>
      <c r="X141" s="542"/>
      <c r="Y141" s="542"/>
      <c r="Z141" s="542"/>
      <c r="AA141" s="542"/>
      <c r="AB141" s="542"/>
      <c r="AC141" s="542"/>
      <c r="AD141" s="542"/>
      <c r="AE141" s="542"/>
      <c r="AF141" s="542"/>
      <c r="AG141" s="542"/>
      <c r="AH141" s="542"/>
      <c r="AI141" s="542"/>
      <c r="AJ141" s="542"/>
      <c r="AK141" s="542"/>
      <c r="AL141" s="542"/>
      <c r="AM141" s="542"/>
      <c r="AN141" s="542"/>
      <c r="AO141" s="542"/>
      <c r="AP141" s="542"/>
      <c r="AQ141" s="542"/>
      <c r="AR141" s="542"/>
      <c r="AS141" s="542"/>
      <c r="AT141" s="542"/>
      <c r="AU141" s="542"/>
      <c r="AV141" s="542"/>
      <c r="AW141" s="542"/>
      <c r="AX141" s="542"/>
      <c r="AY141" s="542"/>
      <c r="AZ141" s="542"/>
      <c r="BA141" s="542"/>
      <c r="BB141" s="542"/>
      <c r="BC141" s="542"/>
      <c r="BD141" s="542"/>
      <c r="BE141" s="542"/>
      <c r="BF141" s="542"/>
      <c r="BG141" s="542"/>
      <c r="BH141" s="542"/>
      <c r="BI141" s="542"/>
      <c r="BJ141" s="542"/>
      <c r="BK141" s="542"/>
      <c r="BL141" s="542"/>
      <c r="BM141" s="542"/>
      <c r="BN141" s="542"/>
      <c r="BO141" s="542"/>
      <c r="BP141" s="542"/>
      <c r="BQ141" s="542"/>
      <c r="BR141" s="542"/>
      <c r="BS141" s="542"/>
      <c r="BT141" s="542"/>
      <c r="BU141" s="542"/>
      <c r="BV141" s="542"/>
      <c r="BW141" s="542"/>
      <c r="BX141" s="542"/>
      <c r="BY141" s="542"/>
      <c r="BZ141" s="542"/>
      <c r="CA141" s="542"/>
      <c r="CB141" s="542"/>
      <c r="CC141" s="542"/>
      <c r="CD141" s="542"/>
      <c r="CE141" s="542"/>
      <c r="CF141" s="542"/>
      <c r="CG141" s="542"/>
      <c r="CH141" s="542"/>
      <c r="CI141" s="542"/>
      <c r="CJ141" s="542"/>
      <c r="CK141" s="542"/>
      <c r="CL141" s="542"/>
      <c r="CM141" s="542"/>
      <c r="CN141" s="542"/>
      <c r="CO141" s="542"/>
      <c r="CP141" s="542"/>
      <c r="CQ141" s="542"/>
      <c r="CR141" s="542"/>
      <c r="CS141" s="541"/>
    </row>
    <row r="142" spans="1:97" hidden="1" x14ac:dyDescent="0.55000000000000004">
      <c r="A142"/>
      <c r="K142" s="545"/>
      <c r="L142" s="543"/>
      <c r="M142" s="542"/>
      <c r="N142" s="542"/>
      <c r="O142" s="542"/>
      <c r="P142" s="542"/>
      <c r="Q142" s="542"/>
      <c r="R142" s="542"/>
      <c r="S142" s="542"/>
      <c r="T142" s="542"/>
      <c r="U142" s="542"/>
      <c r="V142" s="542"/>
      <c r="W142" s="542"/>
      <c r="X142" s="542"/>
      <c r="Y142" s="542"/>
      <c r="Z142" s="542"/>
      <c r="AA142" s="542"/>
      <c r="AB142" s="542"/>
      <c r="AC142" s="542"/>
      <c r="AD142" s="542"/>
      <c r="AE142" s="542"/>
      <c r="AF142" s="542"/>
      <c r="AG142" s="542"/>
      <c r="AH142" s="542"/>
      <c r="AI142" s="542"/>
      <c r="AJ142" s="542"/>
      <c r="AK142" s="542"/>
      <c r="AL142" s="542"/>
      <c r="AM142" s="542"/>
      <c r="AN142" s="542"/>
      <c r="AO142" s="542"/>
      <c r="AP142" s="542"/>
      <c r="AQ142" s="542"/>
      <c r="AR142" s="542"/>
      <c r="AS142" s="542"/>
      <c r="AT142" s="542"/>
      <c r="AU142" s="542"/>
      <c r="AV142" s="542"/>
      <c r="AW142" s="542"/>
      <c r="AX142" s="542"/>
      <c r="AY142" s="542"/>
      <c r="AZ142" s="542"/>
      <c r="BA142" s="542"/>
      <c r="BB142" s="542"/>
      <c r="BC142" s="542"/>
      <c r="BD142" s="542"/>
      <c r="BE142" s="542"/>
      <c r="BF142" s="542"/>
      <c r="BG142" s="542"/>
      <c r="BH142" s="542"/>
      <c r="BI142" s="542"/>
      <c r="BJ142" s="542"/>
      <c r="BK142" s="542"/>
      <c r="BL142" s="542"/>
      <c r="BM142" s="542"/>
      <c r="BN142" s="542"/>
      <c r="BO142" s="542"/>
      <c r="BP142" s="542"/>
      <c r="BQ142" s="542"/>
      <c r="BR142" s="542"/>
      <c r="BS142" s="542"/>
      <c r="BT142" s="542"/>
      <c r="BU142" s="542"/>
      <c r="BV142" s="542"/>
      <c r="BW142" s="542"/>
      <c r="BX142" s="542"/>
      <c r="BY142" s="542"/>
      <c r="BZ142" s="542"/>
      <c r="CA142" s="542"/>
      <c r="CB142" s="542"/>
      <c r="CC142" s="542"/>
      <c r="CD142" s="542"/>
      <c r="CE142" s="542"/>
      <c r="CF142" s="542"/>
      <c r="CG142" s="542"/>
      <c r="CH142" s="542"/>
      <c r="CI142" s="542"/>
      <c r="CJ142" s="542"/>
      <c r="CK142" s="542"/>
      <c r="CL142" s="542"/>
      <c r="CM142" s="542"/>
      <c r="CN142" s="542"/>
      <c r="CO142" s="542"/>
      <c r="CP142" s="542"/>
      <c r="CQ142" s="542"/>
      <c r="CR142" s="542"/>
      <c r="CS142" s="541"/>
    </row>
    <row r="143" spans="1:97" hidden="1" x14ac:dyDescent="0.55000000000000004">
      <c r="A143"/>
      <c r="K143" s="544"/>
      <c r="L143" s="543"/>
      <c r="M143" s="542"/>
      <c r="N143" s="542"/>
      <c r="O143" s="542"/>
      <c r="P143" s="542"/>
      <c r="Q143" s="542"/>
      <c r="R143" s="542"/>
      <c r="S143" s="542"/>
      <c r="T143" s="542"/>
      <c r="U143" s="542"/>
      <c r="V143" s="542"/>
      <c r="W143" s="542"/>
      <c r="X143" s="542"/>
      <c r="Y143" s="542"/>
      <c r="Z143" s="542"/>
      <c r="AA143" s="542"/>
      <c r="AB143" s="542"/>
      <c r="AC143" s="542"/>
      <c r="AD143" s="542"/>
      <c r="AE143" s="542"/>
      <c r="AF143" s="542"/>
      <c r="AG143" s="542"/>
      <c r="AH143" s="542"/>
      <c r="AI143" s="542"/>
      <c r="AJ143" s="542"/>
      <c r="AK143" s="542"/>
      <c r="AL143" s="542"/>
      <c r="AM143" s="542"/>
      <c r="AN143" s="542"/>
      <c r="AO143" s="542"/>
      <c r="AP143" s="542"/>
      <c r="AQ143" s="542"/>
      <c r="AR143" s="542"/>
      <c r="AS143" s="542"/>
      <c r="AT143" s="542"/>
      <c r="AU143" s="542"/>
      <c r="AV143" s="542"/>
      <c r="AW143" s="542"/>
      <c r="AX143" s="542"/>
      <c r="AY143" s="542"/>
      <c r="AZ143" s="542"/>
      <c r="BA143" s="542"/>
      <c r="BB143" s="542"/>
      <c r="BC143" s="542"/>
      <c r="BD143" s="542"/>
      <c r="BE143" s="542"/>
      <c r="BF143" s="542"/>
      <c r="BG143" s="542"/>
      <c r="BH143" s="542"/>
      <c r="BI143" s="542"/>
      <c r="BJ143" s="542"/>
      <c r="BK143" s="542"/>
      <c r="BL143" s="542"/>
      <c r="BM143" s="542"/>
      <c r="BN143" s="542"/>
      <c r="BO143" s="542"/>
      <c r="BP143" s="542"/>
      <c r="BQ143" s="542"/>
      <c r="BR143" s="542"/>
      <c r="BS143" s="542"/>
      <c r="BT143" s="542"/>
      <c r="BU143" s="542"/>
      <c r="BV143" s="542"/>
      <c r="BW143" s="542"/>
      <c r="BX143" s="542"/>
      <c r="BY143" s="542"/>
      <c r="BZ143" s="542"/>
      <c r="CA143" s="542"/>
      <c r="CB143" s="542"/>
      <c r="CC143" s="542"/>
      <c r="CD143" s="542"/>
      <c r="CE143" s="542"/>
      <c r="CF143" s="542"/>
      <c r="CG143" s="542"/>
      <c r="CH143" s="542"/>
      <c r="CI143" s="542"/>
      <c r="CJ143" s="542"/>
      <c r="CK143" s="542"/>
      <c r="CL143" s="542"/>
      <c r="CM143" s="542"/>
      <c r="CN143" s="542"/>
      <c r="CO143" s="542"/>
      <c r="CP143" s="542"/>
      <c r="CQ143" s="542"/>
      <c r="CR143" s="542"/>
      <c r="CS143" s="541"/>
    </row>
    <row r="144" spans="1:97" hidden="1" x14ac:dyDescent="0.55000000000000004">
      <c r="A144"/>
      <c r="K144" s="544"/>
      <c r="L144" s="543"/>
      <c r="M144" s="542"/>
      <c r="N144" s="542"/>
      <c r="O144" s="542"/>
      <c r="P144" s="542"/>
      <c r="Q144" s="542"/>
      <c r="R144" s="542"/>
      <c r="S144" s="542"/>
      <c r="T144" s="542"/>
      <c r="U144" s="542"/>
      <c r="V144" s="542"/>
      <c r="W144" s="542"/>
      <c r="X144" s="542"/>
      <c r="Y144" s="542"/>
      <c r="Z144" s="542"/>
      <c r="AA144" s="542"/>
      <c r="AB144" s="542"/>
      <c r="AC144" s="542"/>
      <c r="AD144" s="542"/>
      <c r="AE144" s="542"/>
      <c r="AF144" s="542"/>
      <c r="AG144" s="542"/>
      <c r="AH144" s="542"/>
      <c r="AI144" s="542"/>
      <c r="AJ144" s="542"/>
      <c r="AK144" s="542"/>
      <c r="AL144" s="542"/>
      <c r="AM144" s="542"/>
      <c r="AN144" s="542"/>
      <c r="AO144" s="542"/>
      <c r="AP144" s="542"/>
      <c r="AQ144" s="542"/>
      <c r="AR144" s="542"/>
      <c r="AS144" s="542"/>
      <c r="AT144" s="542"/>
      <c r="AU144" s="542"/>
      <c r="AV144" s="542"/>
      <c r="AW144" s="542"/>
      <c r="AX144" s="542"/>
      <c r="AY144" s="542"/>
      <c r="AZ144" s="542"/>
      <c r="BA144" s="542"/>
      <c r="BB144" s="542"/>
      <c r="BC144" s="542"/>
      <c r="BD144" s="542"/>
      <c r="BE144" s="542"/>
      <c r="BF144" s="542"/>
      <c r="BG144" s="542"/>
      <c r="BH144" s="542"/>
      <c r="BI144" s="542"/>
      <c r="BJ144" s="542"/>
      <c r="BK144" s="542"/>
      <c r="BL144" s="542"/>
      <c r="BM144" s="542"/>
      <c r="BN144" s="542"/>
      <c r="BO144" s="542"/>
      <c r="BP144" s="542"/>
      <c r="BQ144" s="542"/>
      <c r="BR144" s="542"/>
      <c r="BS144" s="542"/>
      <c r="BT144" s="542"/>
      <c r="BU144" s="542"/>
      <c r="BV144" s="542"/>
      <c r="BW144" s="542"/>
      <c r="BX144" s="542"/>
      <c r="BY144" s="542"/>
      <c r="BZ144" s="542"/>
      <c r="CA144" s="542"/>
      <c r="CB144" s="542"/>
      <c r="CC144" s="542"/>
      <c r="CD144" s="542"/>
      <c r="CE144" s="542"/>
      <c r="CF144" s="542"/>
      <c r="CG144" s="542"/>
      <c r="CH144" s="542"/>
      <c r="CI144" s="542"/>
      <c r="CJ144" s="542"/>
      <c r="CK144" s="542"/>
      <c r="CL144" s="542"/>
      <c r="CM144" s="542"/>
      <c r="CN144" s="542"/>
      <c r="CO144" s="542"/>
      <c r="CP144" s="542"/>
      <c r="CQ144" s="542"/>
      <c r="CR144" s="542"/>
      <c r="CS144" s="541"/>
    </row>
    <row r="145" spans="1:97" hidden="1" x14ac:dyDescent="0.55000000000000004">
      <c r="A145"/>
      <c r="K145" s="544"/>
      <c r="L145" s="543"/>
      <c r="M145" s="542"/>
      <c r="N145" s="542"/>
      <c r="O145" s="542"/>
      <c r="P145" s="542"/>
      <c r="Q145" s="542"/>
      <c r="R145" s="542"/>
      <c r="S145" s="542"/>
      <c r="T145" s="542"/>
      <c r="U145" s="542"/>
      <c r="V145" s="542"/>
      <c r="W145" s="542"/>
      <c r="X145" s="542"/>
      <c r="Y145" s="542"/>
      <c r="Z145" s="542"/>
      <c r="AA145" s="542"/>
      <c r="AB145" s="542"/>
      <c r="AC145" s="542"/>
      <c r="AD145" s="542"/>
      <c r="AE145" s="542"/>
      <c r="AF145" s="542"/>
      <c r="AG145" s="542"/>
      <c r="AH145" s="542"/>
      <c r="AI145" s="542"/>
      <c r="AJ145" s="542"/>
      <c r="AK145" s="542"/>
      <c r="AL145" s="542"/>
      <c r="AM145" s="542"/>
      <c r="AN145" s="542"/>
      <c r="AO145" s="542"/>
      <c r="AP145" s="542"/>
      <c r="AQ145" s="542"/>
      <c r="AR145" s="542"/>
      <c r="AS145" s="542"/>
      <c r="AT145" s="542"/>
      <c r="AU145" s="542"/>
      <c r="AV145" s="542"/>
      <c r="AW145" s="542"/>
      <c r="AX145" s="542"/>
      <c r="AY145" s="542"/>
      <c r="AZ145" s="542"/>
      <c r="BA145" s="542"/>
      <c r="BB145" s="542"/>
      <c r="BC145" s="542"/>
      <c r="BD145" s="542"/>
      <c r="BE145" s="542"/>
      <c r="BF145" s="542"/>
      <c r="BG145" s="542"/>
      <c r="BH145" s="542"/>
      <c r="BI145" s="542"/>
      <c r="BJ145" s="542"/>
      <c r="BK145" s="542"/>
      <c r="BL145" s="542"/>
      <c r="BM145" s="542"/>
      <c r="BN145" s="542"/>
      <c r="BO145" s="542"/>
      <c r="BP145" s="542"/>
      <c r="BQ145" s="542"/>
      <c r="BR145" s="542"/>
      <c r="BS145" s="542"/>
      <c r="BT145" s="542"/>
      <c r="BU145" s="542"/>
      <c r="BV145" s="542"/>
      <c r="BW145" s="542"/>
      <c r="BX145" s="542"/>
      <c r="BY145" s="542"/>
      <c r="BZ145" s="542"/>
      <c r="CA145" s="542"/>
      <c r="CB145" s="542"/>
      <c r="CC145" s="542"/>
      <c r="CD145" s="542"/>
      <c r="CE145" s="542"/>
      <c r="CF145" s="542"/>
      <c r="CG145" s="542"/>
      <c r="CH145" s="542"/>
      <c r="CI145" s="542"/>
      <c r="CJ145" s="542"/>
      <c r="CK145" s="542"/>
      <c r="CL145" s="542"/>
      <c r="CM145" s="542"/>
      <c r="CN145" s="542"/>
      <c r="CO145" s="542"/>
      <c r="CP145" s="542"/>
      <c r="CQ145" s="542"/>
      <c r="CR145" s="542"/>
      <c r="CS145" s="541"/>
    </row>
    <row r="146" spans="1:97" hidden="1" x14ac:dyDescent="0.55000000000000004">
      <c r="A146"/>
      <c r="K146" s="540"/>
      <c r="L146" s="539"/>
      <c r="M146" s="538"/>
      <c r="N146" s="538"/>
      <c r="O146" s="538"/>
      <c r="P146" s="538"/>
      <c r="Q146" s="538"/>
      <c r="R146" s="538"/>
      <c r="S146" s="538"/>
      <c r="T146" s="538"/>
      <c r="U146" s="538"/>
      <c r="V146" s="538"/>
      <c r="W146" s="538"/>
      <c r="X146" s="538"/>
      <c r="Y146" s="538"/>
      <c r="Z146" s="538"/>
      <c r="AA146" s="538"/>
      <c r="AB146" s="538"/>
      <c r="AC146" s="538"/>
      <c r="AD146" s="538"/>
      <c r="AE146" s="538"/>
      <c r="AF146" s="538"/>
      <c r="AG146" s="538"/>
      <c r="AH146" s="538"/>
      <c r="AI146" s="538"/>
      <c r="AJ146" s="538"/>
      <c r="AK146" s="538"/>
      <c r="AL146" s="538"/>
      <c r="AM146" s="538"/>
      <c r="AN146" s="538"/>
      <c r="AO146" s="538"/>
      <c r="AP146" s="538"/>
      <c r="AQ146" s="538"/>
      <c r="AR146" s="538"/>
      <c r="AS146" s="538"/>
      <c r="AT146" s="538"/>
      <c r="AU146" s="538"/>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7"/>
    </row>
    <row r="147" spans="1:97" s="534" customFormat="1" x14ac:dyDescent="0.55000000000000004">
      <c r="K147" s="806"/>
      <c r="L147" s="536"/>
      <c r="M147" s="535"/>
      <c r="N147" s="535"/>
      <c r="O147" s="535"/>
      <c r="P147" s="535"/>
      <c r="Q147" s="535"/>
      <c r="R147" s="535"/>
      <c r="S147" s="535"/>
      <c r="T147" s="535"/>
      <c r="U147" s="535"/>
      <c r="V147" s="535"/>
      <c r="W147" s="535"/>
      <c r="X147" s="535"/>
      <c r="Y147" s="535"/>
      <c r="Z147" s="535"/>
      <c r="AA147" s="535"/>
      <c r="AB147" s="535"/>
      <c r="AC147" s="535"/>
      <c r="AD147" s="535"/>
      <c r="AE147" s="535"/>
      <c r="AF147" s="535"/>
      <c r="AG147" s="535"/>
      <c r="AH147" s="535"/>
      <c r="AI147" s="535"/>
      <c r="AJ147" s="535"/>
      <c r="AK147" s="535"/>
      <c r="AL147" s="535"/>
      <c r="AM147" s="535"/>
      <c r="AN147" s="535"/>
      <c r="AO147" s="535"/>
      <c r="AP147" s="535"/>
      <c r="AQ147" s="535"/>
      <c r="AR147" s="535"/>
      <c r="AS147" s="535"/>
      <c r="AT147" s="535"/>
      <c r="AU147" s="535"/>
      <c r="AV147" s="535"/>
      <c r="AW147" s="535"/>
      <c r="AX147" s="535"/>
      <c r="AY147" s="535"/>
      <c r="AZ147" s="535"/>
      <c r="BA147" s="535"/>
      <c r="BB147" s="535"/>
      <c r="BC147" s="535"/>
      <c r="BD147" s="535"/>
      <c r="BE147" s="535"/>
      <c r="BF147" s="535"/>
      <c r="BG147" s="535"/>
      <c r="BH147" s="535"/>
      <c r="BI147" s="535"/>
      <c r="BJ147" s="535"/>
      <c r="BK147" s="535"/>
      <c r="BL147" s="535"/>
      <c r="BM147" s="535"/>
      <c r="BN147" s="535"/>
      <c r="BO147" s="535"/>
      <c r="BP147" s="535"/>
      <c r="BQ147" s="535"/>
      <c r="BR147" s="535"/>
      <c r="BS147" s="535"/>
      <c r="BT147" s="535"/>
      <c r="BU147" s="535"/>
      <c r="BV147" s="535"/>
      <c r="BW147" s="535"/>
      <c r="BX147" s="535"/>
      <c r="BY147" s="535"/>
      <c r="BZ147" s="535"/>
      <c r="CA147" s="535"/>
      <c r="CB147" s="535"/>
      <c r="CC147" s="535"/>
      <c r="CD147" s="535"/>
      <c r="CE147" s="535"/>
      <c r="CF147" s="535"/>
      <c r="CG147" s="535"/>
      <c r="CH147" s="535"/>
      <c r="CI147" s="535"/>
      <c r="CJ147" s="535"/>
      <c r="CK147" s="535"/>
      <c r="CL147" s="535"/>
      <c r="CM147" s="535"/>
      <c r="CN147" s="535"/>
      <c r="CO147" s="535"/>
      <c r="CP147" s="535"/>
      <c r="CQ147" s="535"/>
      <c r="CR147" s="535"/>
      <c r="CS147" s="535"/>
    </row>
    <row r="148" spans="1:97" s="3" customFormat="1" x14ac:dyDescent="0.55000000000000004">
      <c r="K148" s="837"/>
      <c r="L148" s="533"/>
      <c r="M148" s="532"/>
      <c r="N148" s="532"/>
      <c r="O148" s="532"/>
      <c r="P148" s="532"/>
      <c r="Q148" s="532"/>
      <c r="R148" s="532"/>
      <c r="S148" s="532"/>
      <c r="T148" s="532"/>
      <c r="U148" s="532"/>
      <c r="V148" s="532"/>
      <c r="W148" s="532"/>
      <c r="X148" s="532"/>
      <c r="Y148" s="532"/>
      <c r="Z148" s="532"/>
      <c r="AA148" s="532"/>
      <c r="AB148" s="532"/>
      <c r="AC148" s="532"/>
      <c r="AD148" s="532"/>
      <c r="AE148" s="532"/>
      <c r="AF148" s="532"/>
      <c r="AG148" s="532"/>
      <c r="AH148" s="532"/>
      <c r="AI148" s="532"/>
      <c r="AJ148" s="532"/>
      <c r="AK148" s="532"/>
      <c r="AL148" s="532"/>
      <c r="AM148" s="532"/>
      <c r="AN148" s="532"/>
      <c r="AO148" s="532"/>
      <c r="AP148" s="532"/>
      <c r="AQ148" s="532"/>
      <c r="AR148" s="532"/>
      <c r="AS148" s="532"/>
      <c r="AT148" s="532"/>
      <c r="AU148" s="532"/>
      <c r="AV148" s="532"/>
      <c r="AW148" s="532"/>
      <c r="AX148" s="532"/>
      <c r="AY148" s="532"/>
      <c r="AZ148" s="532"/>
      <c r="BA148" s="532"/>
      <c r="BB148" s="532"/>
      <c r="BC148" s="532"/>
      <c r="BD148" s="532"/>
      <c r="BE148" s="532"/>
      <c r="BF148" s="532"/>
      <c r="BG148" s="532"/>
      <c r="BH148" s="532"/>
      <c r="BI148" s="532"/>
      <c r="BJ148" s="532"/>
      <c r="BK148" s="532"/>
      <c r="BL148" s="532"/>
      <c r="BM148" s="532"/>
      <c r="BN148" s="532"/>
      <c r="BO148" s="532"/>
      <c r="BP148" s="532"/>
      <c r="BQ148" s="532"/>
      <c r="BR148" s="532"/>
      <c r="BS148" s="532"/>
      <c r="BT148" s="532"/>
      <c r="BU148" s="532"/>
      <c r="BV148" s="532"/>
      <c r="BW148" s="532"/>
      <c r="BX148" s="532"/>
      <c r="BY148" s="532"/>
      <c r="BZ148" s="532"/>
      <c r="CA148" s="532"/>
      <c r="CB148" s="532"/>
      <c r="CC148" s="532"/>
      <c r="CD148" s="532"/>
      <c r="CE148" s="532"/>
      <c r="CF148" s="532"/>
      <c r="CG148" s="532"/>
      <c r="CH148" s="532"/>
      <c r="CI148" s="532"/>
      <c r="CJ148" s="532"/>
      <c r="CK148" s="532"/>
      <c r="CL148" s="532"/>
      <c r="CM148" s="532"/>
      <c r="CN148" s="532"/>
      <c r="CO148" s="532"/>
      <c r="CP148" s="532"/>
      <c r="CQ148" s="532"/>
      <c r="CR148" s="532"/>
      <c r="CS148" s="532"/>
    </row>
    <row r="149" spans="1:97" s="5" customFormat="1" x14ac:dyDescent="0.55000000000000004">
      <c r="K149" s="837"/>
      <c r="L149" s="531"/>
      <c r="M149" s="530"/>
      <c r="N149" s="530"/>
      <c r="O149" s="530"/>
      <c r="P149" s="530"/>
      <c r="Q149" s="530"/>
      <c r="R149" s="530"/>
      <c r="S149" s="530"/>
      <c r="T149" s="530"/>
      <c r="U149" s="530"/>
      <c r="V149" s="530"/>
      <c r="W149" s="530"/>
      <c r="X149" s="530"/>
      <c r="Y149" s="530"/>
      <c r="Z149" s="530"/>
      <c r="AA149" s="530"/>
      <c r="AB149" s="530"/>
      <c r="AC149" s="530"/>
      <c r="AD149" s="530"/>
      <c r="AE149" s="530"/>
      <c r="AF149" s="530"/>
      <c r="AG149" s="530"/>
      <c r="AH149" s="530"/>
      <c r="AI149" s="530"/>
      <c r="AJ149" s="530"/>
      <c r="AK149" s="530"/>
      <c r="AL149" s="530"/>
      <c r="AM149" s="530"/>
      <c r="AN149" s="530"/>
      <c r="AO149" s="530"/>
      <c r="AP149" s="530"/>
      <c r="AQ149" s="530"/>
      <c r="AR149" s="530"/>
      <c r="AS149" s="530"/>
      <c r="AT149" s="530"/>
      <c r="AU149" s="530"/>
      <c r="AV149" s="530"/>
      <c r="AW149" s="530"/>
      <c r="AX149" s="530"/>
      <c r="AY149" s="530"/>
      <c r="AZ149" s="530"/>
      <c r="BA149" s="530"/>
      <c r="BB149" s="530"/>
      <c r="BC149" s="530"/>
      <c r="BD149" s="530"/>
      <c r="BE149" s="530"/>
      <c r="BF149" s="530"/>
      <c r="BG149" s="530"/>
      <c r="BH149" s="530"/>
      <c r="BI149" s="530"/>
      <c r="BJ149" s="530"/>
      <c r="BK149" s="530"/>
      <c r="BL149" s="530"/>
      <c r="BM149" s="530"/>
      <c r="BN149" s="530"/>
      <c r="BO149" s="530"/>
      <c r="BP149" s="530"/>
      <c r="BQ149" s="530"/>
      <c r="BR149" s="530"/>
      <c r="BS149" s="530"/>
      <c r="BT149" s="530"/>
      <c r="BU149" s="530"/>
      <c r="BV149" s="530"/>
      <c r="BW149" s="530"/>
      <c r="BX149" s="530"/>
      <c r="BY149" s="530"/>
      <c r="BZ149" s="530"/>
      <c r="CA149" s="530"/>
      <c r="CB149" s="530"/>
      <c r="CC149" s="530"/>
      <c r="CD149" s="530"/>
      <c r="CE149" s="530"/>
      <c r="CF149" s="530"/>
      <c r="CG149" s="530"/>
      <c r="CH149" s="530"/>
      <c r="CI149" s="530"/>
      <c r="CJ149" s="530"/>
      <c r="CK149" s="530"/>
      <c r="CL149" s="530"/>
      <c r="CM149" s="530"/>
      <c r="CN149" s="530"/>
      <c r="CO149" s="530"/>
      <c r="CP149" s="530"/>
      <c r="CQ149" s="530"/>
      <c r="CR149" s="530"/>
      <c r="CS149" s="530"/>
    </row>
    <row r="150" spans="1:97" s="527" customFormat="1" x14ac:dyDescent="0.55000000000000004">
      <c r="K150" s="837"/>
      <c r="L150" s="529"/>
      <c r="M150" s="528"/>
      <c r="N150" s="528"/>
      <c r="O150" s="528"/>
      <c r="P150" s="528"/>
      <c r="Q150" s="528"/>
      <c r="R150" s="528"/>
      <c r="S150" s="528"/>
      <c r="T150" s="528"/>
      <c r="U150" s="528"/>
      <c r="V150" s="528"/>
      <c r="W150" s="528"/>
      <c r="X150" s="528"/>
      <c r="Y150" s="528"/>
      <c r="Z150" s="528"/>
      <c r="AA150" s="528"/>
      <c r="AB150" s="528"/>
      <c r="AC150" s="528"/>
      <c r="AD150" s="528"/>
      <c r="AE150" s="528"/>
      <c r="AF150" s="528"/>
      <c r="AG150" s="528"/>
      <c r="AH150" s="528"/>
      <c r="AI150" s="528"/>
      <c r="AJ150" s="528"/>
      <c r="AK150" s="528"/>
      <c r="AL150" s="528"/>
      <c r="AM150" s="528"/>
      <c r="AN150" s="528"/>
      <c r="AO150" s="528"/>
      <c r="AP150" s="528"/>
      <c r="AQ150" s="528"/>
      <c r="AR150" s="528"/>
      <c r="AS150" s="528"/>
      <c r="AT150" s="528"/>
      <c r="AU150" s="528"/>
      <c r="AV150" s="528"/>
      <c r="AW150" s="528"/>
      <c r="AX150" s="528"/>
      <c r="AY150" s="528"/>
      <c r="AZ150" s="528"/>
      <c r="BA150" s="528"/>
      <c r="BB150" s="528"/>
      <c r="BC150" s="528"/>
      <c r="BD150" s="528"/>
      <c r="BE150" s="528"/>
      <c r="BF150" s="528"/>
      <c r="BG150" s="528"/>
      <c r="BH150" s="528"/>
      <c r="BI150" s="528"/>
      <c r="BJ150" s="528"/>
      <c r="BK150" s="528"/>
      <c r="BL150" s="528"/>
      <c r="BM150" s="528"/>
      <c r="BN150" s="528"/>
      <c r="BO150" s="528"/>
      <c r="BP150" s="528"/>
      <c r="BQ150" s="528"/>
      <c r="BR150" s="528"/>
      <c r="BS150" s="528"/>
      <c r="BT150" s="528"/>
      <c r="BU150" s="528"/>
      <c r="BV150" s="528"/>
      <c r="BW150" s="528"/>
      <c r="BX150" s="528"/>
      <c r="BY150" s="528"/>
      <c r="BZ150" s="528"/>
      <c r="CA150" s="528"/>
      <c r="CB150" s="528"/>
      <c r="CC150" s="528"/>
      <c r="CD150" s="528"/>
      <c r="CE150" s="528"/>
      <c r="CF150" s="528"/>
      <c r="CG150" s="528"/>
      <c r="CH150" s="528"/>
      <c r="CI150" s="528"/>
      <c r="CJ150" s="528"/>
      <c r="CK150" s="528"/>
      <c r="CL150" s="528"/>
      <c r="CM150" s="528"/>
      <c r="CN150" s="528"/>
      <c r="CO150" s="528"/>
      <c r="CP150" s="528"/>
      <c r="CQ150" s="528"/>
      <c r="CR150" s="528"/>
      <c r="CS150" s="528"/>
    </row>
    <row r="151" spans="1:97" s="524" customFormat="1" x14ac:dyDescent="0.55000000000000004">
      <c r="K151" s="837"/>
      <c r="L151" s="526"/>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row>
    <row r="152" spans="1:97" s="9" customFormat="1" x14ac:dyDescent="0.55000000000000004">
      <c r="K152" s="837"/>
      <c r="L152" s="523"/>
      <c r="M152" s="522"/>
      <c r="N152" s="522"/>
      <c r="O152" s="522"/>
      <c r="P152" s="522"/>
      <c r="Q152" s="522"/>
      <c r="R152" s="522"/>
      <c r="S152" s="522"/>
      <c r="T152" s="522"/>
      <c r="U152" s="522"/>
      <c r="V152" s="522"/>
      <c r="W152" s="522"/>
      <c r="X152" s="522"/>
      <c r="Y152" s="522"/>
      <c r="Z152" s="522"/>
      <c r="AA152" s="522"/>
      <c r="AB152" s="522"/>
      <c r="AC152" s="522"/>
      <c r="AD152" s="522"/>
      <c r="AE152" s="522"/>
      <c r="AF152" s="522"/>
      <c r="AG152" s="522"/>
      <c r="AH152" s="522"/>
      <c r="AI152" s="522"/>
      <c r="AJ152" s="522"/>
      <c r="AK152" s="522"/>
      <c r="AL152" s="522"/>
      <c r="AM152" s="522"/>
      <c r="AN152" s="522"/>
      <c r="AO152" s="522"/>
      <c r="AP152" s="522"/>
      <c r="AQ152" s="522"/>
      <c r="AR152" s="522"/>
      <c r="AS152" s="522"/>
      <c r="AT152" s="522"/>
      <c r="AU152" s="522"/>
      <c r="AV152" s="522"/>
      <c r="AW152" s="522"/>
      <c r="AX152" s="522"/>
      <c r="AY152" s="522"/>
      <c r="AZ152" s="522"/>
      <c r="BA152" s="522"/>
      <c r="BB152" s="522"/>
      <c r="BC152" s="522"/>
      <c r="BD152" s="522"/>
      <c r="BE152" s="522"/>
      <c r="BF152" s="522"/>
      <c r="BG152" s="522"/>
      <c r="BH152" s="522"/>
      <c r="BI152" s="522"/>
      <c r="BJ152" s="522"/>
      <c r="BK152" s="522"/>
      <c r="BL152" s="522"/>
      <c r="BM152" s="522"/>
      <c r="BN152" s="522"/>
      <c r="BO152" s="522"/>
      <c r="BP152" s="522"/>
      <c r="BQ152" s="522"/>
      <c r="BR152" s="522"/>
      <c r="BS152" s="522"/>
      <c r="BT152" s="522"/>
      <c r="BU152" s="522"/>
      <c r="BV152" s="522"/>
      <c r="BW152" s="522"/>
      <c r="BX152" s="522"/>
      <c r="BY152" s="522"/>
      <c r="BZ152" s="522"/>
      <c r="CA152" s="522"/>
      <c r="CB152" s="522"/>
      <c r="CC152" s="522"/>
      <c r="CD152" s="522"/>
      <c r="CE152" s="522"/>
      <c r="CF152" s="522"/>
      <c r="CG152" s="522"/>
      <c r="CH152" s="522"/>
      <c r="CI152" s="522"/>
      <c r="CJ152" s="522"/>
      <c r="CK152" s="522"/>
      <c r="CL152" s="522"/>
      <c r="CM152" s="522"/>
      <c r="CN152" s="522"/>
      <c r="CO152" s="522"/>
      <c r="CP152" s="522"/>
      <c r="CQ152" s="522"/>
      <c r="CR152" s="522"/>
      <c r="CS152" s="522"/>
    </row>
    <row r="153" spans="1:97" s="10" customFormat="1" x14ac:dyDescent="0.55000000000000004">
      <c r="K153" s="837"/>
      <c r="L153" s="521"/>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c r="AS153" s="520"/>
      <c r="AT153" s="520"/>
      <c r="AU153" s="520"/>
      <c r="AV153" s="520"/>
      <c r="AW153" s="520"/>
      <c r="AX153" s="520"/>
      <c r="AY153" s="520"/>
      <c r="AZ153" s="520"/>
      <c r="BA153" s="520"/>
      <c r="BB153" s="520"/>
      <c r="BC153" s="520"/>
      <c r="BD153" s="520"/>
      <c r="BE153" s="520"/>
      <c r="BF153" s="520"/>
      <c r="BG153" s="520"/>
      <c r="BH153" s="520"/>
      <c r="BI153" s="520"/>
      <c r="BJ153" s="520"/>
      <c r="BK153" s="520"/>
      <c r="BL153" s="520"/>
      <c r="BM153" s="520"/>
      <c r="BN153" s="520"/>
      <c r="BO153" s="520"/>
      <c r="BP153" s="520"/>
      <c r="BQ153" s="520"/>
      <c r="BR153" s="520"/>
      <c r="BS153" s="520"/>
      <c r="BT153" s="520"/>
      <c r="BU153" s="520"/>
      <c r="BV153" s="520"/>
      <c r="BW153" s="520"/>
      <c r="BX153" s="520"/>
      <c r="BY153" s="520"/>
      <c r="BZ153" s="520"/>
      <c r="CA153" s="520"/>
      <c r="CB153" s="520"/>
      <c r="CC153" s="520"/>
      <c r="CD153" s="520"/>
      <c r="CE153" s="520"/>
      <c r="CF153" s="520"/>
      <c r="CG153" s="520"/>
      <c r="CH153" s="520"/>
      <c r="CI153" s="520"/>
      <c r="CJ153" s="520"/>
      <c r="CK153" s="520"/>
      <c r="CL153" s="520"/>
      <c r="CM153" s="520"/>
      <c r="CN153" s="520"/>
      <c r="CO153" s="520"/>
      <c r="CP153" s="520"/>
      <c r="CQ153" s="520"/>
      <c r="CR153" s="520"/>
      <c r="CS153" s="520"/>
    </row>
    <row r="154" spans="1:97" s="517" customFormat="1" x14ac:dyDescent="0.55000000000000004">
      <c r="K154" s="837"/>
      <c r="L154" s="519"/>
      <c r="M154" s="518"/>
      <c r="N154" s="518"/>
      <c r="O154" s="518"/>
      <c r="P154" s="518"/>
      <c r="Q154" s="518"/>
      <c r="R154" s="518"/>
      <c r="S154" s="518"/>
      <c r="T154" s="518"/>
      <c r="U154" s="518"/>
      <c r="V154" s="518"/>
      <c r="W154" s="518"/>
      <c r="X154" s="518"/>
      <c r="Y154" s="518"/>
      <c r="Z154" s="518"/>
      <c r="AA154" s="518"/>
      <c r="AB154" s="518"/>
      <c r="AC154" s="518"/>
      <c r="AD154" s="518"/>
      <c r="AE154" s="518"/>
      <c r="AF154" s="518"/>
      <c r="AG154" s="518"/>
      <c r="AH154" s="518"/>
      <c r="AI154" s="518"/>
      <c r="AJ154" s="518"/>
      <c r="AK154" s="518"/>
      <c r="AL154" s="518"/>
      <c r="AM154" s="518"/>
      <c r="AN154" s="518"/>
      <c r="AO154" s="518"/>
      <c r="AP154" s="518"/>
      <c r="AQ154" s="518"/>
      <c r="AR154" s="518"/>
      <c r="AS154" s="518"/>
      <c r="AT154" s="518"/>
      <c r="AU154" s="518"/>
      <c r="AV154" s="518"/>
      <c r="AW154" s="518"/>
      <c r="AX154" s="518"/>
      <c r="AY154" s="518"/>
      <c r="AZ154" s="518"/>
      <c r="BA154" s="518"/>
      <c r="BB154" s="518"/>
      <c r="BC154" s="518"/>
      <c r="BD154" s="518"/>
      <c r="BE154" s="518"/>
      <c r="BF154" s="518"/>
      <c r="BG154" s="518"/>
      <c r="BH154" s="518"/>
      <c r="BI154" s="518"/>
      <c r="BJ154" s="518"/>
      <c r="BK154" s="518"/>
      <c r="BL154" s="518"/>
      <c r="BM154" s="518"/>
      <c r="BN154" s="518"/>
      <c r="BO154" s="518"/>
      <c r="BP154" s="518"/>
      <c r="BQ154" s="518"/>
      <c r="BR154" s="518"/>
      <c r="BS154" s="518"/>
      <c r="BT154" s="518"/>
      <c r="BU154" s="518"/>
      <c r="BV154" s="518"/>
      <c r="BW154" s="518"/>
      <c r="BX154" s="518"/>
      <c r="BY154" s="518"/>
      <c r="BZ154" s="518"/>
      <c r="CA154" s="518"/>
      <c r="CB154" s="518"/>
      <c r="CC154" s="518"/>
      <c r="CD154" s="518"/>
      <c r="CE154" s="518"/>
      <c r="CF154" s="518"/>
      <c r="CG154" s="518"/>
      <c r="CH154" s="518"/>
      <c r="CI154" s="518"/>
      <c r="CJ154" s="518"/>
      <c r="CK154" s="518"/>
      <c r="CL154" s="518"/>
      <c r="CM154" s="518"/>
      <c r="CN154" s="518"/>
      <c r="CO154" s="518"/>
      <c r="CP154" s="518"/>
      <c r="CQ154" s="518"/>
      <c r="CR154" s="518"/>
      <c r="CS154" s="518"/>
    </row>
  </sheetData>
  <mergeCells count="2">
    <mergeCell ref="K1:R1"/>
    <mergeCell ref="K147:K15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01"/>
  <sheetViews>
    <sheetView topLeftCell="A73" zoomScale="90" zoomScaleNormal="90" workbookViewId="0">
      <pane ySplit="4776" topLeftCell="A91" activePane="bottomLeft"/>
      <selection activeCell="A2" sqref="A2:A87"/>
      <selection pane="bottomLeft" activeCell="C89" sqref="C89:CJ89"/>
    </sheetView>
  </sheetViews>
  <sheetFormatPr defaultRowHeight="14.4" x14ac:dyDescent="0.55000000000000004"/>
  <cols>
    <col min="1" max="1" width="18.68359375" style="283" customWidth="1"/>
    <col min="2" max="2" width="21.3125" customWidth="1"/>
    <col min="4" max="88" width="11.1015625" customWidth="1"/>
  </cols>
  <sheetData>
    <row r="1" spans="1:13" x14ac:dyDescent="0.55000000000000004">
      <c r="A1" s="554"/>
      <c r="B1" s="552" t="s">
        <v>1620</v>
      </c>
      <c r="D1" s="570"/>
      <c r="E1" s="570"/>
      <c r="F1" s="571" t="s">
        <v>1618</v>
      </c>
      <c r="G1" s="570"/>
      <c r="H1" s="570"/>
      <c r="I1" s="570"/>
      <c r="J1" s="569"/>
    </row>
    <row r="2" spans="1:13" x14ac:dyDescent="0.55000000000000004">
      <c r="A2" s="551" t="s">
        <v>1621</v>
      </c>
      <c r="B2" s="551" t="s">
        <v>1619</v>
      </c>
      <c r="C2" s="548" t="s">
        <v>78</v>
      </c>
      <c r="D2" s="543" t="s">
        <v>79</v>
      </c>
      <c r="E2" s="543" t="s">
        <v>80</v>
      </c>
      <c r="F2" s="543" t="s">
        <v>81</v>
      </c>
      <c r="G2" s="543" t="s">
        <v>82</v>
      </c>
      <c r="H2" s="543" t="s">
        <v>83</v>
      </c>
      <c r="I2" s="543" t="s">
        <v>84</v>
      </c>
      <c r="J2" s="539" t="s">
        <v>85</v>
      </c>
      <c r="K2" s="551"/>
      <c r="L2" s="222"/>
      <c r="M2" s="222"/>
    </row>
    <row r="3" spans="1:13" x14ac:dyDescent="0.55000000000000004">
      <c r="A3" s="551">
        <v>2016</v>
      </c>
      <c r="B3" s="568">
        <v>2442695.2869900689</v>
      </c>
      <c r="C3" s="220">
        <v>1676869.0542071844</v>
      </c>
      <c r="D3" s="112">
        <v>1682644.1888229935</v>
      </c>
      <c r="E3" s="112">
        <v>0</v>
      </c>
      <c r="F3" s="112">
        <v>0</v>
      </c>
      <c r="G3" s="112">
        <v>0</v>
      </c>
      <c r="H3" s="112">
        <v>0</v>
      </c>
      <c r="I3" s="112">
        <v>1646303.1208454487</v>
      </c>
      <c r="J3" s="567">
        <v>1681069.5154481672</v>
      </c>
      <c r="K3" s="551"/>
      <c r="L3" s="562"/>
      <c r="M3" s="562"/>
    </row>
    <row r="4" spans="1:13" x14ac:dyDescent="0.55000000000000004">
      <c r="A4" s="551">
        <v>2017</v>
      </c>
      <c r="B4" s="568">
        <v>2501717.9162942022</v>
      </c>
      <c r="C4" s="220">
        <v>1709621.3319708847</v>
      </c>
      <c r="D4" s="112">
        <v>1713111.2355899794</v>
      </c>
      <c r="E4" s="112">
        <v>0</v>
      </c>
      <c r="F4" s="112">
        <v>0</v>
      </c>
      <c r="G4" s="112">
        <v>0</v>
      </c>
      <c r="H4" s="112">
        <v>0</v>
      </c>
      <c r="I4" s="112">
        <v>1703152.4395642204</v>
      </c>
      <c r="J4" s="567">
        <v>1735908.1958320367</v>
      </c>
      <c r="K4" s="551"/>
      <c r="L4" s="562"/>
      <c r="M4" s="562"/>
    </row>
    <row r="5" spans="1:13" x14ac:dyDescent="0.55000000000000004">
      <c r="A5" s="551">
        <v>2018</v>
      </c>
      <c r="B5" s="568">
        <v>2560740.545598336</v>
      </c>
      <c r="C5" s="220">
        <v>1742373.6097345848</v>
      </c>
      <c r="D5" s="112">
        <v>1743578.2823569656</v>
      </c>
      <c r="E5" s="112">
        <v>0</v>
      </c>
      <c r="F5" s="112">
        <v>0</v>
      </c>
      <c r="G5" s="112">
        <v>0</v>
      </c>
      <c r="H5" s="112">
        <v>0</v>
      </c>
      <c r="I5" s="112">
        <v>1760001.7582829921</v>
      </c>
      <c r="J5" s="567">
        <v>1790746.8762159059</v>
      </c>
      <c r="K5" s="551"/>
      <c r="L5" s="562"/>
      <c r="M5" s="562"/>
    </row>
    <row r="6" spans="1:13" x14ac:dyDescent="0.55000000000000004">
      <c r="A6" s="551">
        <v>2019</v>
      </c>
      <c r="B6" s="568">
        <v>2619763.1749024699</v>
      </c>
      <c r="C6" s="220">
        <v>1775125.8874982849</v>
      </c>
      <c r="D6" s="112">
        <v>1774045.3291239513</v>
      </c>
      <c r="E6" s="112">
        <v>0</v>
      </c>
      <c r="F6" s="112">
        <v>0</v>
      </c>
      <c r="G6" s="112">
        <v>0</v>
      </c>
      <c r="H6" s="112">
        <v>0</v>
      </c>
      <c r="I6" s="112">
        <v>1816851.0770017637</v>
      </c>
      <c r="J6" s="567">
        <v>1845585.5565997749</v>
      </c>
      <c r="K6" s="551"/>
      <c r="L6" s="562"/>
      <c r="M6" s="562"/>
    </row>
    <row r="7" spans="1:13" x14ac:dyDescent="0.55000000000000004">
      <c r="A7" s="551">
        <v>2020</v>
      </c>
      <c r="B7" s="568">
        <v>2678785.8042066032</v>
      </c>
      <c r="C7" s="220">
        <v>1807878.1652619853</v>
      </c>
      <c r="D7" s="112">
        <v>1804512.3758909372</v>
      </c>
      <c r="E7" s="112">
        <v>0</v>
      </c>
      <c r="F7" s="112">
        <v>0</v>
      </c>
      <c r="G7" s="112">
        <v>0</v>
      </c>
      <c r="H7" s="112">
        <v>0</v>
      </c>
      <c r="I7" s="112">
        <v>1873700.3957205354</v>
      </c>
      <c r="J7" s="567">
        <v>1900424.2369836443</v>
      </c>
      <c r="K7" s="551"/>
      <c r="L7" s="562"/>
      <c r="M7" s="562"/>
    </row>
    <row r="8" spans="1:13" x14ac:dyDescent="0.55000000000000004">
      <c r="A8" s="551">
        <v>2021</v>
      </c>
      <c r="B8" s="568">
        <v>2737808.4335107366</v>
      </c>
      <c r="C8" s="220">
        <v>1840630.4430256854</v>
      </c>
      <c r="D8" s="112">
        <v>1834979.4226579231</v>
      </c>
      <c r="E8" s="112">
        <v>0</v>
      </c>
      <c r="F8" s="112">
        <v>0</v>
      </c>
      <c r="G8" s="112">
        <v>0</v>
      </c>
      <c r="H8" s="112">
        <v>0</v>
      </c>
      <c r="I8" s="112">
        <v>1930549.7144393069</v>
      </c>
      <c r="J8" s="567">
        <v>1955262.9173675138</v>
      </c>
      <c r="K8" s="551"/>
      <c r="L8" s="562"/>
      <c r="M8" s="562"/>
    </row>
    <row r="9" spans="1:13" x14ac:dyDescent="0.55000000000000004">
      <c r="A9" s="551">
        <v>2022</v>
      </c>
      <c r="B9" s="568">
        <v>2796831.0628148699</v>
      </c>
      <c r="C9" s="220">
        <v>1873382.7207893855</v>
      </c>
      <c r="D9" s="112">
        <v>1865446.469424909</v>
      </c>
      <c r="E9" s="112">
        <v>0</v>
      </c>
      <c r="F9" s="112">
        <v>0</v>
      </c>
      <c r="G9" s="112">
        <v>0</v>
      </c>
      <c r="H9" s="112">
        <v>0</v>
      </c>
      <c r="I9" s="112">
        <v>1987399.0331580788</v>
      </c>
      <c r="J9" s="567">
        <v>2010101.597751383</v>
      </c>
      <c r="K9" s="551"/>
      <c r="L9" s="562"/>
      <c r="M9" s="562"/>
    </row>
    <row r="10" spans="1:13" x14ac:dyDescent="0.55000000000000004">
      <c r="A10" s="551">
        <v>2023</v>
      </c>
      <c r="B10" s="568">
        <v>2855853.6921190042</v>
      </c>
      <c r="C10" s="220">
        <v>1906134.9985530858</v>
      </c>
      <c r="D10" s="112">
        <v>1895913.5161918951</v>
      </c>
      <c r="E10" s="112">
        <v>0</v>
      </c>
      <c r="F10" s="112">
        <v>0</v>
      </c>
      <c r="G10" s="112">
        <v>0</v>
      </c>
      <c r="H10" s="112">
        <v>0</v>
      </c>
      <c r="I10" s="112">
        <v>2044248.3518768505</v>
      </c>
      <c r="J10" s="567">
        <v>2064940.2781352522</v>
      </c>
      <c r="K10" s="551"/>
      <c r="L10" s="562"/>
      <c r="M10" s="562"/>
    </row>
    <row r="11" spans="1:13" x14ac:dyDescent="0.55000000000000004">
      <c r="A11" s="551">
        <v>2024</v>
      </c>
      <c r="B11" s="568">
        <v>2914876.3214231376</v>
      </c>
      <c r="C11" s="220">
        <v>1938887.2763167862</v>
      </c>
      <c r="D11" s="112">
        <v>1926380.562958881</v>
      </c>
      <c r="E11" s="112">
        <v>0</v>
      </c>
      <c r="F11" s="112">
        <v>0</v>
      </c>
      <c r="G11" s="112">
        <v>0</v>
      </c>
      <c r="H11" s="112">
        <v>0</v>
      </c>
      <c r="I11" s="112">
        <v>2101097.6705956222</v>
      </c>
      <c r="J11" s="567">
        <v>2119778.9585191216</v>
      </c>
      <c r="K11" s="551"/>
      <c r="L11" s="562"/>
      <c r="M11" s="562"/>
    </row>
    <row r="12" spans="1:13" x14ac:dyDescent="0.55000000000000004">
      <c r="A12" s="551">
        <v>2025</v>
      </c>
      <c r="B12" s="568">
        <v>2973898.9507272714</v>
      </c>
      <c r="C12" s="220">
        <v>1971639.5540804863</v>
      </c>
      <c r="D12" s="112">
        <v>1956847.6097258669</v>
      </c>
      <c r="E12" s="112">
        <v>0</v>
      </c>
      <c r="F12" s="112">
        <v>0</v>
      </c>
      <c r="G12" s="112">
        <v>0</v>
      </c>
      <c r="H12" s="112">
        <v>0</v>
      </c>
      <c r="I12" s="112">
        <v>2157946.9893143941</v>
      </c>
      <c r="J12" s="567">
        <v>2174617.6389029911</v>
      </c>
      <c r="K12" s="551"/>
      <c r="L12" s="562"/>
      <c r="M12" s="562"/>
    </row>
    <row r="13" spans="1:13" x14ac:dyDescent="0.55000000000000004">
      <c r="A13" s="551">
        <v>2026</v>
      </c>
      <c r="B13" s="568">
        <v>3032921.5800314047</v>
      </c>
      <c r="C13" s="220">
        <v>2004391.8318441864</v>
      </c>
      <c r="D13" s="112">
        <v>1987314.6564928528</v>
      </c>
      <c r="E13" s="112">
        <v>0</v>
      </c>
      <c r="F13" s="112">
        <v>0</v>
      </c>
      <c r="G13" s="112">
        <v>0</v>
      </c>
      <c r="H13" s="112">
        <v>0</v>
      </c>
      <c r="I13" s="112">
        <v>2214796.3080331655</v>
      </c>
      <c r="J13" s="567">
        <v>2229456.3192868605</v>
      </c>
      <c r="K13" s="551"/>
      <c r="L13" s="562"/>
      <c r="M13" s="562"/>
    </row>
    <row r="14" spans="1:13" x14ac:dyDescent="0.55000000000000004">
      <c r="A14" s="551">
        <v>2027</v>
      </c>
      <c r="B14" s="568">
        <v>3091944.2093355386</v>
      </c>
      <c r="C14" s="220">
        <v>2037144.1096078868</v>
      </c>
      <c r="D14" s="112">
        <v>2017781.703259839</v>
      </c>
      <c r="E14" s="112">
        <v>0</v>
      </c>
      <c r="F14" s="112">
        <v>0</v>
      </c>
      <c r="G14" s="112">
        <v>0</v>
      </c>
      <c r="H14" s="112">
        <v>0</v>
      </c>
      <c r="I14" s="112">
        <v>2271645.626751937</v>
      </c>
      <c r="J14" s="567">
        <v>2284294.9996707295</v>
      </c>
      <c r="K14" s="551"/>
      <c r="L14" s="562"/>
      <c r="M14" s="562"/>
    </row>
    <row r="15" spans="1:13" x14ac:dyDescent="0.55000000000000004">
      <c r="A15" s="551">
        <v>2028</v>
      </c>
      <c r="B15" s="568">
        <v>3150966.8386396719</v>
      </c>
      <c r="C15" s="220">
        <v>2069896.3873715871</v>
      </c>
      <c r="D15" s="112">
        <v>2048248.7500268249</v>
      </c>
      <c r="E15" s="112">
        <v>0</v>
      </c>
      <c r="F15" s="112">
        <v>0</v>
      </c>
      <c r="G15" s="112">
        <v>0</v>
      </c>
      <c r="H15" s="112">
        <v>0</v>
      </c>
      <c r="I15" s="112">
        <v>2328494.9454707089</v>
      </c>
      <c r="J15" s="567">
        <v>2339133.680054599</v>
      </c>
      <c r="K15" s="551"/>
      <c r="L15" s="562"/>
      <c r="M15" s="562"/>
    </row>
    <row r="16" spans="1:13" x14ac:dyDescent="0.55000000000000004">
      <c r="A16" s="551">
        <v>2029</v>
      </c>
      <c r="B16" s="568">
        <v>3209989.4679438057</v>
      </c>
      <c r="C16" s="220">
        <v>2102648.6651352872</v>
      </c>
      <c r="D16" s="112">
        <v>2078715.7967938108</v>
      </c>
      <c r="E16" s="112">
        <v>0</v>
      </c>
      <c r="F16" s="112">
        <v>0</v>
      </c>
      <c r="G16" s="112">
        <v>0</v>
      </c>
      <c r="H16" s="112">
        <v>0</v>
      </c>
      <c r="I16" s="112">
        <v>2385344.2641894808</v>
      </c>
      <c r="J16" s="567">
        <v>2393972.3604384684</v>
      </c>
      <c r="K16" s="551"/>
      <c r="L16" s="562"/>
      <c r="M16" s="562"/>
    </row>
    <row r="17" spans="1:13" x14ac:dyDescent="0.55000000000000004">
      <c r="A17" s="551">
        <v>2030</v>
      </c>
      <c r="B17" s="568">
        <v>3269012.0972479391</v>
      </c>
      <c r="C17" s="220">
        <v>2135400.9428989873</v>
      </c>
      <c r="D17" s="112">
        <v>2109182.8435607967</v>
      </c>
      <c r="E17" s="112">
        <v>0</v>
      </c>
      <c r="F17" s="112">
        <v>0</v>
      </c>
      <c r="G17" s="112">
        <v>0</v>
      </c>
      <c r="H17" s="112">
        <v>0</v>
      </c>
      <c r="I17" s="112">
        <v>2442193.5829082523</v>
      </c>
      <c r="J17" s="567">
        <v>2448811.0408223374</v>
      </c>
      <c r="K17" s="551"/>
      <c r="L17" s="562"/>
      <c r="M17" s="562"/>
    </row>
    <row r="18" spans="1:13" x14ac:dyDescent="0.55000000000000004">
      <c r="A18" s="551">
        <v>2031</v>
      </c>
      <c r="B18" s="568">
        <v>3311265.732032394</v>
      </c>
      <c r="C18" s="220">
        <v>2154055.2924343995</v>
      </c>
      <c r="D18" s="112">
        <v>2127337.2960586231</v>
      </c>
      <c r="E18" s="112">
        <v>0</v>
      </c>
      <c r="F18" s="112">
        <v>0</v>
      </c>
      <c r="G18" s="112">
        <v>0</v>
      </c>
      <c r="H18" s="112">
        <v>0</v>
      </c>
      <c r="I18" s="112">
        <v>2469853.1044761436</v>
      </c>
      <c r="J18" s="567">
        <v>2478421.9911259077</v>
      </c>
      <c r="K18" s="551"/>
      <c r="L18" s="562"/>
      <c r="M18" s="562"/>
    </row>
    <row r="19" spans="1:13" x14ac:dyDescent="0.55000000000000004">
      <c r="A19" s="551">
        <v>2032</v>
      </c>
      <c r="B19" s="568">
        <v>3353519.3668168494</v>
      </c>
      <c r="C19" s="220">
        <v>2172709.6419698121</v>
      </c>
      <c r="D19" s="112">
        <v>2145491.7485564505</v>
      </c>
      <c r="E19" s="112">
        <v>0</v>
      </c>
      <c r="F19" s="112">
        <v>0</v>
      </c>
      <c r="G19" s="112">
        <v>0</v>
      </c>
      <c r="H19" s="112">
        <v>0</v>
      </c>
      <c r="I19" s="112">
        <v>2497512.6260440345</v>
      </c>
      <c r="J19" s="567">
        <v>2508032.9414294781</v>
      </c>
      <c r="K19" s="551"/>
      <c r="L19" s="562"/>
      <c r="M19" s="562"/>
    </row>
    <row r="20" spans="1:13" x14ac:dyDescent="0.55000000000000004">
      <c r="A20" s="551">
        <v>2033</v>
      </c>
      <c r="B20" s="568">
        <v>3395773.0016013044</v>
      </c>
      <c r="C20" s="220">
        <v>2191363.9915052243</v>
      </c>
      <c r="D20" s="112">
        <v>2163646.2010542769</v>
      </c>
      <c r="E20" s="112">
        <v>0</v>
      </c>
      <c r="F20" s="112">
        <v>0</v>
      </c>
      <c r="G20" s="112">
        <v>0</v>
      </c>
      <c r="H20" s="112">
        <v>0</v>
      </c>
      <c r="I20" s="112">
        <v>2525172.1476119254</v>
      </c>
      <c r="J20" s="567">
        <v>2537643.8917330485</v>
      </c>
      <c r="K20" s="551"/>
      <c r="L20" s="562"/>
      <c r="M20" s="562"/>
    </row>
    <row r="21" spans="1:13" x14ac:dyDescent="0.55000000000000004">
      <c r="A21" s="551">
        <v>2034</v>
      </c>
      <c r="B21" s="568">
        <v>3438026.6363857593</v>
      </c>
      <c r="C21" s="220">
        <v>2210018.3410406364</v>
      </c>
      <c r="D21" s="112">
        <v>2181800.6535521038</v>
      </c>
      <c r="E21" s="112">
        <v>0</v>
      </c>
      <c r="F21" s="112">
        <v>0</v>
      </c>
      <c r="G21" s="112">
        <v>0</v>
      </c>
      <c r="H21" s="112">
        <v>0</v>
      </c>
      <c r="I21" s="112">
        <v>2552831.6691798167</v>
      </c>
      <c r="J21" s="567">
        <v>2567254.8420366189</v>
      </c>
      <c r="K21" s="551"/>
      <c r="L21" s="562"/>
      <c r="M21" s="562"/>
    </row>
    <row r="22" spans="1:13" x14ac:dyDescent="0.55000000000000004">
      <c r="A22" s="551">
        <v>2035</v>
      </c>
      <c r="B22" s="568">
        <v>3480280.2711702143</v>
      </c>
      <c r="C22" s="220">
        <v>2228672.6905760486</v>
      </c>
      <c r="D22" s="112">
        <v>2199955.1060499307</v>
      </c>
      <c r="E22" s="112">
        <v>0</v>
      </c>
      <c r="F22" s="112">
        <v>0</v>
      </c>
      <c r="G22" s="112">
        <v>0</v>
      </c>
      <c r="H22" s="112">
        <v>0</v>
      </c>
      <c r="I22" s="112">
        <v>2580491.1907477076</v>
      </c>
      <c r="J22" s="567">
        <v>2596865.7923401892</v>
      </c>
      <c r="K22" s="551"/>
      <c r="L22" s="562"/>
      <c r="M22" s="562"/>
    </row>
    <row r="23" spans="1:13" x14ac:dyDescent="0.55000000000000004">
      <c r="A23" s="551">
        <v>2036</v>
      </c>
      <c r="B23" s="568">
        <v>3522533.9059546692</v>
      </c>
      <c r="C23" s="220">
        <v>2247327.0401114607</v>
      </c>
      <c r="D23" s="112">
        <v>2218109.5585477571</v>
      </c>
      <c r="E23" s="112">
        <v>0</v>
      </c>
      <c r="F23" s="112">
        <v>0</v>
      </c>
      <c r="G23" s="112">
        <v>0</v>
      </c>
      <c r="H23" s="112">
        <v>0</v>
      </c>
      <c r="I23" s="112">
        <v>2608150.7123155985</v>
      </c>
      <c r="J23" s="567">
        <v>2626476.7426437596</v>
      </c>
      <c r="K23" s="551"/>
      <c r="L23" s="562"/>
      <c r="M23" s="562"/>
    </row>
    <row r="24" spans="1:13" x14ac:dyDescent="0.55000000000000004">
      <c r="A24" s="551">
        <v>2037</v>
      </c>
      <c r="B24" s="568">
        <v>3564787.5407391246</v>
      </c>
      <c r="C24" s="220">
        <v>2265981.3896468729</v>
      </c>
      <c r="D24" s="112">
        <v>2236264.0110455835</v>
      </c>
      <c r="E24" s="112">
        <v>0</v>
      </c>
      <c r="F24" s="112">
        <v>0</v>
      </c>
      <c r="G24" s="112">
        <v>0</v>
      </c>
      <c r="H24" s="112">
        <v>0</v>
      </c>
      <c r="I24" s="112">
        <v>2635810.2338834899</v>
      </c>
      <c r="J24" s="567">
        <v>2656087.69294733</v>
      </c>
      <c r="K24" s="551"/>
      <c r="L24" s="562"/>
      <c r="M24" s="562"/>
    </row>
    <row r="25" spans="1:13" x14ac:dyDescent="0.55000000000000004">
      <c r="A25" s="551">
        <v>2038</v>
      </c>
      <c r="B25" s="568">
        <v>3607041.1755235801</v>
      </c>
      <c r="C25" s="220">
        <v>2284635.739182285</v>
      </c>
      <c r="D25" s="112">
        <v>2254418.4635434104</v>
      </c>
      <c r="E25" s="112">
        <v>0</v>
      </c>
      <c r="F25" s="112">
        <v>0</v>
      </c>
      <c r="G25" s="112">
        <v>0</v>
      </c>
      <c r="H25" s="112">
        <v>0</v>
      </c>
      <c r="I25" s="112">
        <v>2663469.7554513812</v>
      </c>
      <c r="J25" s="567">
        <v>2685698.6432509003</v>
      </c>
      <c r="K25" s="551"/>
      <c r="L25" s="562"/>
      <c r="M25" s="562"/>
    </row>
    <row r="26" spans="1:13" x14ac:dyDescent="0.55000000000000004">
      <c r="A26" s="551">
        <v>2039</v>
      </c>
      <c r="B26" s="568">
        <v>3649294.810308035</v>
      </c>
      <c r="C26" s="220">
        <v>2303290.0887176977</v>
      </c>
      <c r="D26" s="112">
        <v>2272572.9160412373</v>
      </c>
      <c r="E26" s="112">
        <v>0</v>
      </c>
      <c r="F26" s="112">
        <v>0</v>
      </c>
      <c r="G26" s="112">
        <v>0</v>
      </c>
      <c r="H26" s="112">
        <v>0</v>
      </c>
      <c r="I26" s="112">
        <v>2691129.2770192726</v>
      </c>
      <c r="J26" s="567">
        <v>2715309.5935544707</v>
      </c>
      <c r="K26" s="551"/>
      <c r="L26" s="562"/>
      <c r="M26" s="562"/>
    </row>
    <row r="27" spans="1:13" x14ac:dyDescent="0.55000000000000004">
      <c r="A27" s="551">
        <v>2040</v>
      </c>
      <c r="B27" s="568">
        <v>3691548.4450924899</v>
      </c>
      <c r="C27" s="220">
        <v>2321944.4382531098</v>
      </c>
      <c r="D27" s="112">
        <v>2290727.3685390642</v>
      </c>
      <c r="E27" s="112">
        <v>0</v>
      </c>
      <c r="F27" s="112">
        <v>0</v>
      </c>
      <c r="G27" s="112">
        <v>0</v>
      </c>
      <c r="H27" s="112">
        <v>0</v>
      </c>
      <c r="I27" s="112">
        <v>2718788.798587163</v>
      </c>
      <c r="J27" s="567">
        <v>2744920.5438580411</v>
      </c>
      <c r="K27" s="551"/>
      <c r="L27" s="562"/>
      <c r="M27" s="562"/>
    </row>
    <row r="28" spans="1:13" x14ac:dyDescent="0.55000000000000004">
      <c r="A28" s="551">
        <v>2041</v>
      </c>
      <c r="B28" s="568">
        <v>3733802.0798769454</v>
      </c>
      <c r="C28" s="220">
        <v>2340598.7877885224</v>
      </c>
      <c r="D28" s="112">
        <v>2308881.8210368906</v>
      </c>
      <c r="E28" s="112">
        <v>0</v>
      </c>
      <c r="F28" s="112">
        <v>0</v>
      </c>
      <c r="G28" s="112">
        <v>0</v>
      </c>
      <c r="H28" s="112">
        <v>0</v>
      </c>
      <c r="I28" s="112">
        <v>2746448.3201550543</v>
      </c>
      <c r="J28" s="567">
        <v>2774531.4941616114</v>
      </c>
      <c r="K28" s="551"/>
      <c r="L28" s="562"/>
      <c r="M28" s="562"/>
    </row>
    <row r="29" spans="1:13" x14ac:dyDescent="0.55000000000000004">
      <c r="A29" s="551">
        <v>2042</v>
      </c>
      <c r="B29" s="568">
        <v>3776055.7146613998</v>
      </c>
      <c r="C29" s="220">
        <v>2359253.1373239346</v>
      </c>
      <c r="D29" s="112">
        <v>2327036.2735347175</v>
      </c>
      <c r="E29" s="112">
        <v>0</v>
      </c>
      <c r="F29" s="112">
        <v>0</v>
      </c>
      <c r="G29" s="112">
        <v>0</v>
      </c>
      <c r="H29" s="112">
        <v>0</v>
      </c>
      <c r="I29" s="112">
        <v>2774107.8417229452</v>
      </c>
      <c r="J29" s="567">
        <v>2804142.4444651818</v>
      </c>
      <c r="K29" s="551"/>
      <c r="L29" s="562"/>
      <c r="M29" s="562"/>
    </row>
    <row r="30" spans="1:13" x14ac:dyDescent="0.55000000000000004">
      <c r="A30" s="551">
        <v>2043</v>
      </c>
      <c r="B30" s="568">
        <v>3818309.3494458552</v>
      </c>
      <c r="C30" s="220">
        <v>2377907.4868593467</v>
      </c>
      <c r="D30" s="112">
        <v>2345190.7260325439</v>
      </c>
      <c r="E30" s="112">
        <v>0</v>
      </c>
      <c r="F30" s="112">
        <v>0</v>
      </c>
      <c r="G30" s="112">
        <v>0</v>
      </c>
      <c r="H30" s="112">
        <v>0</v>
      </c>
      <c r="I30" s="112">
        <v>2801767.3632908366</v>
      </c>
      <c r="J30" s="567">
        <v>2833753.3947687522</v>
      </c>
      <c r="K30" s="551"/>
      <c r="L30" s="562"/>
      <c r="M30" s="562"/>
    </row>
    <row r="31" spans="1:13" x14ac:dyDescent="0.55000000000000004">
      <c r="A31" s="551">
        <v>2044</v>
      </c>
      <c r="B31" s="568">
        <v>3860562.9842303102</v>
      </c>
      <c r="C31" s="220">
        <v>2396561.8363947589</v>
      </c>
      <c r="D31" s="112">
        <v>2363345.1785303708</v>
      </c>
      <c r="E31" s="112">
        <v>0</v>
      </c>
      <c r="F31" s="112">
        <v>0</v>
      </c>
      <c r="G31" s="112">
        <v>0</v>
      </c>
      <c r="H31" s="112">
        <v>0</v>
      </c>
      <c r="I31" s="112">
        <v>2829426.8848587275</v>
      </c>
      <c r="J31" s="567">
        <v>2863364.3450723225</v>
      </c>
      <c r="K31" s="551"/>
      <c r="L31" s="562"/>
      <c r="M31" s="562"/>
    </row>
    <row r="32" spans="1:13" x14ac:dyDescent="0.55000000000000004">
      <c r="A32" s="551">
        <v>2045</v>
      </c>
      <c r="B32" s="568">
        <v>3902816.6190147656</v>
      </c>
      <c r="C32" s="220">
        <v>2415216.1859301711</v>
      </c>
      <c r="D32" s="112">
        <v>2381499.6310281977</v>
      </c>
      <c r="E32" s="112">
        <v>0</v>
      </c>
      <c r="F32" s="112">
        <v>0</v>
      </c>
      <c r="G32" s="112">
        <v>0</v>
      </c>
      <c r="H32" s="112">
        <v>0</v>
      </c>
      <c r="I32" s="112">
        <v>2857086.4064266188</v>
      </c>
      <c r="J32" s="567">
        <v>2892975.2953758929</v>
      </c>
      <c r="K32" s="551"/>
      <c r="L32" s="562"/>
      <c r="M32" s="562"/>
    </row>
    <row r="33" spans="1:13" x14ac:dyDescent="0.55000000000000004">
      <c r="A33" s="551">
        <v>2046</v>
      </c>
      <c r="B33" s="568">
        <v>3945070.2537992205</v>
      </c>
      <c r="C33" s="220">
        <v>2433870.5354655832</v>
      </c>
      <c r="D33" s="112">
        <v>2399654.0835260241</v>
      </c>
      <c r="E33" s="112">
        <v>0</v>
      </c>
      <c r="F33" s="112">
        <v>0</v>
      </c>
      <c r="G33" s="112">
        <v>0</v>
      </c>
      <c r="H33" s="112">
        <v>0</v>
      </c>
      <c r="I33" s="112">
        <v>2884745.9279945102</v>
      </c>
      <c r="J33" s="567">
        <v>2922586.2456794633</v>
      </c>
      <c r="K33" s="551"/>
      <c r="L33" s="562"/>
      <c r="M33" s="562"/>
    </row>
    <row r="34" spans="1:13" x14ac:dyDescent="0.55000000000000004">
      <c r="A34" s="551">
        <v>2047</v>
      </c>
      <c r="B34" s="568">
        <v>3987323.8885836755</v>
      </c>
      <c r="C34" s="220">
        <v>2452524.8850009958</v>
      </c>
      <c r="D34" s="112">
        <v>2417808.536023851</v>
      </c>
      <c r="E34" s="112">
        <v>0</v>
      </c>
      <c r="F34" s="112">
        <v>0</v>
      </c>
      <c r="G34" s="112">
        <v>0</v>
      </c>
      <c r="H34" s="112">
        <v>0</v>
      </c>
      <c r="I34" s="112">
        <v>2912405.449562401</v>
      </c>
      <c r="J34" s="567">
        <v>2952197.1959830336</v>
      </c>
      <c r="K34" s="551"/>
      <c r="L34" s="562"/>
      <c r="M34" s="562"/>
    </row>
    <row r="35" spans="1:13" x14ac:dyDescent="0.55000000000000004">
      <c r="A35" s="551">
        <v>2048</v>
      </c>
      <c r="B35" s="568">
        <v>4029577.5233681304</v>
      </c>
      <c r="C35" s="220">
        <v>2471179.234536408</v>
      </c>
      <c r="D35" s="112">
        <v>2435962.9885216779</v>
      </c>
      <c r="E35" s="112">
        <v>0</v>
      </c>
      <c r="F35" s="112">
        <v>0</v>
      </c>
      <c r="G35" s="112">
        <v>0</v>
      </c>
      <c r="H35" s="112">
        <v>0</v>
      </c>
      <c r="I35" s="112">
        <v>2940064.9711302919</v>
      </c>
      <c r="J35" s="567">
        <v>2981808.146286604</v>
      </c>
      <c r="K35" s="551"/>
      <c r="L35" s="562"/>
      <c r="M35" s="562"/>
    </row>
    <row r="36" spans="1:13" x14ac:dyDescent="0.55000000000000004">
      <c r="A36" s="551">
        <v>2049</v>
      </c>
      <c r="B36" s="568">
        <v>4071831.1581525858</v>
      </c>
      <c r="C36" s="220">
        <v>2489833.5840718201</v>
      </c>
      <c r="D36" s="112">
        <v>2454117.4410195043</v>
      </c>
      <c r="E36" s="112">
        <v>0</v>
      </c>
      <c r="F36" s="112">
        <v>0</v>
      </c>
      <c r="G36" s="112">
        <v>0</v>
      </c>
      <c r="H36" s="112">
        <v>0</v>
      </c>
      <c r="I36" s="112">
        <v>2967724.4926981828</v>
      </c>
      <c r="J36" s="567">
        <v>3011419.0965901744</v>
      </c>
      <c r="K36" s="551"/>
      <c r="L36" s="562"/>
      <c r="M36" s="562"/>
    </row>
    <row r="37" spans="1:13" x14ac:dyDescent="0.55000000000000004">
      <c r="A37" s="551">
        <v>2050</v>
      </c>
      <c r="B37" s="568">
        <v>4114084.7929370408</v>
      </c>
      <c r="C37" s="220">
        <v>2508487.9336072323</v>
      </c>
      <c r="D37" s="112">
        <v>2472271.8935173312</v>
      </c>
      <c r="E37" s="112">
        <v>0</v>
      </c>
      <c r="F37" s="112">
        <v>0</v>
      </c>
      <c r="G37" s="112">
        <v>0</v>
      </c>
      <c r="H37" s="112">
        <v>0</v>
      </c>
      <c r="I37" s="112">
        <v>2995384.0142660742</v>
      </c>
      <c r="J37" s="567">
        <v>3041030.0468937447</v>
      </c>
      <c r="K37" s="551"/>
      <c r="L37" s="562"/>
      <c r="M37" s="562"/>
    </row>
    <row r="38" spans="1:13" x14ac:dyDescent="0.55000000000000004">
      <c r="A38" s="551">
        <v>2051</v>
      </c>
      <c r="B38" s="568">
        <v>4212964.8716117218</v>
      </c>
      <c r="C38" s="220">
        <v>2570095.9368356173</v>
      </c>
      <c r="D38" s="112">
        <v>2534251.9202358662</v>
      </c>
      <c r="E38" s="112">
        <v>0</v>
      </c>
      <c r="F38" s="112">
        <v>0</v>
      </c>
      <c r="G38" s="112">
        <v>0</v>
      </c>
      <c r="H38" s="112">
        <v>0</v>
      </c>
      <c r="I38" s="112">
        <v>3076447.7427444356</v>
      </c>
      <c r="J38" s="567">
        <v>3122839.6399312448</v>
      </c>
      <c r="K38" s="551"/>
      <c r="L38" s="562"/>
      <c r="M38" s="562"/>
    </row>
    <row r="39" spans="1:13" x14ac:dyDescent="0.55000000000000004">
      <c r="A39" s="551">
        <v>2052</v>
      </c>
      <c r="B39" s="568">
        <v>4311844.9502864024</v>
      </c>
      <c r="C39" s="220">
        <v>2631703.9400640023</v>
      </c>
      <c r="D39" s="112">
        <v>2596231.9469544012</v>
      </c>
      <c r="E39" s="112">
        <v>0</v>
      </c>
      <c r="F39" s="112">
        <v>0</v>
      </c>
      <c r="G39" s="112">
        <v>0</v>
      </c>
      <c r="H39" s="112">
        <v>0</v>
      </c>
      <c r="I39" s="112">
        <v>3157511.4712227974</v>
      </c>
      <c r="J39" s="567">
        <v>3204649.2329687444</v>
      </c>
      <c r="K39" s="551"/>
      <c r="L39" s="562"/>
      <c r="M39" s="562"/>
    </row>
    <row r="40" spans="1:13" x14ac:dyDescent="0.55000000000000004">
      <c r="A40" s="551">
        <v>2053</v>
      </c>
      <c r="B40" s="568">
        <v>4410725.0289610829</v>
      </c>
      <c r="C40" s="220">
        <v>2693311.9432923868</v>
      </c>
      <c r="D40" s="112">
        <v>2658211.9736729362</v>
      </c>
      <c r="E40" s="112">
        <v>0</v>
      </c>
      <c r="F40" s="112">
        <v>0</v>
      </c>
      <c r="G40" s="112">
        <v>0</v>
      </c>
      <c r="H40" s="112">
        <v>0</v>
      </c>
      <c r="I40" s="112">
        <v>3238575.1997011588</v>
      </c>
      <c r="J40" s="567">
        <v>3286458.8260062439</v>
      </c>
      <c r="K40" s="551"/>
      <c r="L40" s="562"/>
      <c r="M40" s="562"/>
    </row>
    <row r="41" spans="1:13" x14ac:dyDescent="0.55000000000000004">
      <c r="A41" s="551">
        <v>2054</v>
      </c>
      <c r="B41" s="568">
        <v>4509605.1076357644</v>
      </c>
      <c r="C41" s="220">
        <v>2754919.9465207723</v>
      </c>
      <c r="D41" s="112">
        <v>2720192.0003914712</v>
      </c>
      <c r="E41" s="112">
        <v>0</v>
      </c>
      <c r="F41" s="112">
        <v>0</v>
      </c>
      <c r="G41" s="112">
        <v>0</v>
      </c>
      <c r="H41" s="112">
        <v>0</v>
      </c>
      <c r="I41" s="112">
        <v>3319638.9281795206</v>
      </c>
      <c r="J41" s="567">
        <v>3368268.4190437444</v>
      </c>
      <c r="K41" s="551"/>
      <c r="L41" s="562"/>
      <c r="M41" s="562"/>
    </row>
    <row r="42" spans="1:13" x14ac:dyDescent="0.55000000000000004">
      <c r="A42" s="551">
        <v>2055</v>
      </c>
      <c r="B42" s="568">
        <v>4608485.186310445</v>
      </c>
      <c r="C42" s="220">
        <v>2816527.9497491573</v>
      </c>
      <c r="D42" s="112">
        <v>2782172.0271100067</v>
      </c>
      <c r="E42" s="112">
        <v>0</v>
      </c>
      <c r="F42" s="112">
        <v>0</v>
      </c>
      <c r="G42" s="112">
        <v>0</v>
      </c>
      <c r="H42" s="112">
        <v>0</v>
      </c>
      <c r="I42" s="112">
        <v>3400702.6566578825</v>
      </c>
      <c r="J42" s="567">
        <v>3450078.012081244</v>
      </c>
      <c r="K42" s="551"/>
      <c r="L42" s="562"/>
      <c r="M42" s="562"/>
    </row>
    <row r="43" spans="1:13" x14ac:dyDescent="0.55000000000000004">
      <c r="A43" s="551">
        <v>2056</v>
      </c>
      <c r="B43" s="568">
        <v>4707365.2649851255</v>
      </c>
      <c r="C43" s="220">
        <v>2878135.9529775423</v>
      </c>
      <c r="D43" s="112">
        <v>2844152.0538285412</v>
      </c>
      <c r="E43" s="112">
        <v>0</v>
      </c>
      <c r="F43" s="112">
        <v>0</v>
      </c>
      <c r="G43" s="112">
        <v>0</v>
      </c>
      <c r="H43" s="112">
        <v>0</v>
      </c>
      <c r="I43" s="112">
        <v>3481766.3851362439</v>
      </c>
      <c r="J43" s="567">
        <v>3531887.6051187441</v>
      </c>
      <c r="K43" s="551"/>
      <c r="L43" s="562"/>
      <c r="M43" s="562"/>
    </row>
    <row r="44" spans="1:13" x14ac:dyDescent="0.55000000000000004">
      <c r="A44" s="551">
        <v>2057</v>
      </c>
      <c r="B44" s="568">
        <v>4806245.3436598061</v>
      </c>
      <c r="C44" s="220">
        <v>2939743.9562059273</v>
      </c>
      <c r="D44" s="112">
        <v>2906132.0805470762</v>
      </c>
      <c r="E44" s="112">
        <v>0</v>
      </c>
      <c r="F44" s="112">
        <v>0</v>
      </c>
      <c r="G44" s="112">
        <v>0</v>
      </c>
      <c r="H44" s="112">
        <v>0</v>
      </c>
      <c r="I44" s="112">
        <v>3562830.1136146057</v>
      </c>
      <c r="J44" s="567">
        <v>3613697.1981562441</v>
      </c>
      <c r="K44" s="551"/>
      <c r="L44" s="562"/>
      <c r="M44" s="562"/>
    </row>
    <row r="45" spans="1:13" x14ac:dyDescent="0.55000000000000004">
      <c r="A45" s="551">
        <v>2058</v>
      </c>
      <c r="B45" s="568">
        <v>4905125.4223344866</v>
      </c>
      <c r="C45" s="220">
        <v>3001351.9594343118</v>
      </c>
      <c r="D45" s="112">
        <v>2968112.1072656112</v>
      </c>
      <c r="E45" s="112">
        <v>0</v>
      </c>
      <c r="F45" s="112">
        <v>0</v>
      </c>
      <c r="G45" s="112">
        <v>0</v>
      </c>
      <c r="H45" s="112">
        <v>0</v>
      </c>
      <c r="I45" s="112">
        <v>3643893.8420929667</v>
      </c>
      <c r="J45" s="567">
        <v>3695506.7911937437</v>
      </c>
      <c r="K45" s="551"/>
      <c r="L45" s="562"/>
      <c r="M45" s="562"/>
    </row>
    <row r="46" spans="1:13" x14ac:dyDescent="0.55000000000000004">
      <c r="A46" s="551">
        <v>2059</v>
      </c>
      <c r="B46" s="568">
        <v>5004005.5010091681</v>
      </c>
      <c r="C46" s="220">
        <v>3062959.9626626973</v>
      </c>
      <c r="D46" s="112">
        <v>3030092.1339841462</v>
      </c>
      <c r="E46" s="112">
        <v>0</v>
      </c>
      <c r="F46" s="112">
        <v>0</v>
      </c>
      <c r="G46" s="112">
        <v>0</v>
      </c>
      <c r="H46" s="112">
        <v>0</v>
      </c>
      <c r="I46" s="112">
        <v>3724957.570571329</v>
      </c>
      <c r="J46" s="567">
        <v>3777316.3842312437</v>
      </c>
      <c r="K46" s="551"/>
      <c r="L46" s="562"/>
      <c r="M46" s="562"/>
    </row>
    <row r="47" spans="1:13" x14ac:dyDescent="0.55000000000000004">
      <c r="A47" s="551">
        <v>2060</v>
      </c>
      <c r="B47" s="568">
        <v>5102885.5796838496</v>
      </c>
      <c r="C47" s="220">
        <v>3124567.9658910823</v>
      </c>
      <c r="D47" s="112">
        <v>3092072.1607026812</v>
      </c>
      <c r="E47" s="112">
        <v>0</v>
      </c>
      <c r="F47" s="112">
        <v>0</v>
      </c>
      <c r="G47" s="112">
        <v>0</v>
      </c>
      <c r="H47" s="112">
        <v>0</v>
      </c>
      <c r="I47" s="112">
        <v>3806021.2990496904</v>
      </c>
      <c r="J47" s="567">
        <v>3859125.9772687438</v>
      </c>
      <c r="K47" s="551"/>
      <c r="L47" s="562"/>
      <c r="M47" s="562"/>
    </row>
    <row r="48" spans="1:13" x14ac:dyDescent="0.55000000000000004">
      <c r="A48" s="551">
        <v>2061</v>
      </c>
      <c r="B48" s="568">
        <v>5201765.6583585301</v>
      </c>
      <c r="C48" s="220">
        <v>3186175.9691194673</v>
      </c>
      <c r="D48" s="112">
        <v>3154052.1874212157</v>
      </c>
      <c r="E48" s="112">
        <v>0</v>
      </c>
      <c r="F48" s="112">
        <v>0</v>
      </c>
      <c r="G48" s="112">
        <v>0</v>
      </c>
      <c r="H48" s="112">
        <v>0</v>
      </c>
      <c r="I48" s="112">
        <v>3887085.0275280522</v>
      </c>
      <c r="J48" s="567">
        <v>3940935.5703062434</v>
      </c>
      <c r="K48" s="551"/>
      <c r="L48" s="562"/>
      <c r="M48" s="562"/>
    </row>
    <row r="49" spans="1:13" x14ac:dyDescent="0.55000000000000004">
      <c r="A49" s="551">
        <v>2062</v>
      </c>
      <c r="B49" s="568">
        <v>5300645.7370332107</v>
      </c>
      <c r="C49" s="220">
        <v>3247783.9723478518</v>
      </c>
      <c r="D49" s="112">
        <v>3216032.2141397512</v>
      </c>
      <c r="E49" s="112">
        <v>0</v>
      </c>
      <c r="F49" s="112">
        <v>0</v>
      </c>
      <c r="G49" s="112">
        <v>0</v>
      </c>
      <c r="H49" s="112">
        <v>0</v>
      </c>
      <c r="I49" s="112">
        <v>3968148.7560064131</v>
      </c>
      <c r="J49" s="567">
        <v>4022745.1633437434</v>
      </c>
      <c r="K49" s="551"/>
      <c r="L49" s="562"/>
      <c r="M49" s="562"/>
    </row>
    <row r="50" spans="1:13" x14ac:dyDescent="0.55000000000000004">
      <c r="A50" s="551">
        <v>2063</v>
      </c>
      <c r="B50" s="568">
        <v>5399525.8157078912</v>
      </c>
      <c r="C50" s="220">
        <v>3309391.9755762373</v>
      </c>
      <c r="D50" s="112">
        <v>3278012.2408582857</v>
      </c>
      <c r="E50" s="112">
        <v>0</v>
      </c>
      <c r="F50" s="112">
        <v>0</v>
      </c>
      <c r="G50" s="112">
        <v>0</v>
      </c>
      <c r="H50" s="112">
        <v>0</v>
      </c>
      <c r="I50" s="112">
        <v>4049212.484484775</v>
      </c>
      <c r="J50" s="567">
        <v>4104554.7563812435</v>
      </c>
      <c r="K50" s="551"/>
      <c r="L50" s="562"/>
      <c r="M50" s="562"/>
    </row>
    <row r="51" spans="1:13" x14ac:dyDescent="0.55000000000000004">
      <c r="A51" s="551">
        <v>2064</v>
      </c>
      <c r="B51" s="568">
        <v>5498405.8943825718</v>
      </c>
      <c r="C51" s="220">
        <v>3370999.9788046223</v>
      </c>
      <c r="D51" s="112">
        <v>3339992.2675768211</v>
      </c>
      <c r="E51" s="112">
        <v>0</v>
      </c>
      <c r="F51" s="112">
        <v>0</v>
      </c>
      <c r="G51" s="112">
        <v>0</v>
      </c>
      <c r="H51" s="112">
        <v>0</v>
      </c>
      <c r="I51" s="112">
        <v>4130276.2129631368</v>
      </c>
      <c r="J51" s="567">
        <v>4186364.3494187435</v>
      </c>
      <c r="K51" s="551"/>
      <c r="L51" s="562"/>
      <c r="M51" s="562"/>
    </row>
    <row r="52" spans="1:13" x14ac:dyDescent="0.55000000000000004">
      <c r="A52" s="551">
        <v>2065</v>
      </c>
      <c r="B52" s="568">
        <v>5597285.9730572524</v>
      </c>
      <c r="C52" s="220">
        <v>3432607.9820330068</v>
      </c>
      <c r="D52" s="112">
        <v>3401972.2942953557</v>
      </c>
      <c r="E52" s="112">
        <v>0</v>
      </c>
      <c r="F52" s="112">
        <v>0</v>
      </c>
      <c r="G52" s="112">
        <v>0</v>
      </c>
      <c r="H52" s="112">
        <v>0</v>
      </c>
      <c r="I52" s="112">
        <v>4211339.9414414987</v>
      </c>
      <c r="J52" s="567">
        <v>4268173.9424562436</v>
      </c>
      <c r="K52" s="551"/>
      <c r="L52" s="562"/>
      <c r="M52" s="562"/>
    </row>
    <row r="53" spans="1:13" x14ac:dyDescent="0.55000000000000004">
      <c r="A53" s="551">
        <v>2066</v>
      </c>
      <c r="B53" s="568">
        <v>5696166.0517319329</v>
      </c>
      <c r="C53" s="220">
        <v>3494215.9852613918</v>
      </c>
      <c r="D53" s="112">
        <v>3463952.3210138907</v>
      </c>
      <c r="E53" s="112">
        <v>0</v>
      </c>
      <c r="F53" s="112">
        <v>0</v>
      </c>
      <c r="G53" s="112">
        <v>0</v>
      </c>
      <c r="H53" s="112">
        <v>0</v>
      </c>
      <c r="I53" s="112">
        <v>4292403.6699198596</v>
      </c>
      <c r="J53" s="567">
        <v>4349983.5354937427</v>
      </c>
      <c r="K53" s="551"/>
      <c r="L53" s="562"/>
      <c r="M53" s="562"/>
    </row>
    <row r="54" spans="1:13" x14ac:dyDescent="0.55000000000000004">
      <c r="A54" s="551">
        <v>2067</v>
      </c>
      <c r="B54" s="568">
        <v>5795046.1304066144</v>
      </c>
      <c r="C54" s="220">
        <v>3555823.9884897768</v>
      </c>
      <c r="D54" s="112">
        <v>3525932.3477324257</v>
      </c>
      <c r="E54" s="112">
        <v>0</v>
      </c>
      <c r="F54" s="112">
        <v>0</v>
      </c>
      <c r="G54" s="112">
        <v>0</v>
      </c>
      <c r="H54" s="112">
        <v>0</v>
      </c>
      <c r="I54" s="112">
        <v>4373467.3983982215</v>
      </c>
      <c r="J54" s="567">
        <v>4431793.1285312437</v>
      </c>
      <c r="K54" s="551"/>
      <c r="L54" s="562"/>
      <c r="M54" s="562"/>
    </row>
    <row r="55" spans="1:13" x14ac:dyDescent="0.55000000000000004">
      <c r="A55" s="551">
        <v>2068</v>
      </c>
      <c r="B55" s="568">
        <v>5893926.2090812949</v>
      </c>
      <c r="C55" s="220">
        <v>3617431.9917181619</v>
      </c>
      <c r="D55" s="112">
        <v>3587912.3744509611</v>
      </c>
      <c r="E55" s="112">
        <v>0</v>
      </c>
      <c r="F55" s="112">
        <v>0</v>
      </c>
      <c r="G55" s="112">
        <v>0</v>
      </c>
      <c r="H55" s="112">
        <v>0</v>
      </c>
      <c r="I55" s="112">
        <v>4454531.1268765833</v>
      </c>
      <c r="J55" s="567">
        <v>4513602.7215687428</v>
      </c>
      <c r="K55" s="551"/>
      <c r="L55" s="562"/>
      <c r="M55" s="562"/>
    </row>
    <row r="56" spans="1:13" x14ac:dyDescent="0.55000000000000004">
      <c r="A56" s="551">
        <v>2069</v>
      </c>
      <c r="B56" s="568">
        <v>5992806.2877559764</v>
      </c>
      <c r="C56" s="220">
        <v>3679039.9949465469</v>
      </c>
      <c r="D56" s="112">
        <v>3649892.4011694957</v>
      </c>
      <c r="E56" s="112">
        <v>0</v>
      </c>
      <c r="F56" s="112">
        <v>0</v>
      </c>
      <c r="G56" s="112">
        <v>0</v>
      </c>
      <c r="H56" s="112">
        <v>0</v>
      </c>
      <c r="I56" s="112">
        <v>4535594.8553549442</v>
      </c>
      <c r="J56" s="567">
        <v>4595412.3146062428</v>
      </c>
      <c r="K56" s="551"/>
      <c r="L56" s="562"/>
      <c r="M56" s="562"/>
    </row>
    <row r="57" spans="1:13" x14ac:dyDescent="0.55000000000000004">
      <c r="A57" s="551">
        <v>2070</v>
      </c>
      <c r="B57" s="568">
        <v>6091686.366430657</v>
      </c>
      <c r="C57" s="220">
        <v>3740647.9981749319</v>
      </c>
      <c r="D57" s="112">
        <v>3711872.4278880311</v>
      </c>
      <c r="E57" s="112">
        <v>0</v>
      </c>
      <c r="F57" s="112">
        <v>0</v>
      </c>
      <c r="G57" s="112">
        <v>0</v>
      </c>
      <c r="H57" s="112">
        <v>0</v>
      </c>
      <c r="I57" s="112">
        <v>4616658.5838333061</v>
      </c>
      <c r="J57" s="567">
        <v>4677221.9076437429</v>
      </c>
      <c r="K57" s="551"/>
      <c r="L57" s="562"/>
      <c r="M57" s="562"/>
    </row>
    <row r="58" spans="1:13" x14ac:dyDescent="0.55000000000000004">
      <c r="A58" s="551">
        <v>2071</v>
      </c>
      <c r="B58" s="568">
        <v>6190566.4451053385</v>
      </c>
      <c r="C58" s="220">
        <v>3802256.0014033173</v>
      </c>
      <c r="D58" s="112">
        <v>3773852.4546065656</v>
      </c>
      <c r="E58" s="112">
        <v>0</v>
      </c>
      <c r="F58" s="112">
        <v>0</v>
      </c>
      <c r="G58" s="112">
        <v>0</v>
      </c>
      <c r="H58" s="112">
        <v>0</v>
      </c>
      <c r="I58" s="112">
        <v>4697722.3123116679</v>
      </c>
      <c r="J58" s="567">
        <v>4759031.5006812429</v>
      </c>
      <c r="K58" s="551"/>
      <c r="L58" s="562"/>
      <c r="M58" s="562"/>
    </row>
    <row r="59" spans="1:13" x14ac:dyDescent="0.55000000000000004">
      <c r="A59" s="551">
        <v>2072</v>
      </c>
      <c r="B59" s="568">
        <v>6289446.523780019</v>
      </c>
      <c r="C59" s="220">
        <v>3863864.0046317023</v>
      </c>
      <c r="D59" s="112">
        <v>3835832.4813251006</v>
      </c>
      <c r="E59" s="112">
        <v>0</v>
      </c>
      <c r="F59" s="112">
        <v>0</v>
      </c>
      <c r="G59" s="112">
        <v>0</v>
      </c>
      <c r="H59" s="112">
        <v>0</v>
      </c>
      <c r="I59" s="112">
        <v>4778786.0407900298</v>
      </c>
      <c r="J59" s="567">
        <v>4840841.093718743</v>
      </c>
      <c r="K59" s="551"/>
      <c r="L59" s="562"/>
      <c r="M59" s="562"/>
    </row>
    <row r="60" spans="1:13" x14ac:dyDescent="0.55000000000000004">
      <c r="A60" s="551">
        <v>2073</v>
      </c>
      <c r="B60" s="568">
        <v>6388326.6024546996</v>
      </c>
      <c r="C60" s="220">
        <v>3925472.0078600878</v>
      </c>
      <c r="D60" s="112">
        <v>3897812.5080436361</v>
      </c>
      <c r="E60" s="112">
        <v>0</v>
      </c>
      <c r="F60" s="112">
        <v>0</v>
      </c>
      <c r="G60" s="112">
        <v>0</v>
      </c>
      <c r="H60" s="112">
        <v>0</v>
      </c>
      <c r="I60" s="112">
        <v>4859849.7692683917</v>
      </c>
      <c r="J60" s="567">
        <v>4922650.6867562421</v>
      </c>
      <c r="K60" s="551"/>
      <c r="L60" s="562"/>
      <c r="M60" s="562"/>
    </row>
    <row r="61" spans="1:13" x14ac:dyDescent="0.55000000000000004">
      <c r="A61" s="551">
        <v>2074</v>
      </c>
      <c r="B61" s="568">
        <v>6487206.6811293801</v>
      </c>
      <c r="C61" s="220">
        <v>3987080.0110884719</v>
      </c>
      <c r="D61" s="112">
        <v>3959792.5347621711</v>
      </c>
      <c r="E61" s="112">
        <v>0</v>
      </c>
      <c r="F61" s="112">
        <v>0</v>
      </c>
      <c r="G61" s="112">
        <v>0</v>
      </c>
      <c r="H61" s="112">
        <v>0</v>
      </c>
      <c r="I61" s="112">
        <v>4940913.4977467526</v>
      </c>
      <c r="J61" s="567">
        <v>5004460.2797937421</v>
      </c>
      <c r="K61" s="551"/>
      <c r="L61" s="562"/>
      <c r="M61" s="562"/>
    </row>
    <row r="62" spans="1:13" x14ac:dyDescent="0.55000000000000004">
      <c r="A62" s="551">
        <v>2075</v>
      </c>
      <c r="B62" s="568">
        <v>6586086.7598040607</v>
      </c>
      <c r="C62" s="220">
        <v>4048688.0143168569</v>
      </c>
      <c r="D62" s="112">
        <v>4021772.5614807056</v>
      </c>
      <c r="E62" s="112">
        <v>0</v>
      </c>
      <c r="F62" s="112">
        <v>0</v>
      </c>
      <c r="G62" s="112">
        <v>0</v>
      </c>
      <c r="H62" s="112">
        <v>0</v>
      </c>
      <c r="I62" s="112">
        <v>5021977.2262251144</v>
      </c>
      <c r="J62" s="567">
        <v>5086269.8728312422</v>
      </c>
      <c r="K62" s="551"/>
      <c r="L62" s="562"/>
      <c r="M62" s="562"/>
    </row>
    <row r="63" spans="1:13" x14ac:dyDescent="0.55000000000000004">
      <c r="A63" s="551">
        <v>2076</v>
      </c>
      <c r="B63" s="568">
        <v>6684966.8384787422</v>
      </c>
      <c r="C63" s="220">
        <v>4110296.0175452419</v>
      </c>
      <c r="D63" s="112">
        <v>4083752.5881992402</v>
      </c>
      <c r="E63" s="112">
        <v>0</v>
      </c>
      <c r="F63" s="112">
        <v>0</v>
      </c>
      <c r="G63" s="112">
        <v>0</v>
      </c>
      <c r="H63" s="112">
        <v>0</v>
      </c>
      <c r="I63" s="112">
        <v>5103040.9547034763</v>
      </c>
      <c r="J63" s="567">
        <v>5168079.4658687422</v>
      </c>
      <c r="K63" s="551"/>
      <c r="L63" s="562"/>
      <c r="M63" s="562"/>
    </row>
    <row r="64" spans="1:13" x14ac:dyDescent="0.55000000000000004">
      <c r="A64" s="551">
        <v>2077</v>
      </c>
      <c r="B64" s="568">
        <v>6783846.9171534227</v>
      </c>
      <c r="C64" s="220">
        <v>4171904.0207736269</v>
      </c>
      <c r="D64" s="112">
        <v>4145732.6149177756</v>
      </c>
      <c r="E64" s="112">
        <v>0</v>
      </c>
      <c r="F64" s="112">
        <v>0</v>
      </c>
      <c r="G64" s="112">
        <v>0</v>
      </c>
      <c r="H64" s="112">
        <v>0</v>
      </c>
      <c r="I64" s="112">
        <v>5184104.6831818372</v>
      </c>
      <c r="J64" s="567">
        <v>5249889.0589062423</v>
      </c>
      <c r="K64" s="551"/>
      <c r="L64" s="562"/>
      <c r="M64" s="562"/>
    </row>
    <row r="65" spans="1:13" x14ac:dyDescent="0.55000000000000004">
      <c r="A65" s="551">
        <v>2078</v>
      </c>
      <c r="B65" s="568">
        <v>6882726.9958281033</v>
      </c>
      <c r="C65" s="220">
        <v>4233512.0240020119</v>
      </c>
      <c r="D65" s="112">
        <v>4207712.6416363101</v>
      </c>
      <c r="E65" s="112">
        <v>0</v>
      </c>
      <c r="F65" s="112">
        <v>0</v>
      </c>
      <c r="G65" s="112">
        <v>0</v>
      </c>
      <c r="H65" s="112">
        <v>0</v>
      </c>
      <c r="I65" s="112">
        <v>5265168.4116601991</v>
      </c>
      <c r="J65" s="567">
        <v>5331698.6519437423</v>
      </c>
      <c r="K65" s="551"/>
      <c r="L65" s="562"/>
      <c r="M65" s="562"/>
    </row>
    <row r="66" spans="1:13" x14ac:dyDescent="0.55000000000000004">
      <c r="A66" s="551">
        <v>2079</v>
      </c>
      <c r="B66" s="568">
        <v>6981607.0745027838</v>
      </c>
      <c r="C66" s="220">
        <v>4295120.0272303969</v>
      </c>
      <c r="D66" s="112">
        <v>4269692.6683548456</v>
      </c>
      <c r="E66" s="112">
        <v>0</v>
      </c>
      <c r="F66" s="112">
        <v>0</v>
      </c>
      <c r="G66" s="112">
        <v>0</v>
      </c>
      <c r="H66" s="112">
        <v>0</v>
      </c>
      <c r="I66" s="112">
        <v>5346232.1401385609</v>
      </c>
      <c r="J66" s="567">
        <v>5413508.2449812414</v>
      </c>
      <c r="K66" s="551"/>
      <c r="L66" s="562"/>
      <c r="M66" s="562"/>
    </row>
    <row r="67" spans="1:13" x14ac:dyDescent="0.55000000000000004">
      <c r="A67" s="551">
        <v>2080</v>
      </c>
      <c r="B67" s="568">
        <v>7080487.1531774644</v>
      </c>
      <c r="C67" s="220">
        <v>4356728.0304587819</v>
      </c>
      <c r="D67" s="112">
        <v>4331672.6950733801</v>
      </c>
      <c r="E67" s="112">
        <v>0</v>
      </c>
      <c r="F67" s="112">
        <v>0</v>
      </c>
      <c r="G67" s="112">
        <v>0</v>
      </c>
      <c r="H67" s="112">
        <v>0</v>
      </c>
      <c r="I67" s="112">
        <v>5427295.8686169228</v>
      </c>
      <c r="J67" s="567">
        <v>5495317.8380187415</v>
      </c>
      <c r="K67" s="551"/>
      <c r="L67" s="562"/>
      <c r="M67" s="562"/>
    </row>
    <row r="68" spans="1:13" x14ac:dyDescent="0.55000000000000004">
      <c r="A68" s="551">
        <v>2081</v>
      </c>
      <c r="B68" s="568">
        <v>7179367.2318521459</v>
      </c>
      <c r="C68" s="220">
        <v>4418336.0336871669</v>
      </c>
      <c r="D68" s="112">
        <v>4393652.7217919156</v>
      </c>
      <c r="E68" s="112">
        <v>0</v>
      </c>
      <c r="F68" s="112">
        <v>0</v>
      </c>
      <c r="G68" s="112">
        <v>0</v>
      </c>
      <c r="H68" s="112">
        <v>0</v>
      </c>
      <c r="I68" s="112">
        <v>5508359.5970952837</v>
      </c>
      <c r="J68" s="567">
        <v>5577127.4310562415</v>
      </c>
      <c r="K68" s="551"/>
      <c r="L68" s="562"/>
      <c r="M68" s="562"/>
    </row>
    <row r="69" spans="1:13" x14ac:dyDescent="0.55000000000000004">
      <c r="A69" s="551">
        <v>2082</v>
      </c>
      <c r="B69" s="568">
        <v>7278247.3105268264</v>
      </c>
      <c r="C69" s="220">
        <v>4479944.0369155519</v>
      </c>
      <c r="D69" s="112">
        <v>4455632.7485104501</v>
      </c>
      <c r="E69" s="112">
        <v>0</v>
      </c>
      <c r="F69" s="112">
        <v>0</v>
      </c>
      <c r="G69" s="112">
        <v>0</v>
      </c>
      <c r="H69" s="112">
        <v>0</v>
      </c>
      <c r="I69" s="112">
        <v>5589423.3255736455</v>
      </c>
      <c r="J69" s="567">
        <v>5658937.0240937416</v>
      </c>
      <c r="K69" s="551"/>
      <c r="L69" s="562"/>
      <c r="M69" s="562"/>
    </row>
    <row r="70" spans="1:13" x14ac:dyDescent="0.55000000000000004">
      <c r="A70" s="551">
        <v>2083</v>
      </c>
      <c r="B70" s="568">
        <v>7377127.389201507</v>
      </c>
      <c r="C70" s="220">
        <v>4541552.0401439369</v>
      </c>
      <c r="D70" s="112">
        <v>4517612.7752289856</v>
      </c>
      <c r="E70" s="112">
        <v>0</v>
      </c>
      <c r="F70" s="112">
        <v>0</v>
      </c>
      <c r="G70" s="112">
        <v>0</v>
      </c>
      <c r="H70" s="112">
        <v>0</v>
      </c>
      <c r="I70" s="112">
        <v>5670487.0540520074</v>
      </c>
      <c r="J70" s="567">
        <v>5740746.6171312416</v>
      </c>
      <c r="K70" s="551"/>
      <c r="L70" s="562"/>
      <c r="M70" s="562"/>
    </row>
    <row r="71" spans="1:13" x14ac:dyDescent="0.55000000000000004">
      <c r="A71" s="551">
        <v>2084</v>
      </c>
      <c r="B71" s="568">
        <v>7476007.4678761885</v>
      </c>
      <c r="C71" s="220">
        <v>4603160.0433723219</v>
      </c>
      <c r="D71" s="112">
        <v>4579592.8019475201</v>
      </c>
      <c r="E71" s="112">
        <v>0</v>
      </c>
      <c r="F71" s="112">
        <v>0</v>
      </c>
      <c r="G71" s="112">
        <v>0</v>
      </c>
      <c r="H71" s="112">
        <v>0</v>
      </c>
      <c r="I71" s="112">
        <v>5751550.7825303692</v>
      </c>
      <c r="J71" s="567">
        <v>5822556.2101687416</v>
      </c>
      <c r="K71" s="551"/>
      <c r="L71" s="562"/>
      <c r="M71" s="562"/>
    </row>
    <row r="72" spans="1:13" x14ac:dyDescent="0.55000000000000004">
      <c r="A72" s="551">
        <v>2085</v>
      </c>
      <c r="B72" s="568">
        <v>7574887.5465508681</v>
      </c>
      <c r="C72" s="220">
        <v>4664768.0466007069</v>
      </c>
      <c r="D72" s="112">
        <v>4641572.8286660556</v>
      </c>
      <c r="E72" s="112">
        <v>0</v>
      </c>
      <c r="F72" s="112">
        <v>0</v>
      </c>
      <c r="G72" s="112">
        <v>0</v>
      </c>
      <c r="H72" s="112">
        <v>0</v>
      </c>
      <c r="I72" s="112">
        <v>5832614.5110087302</v>
      </c>
      <c r="J72" s="567">
        <v>5904365.8032062417</v>
      </c>
      <c r="K72" s="551"/>
      <c r="L72" s="562"/>
      <c r="M72" s="562"/>
    </row>
    <row r="73" spans="1:13" x14ac:dyDescent="0.55000000000000004">
      <c r="A73" s="551">
        <v>2086</v>
      </c>
      <c r="B73" s="568">
        <v>7673767.6252255496</v>
      </c>
      <c r="C73" s="220">
        <v>4726376.0498290919</v>
      </c>
      <c r="D73" s="112">
        <v>4703552.8553845901</v>
      </c>
      <c r="E73" s="112">
        <v>0</v>
      </c>
      <c r="F73" s="112">
        <v>0</v>
      </c>
      <c r="G73" s="112">
        <v>0</v>
      </c>
      <c r="H73" s="112">
        <v>0</v>
      </c>
      <c r="I73" s="112">
        <v>5913678.239487092</v>
      </c>
      <c r="J73" s="567">
        <v>5986175.3962437408</v>
      </c>
      <c r="K73" s="551"/>
      <c r="L73" s="562"/>
      <c r="M73" s="562"/>
    </row>
    <row r="74" spans="1:13" x14ac:dyDescent="0.55000000000000004">
      <c r="A74" s="551">
        <v>2087</v>
      </c>
      <c r="B74" s="568">
        <v>7772647.7039002301</v>
      </c>
      <c r="C74" s="220">
        <v>4787984.0530574769</v>
      </c>
      <c r="D74" s="112">
        <v>4765532.8821031256</v>
      </c>
      <c r="E74" s="112">
        <v>0</v>
      </c>
      <c r="F74" s="112">
        <v>0</v>
      </c>
      <c r="G74" s="112">
        <v>0</v>
      </c>
      <c r="H74" s="112">
        <v>0</v>
      </c>
      <c r="I74" s="112">
        <v>5994741.9679654529</v>
      </c>
      <c r="J74" s="567">
        <v>6067984.9892812409</v>
      </c>
      <c r="K74" s="551"/>
      <c r="L74" s="562"/>
      <c r="M74" s="562"/>
    </row>
    <row r="75" spans="1:13" x14ac:dyDescent="0.55000000000000004">
      <c r="A75" s="551">
        <v>2088</v>
      </c>
      <c r="B75" s="568">
        <v>7871527.7825749116</v>
      </c>
      <c r="C75" s="220">
        <v>4849592.0562858619</v>
      </c>
      <c r="D75" s="112">
        <v>4827512.9088216601</v>
      </c>
      <c r="E75" s="112">
        <v>0</v>
      </c>
      <c r="F75" s="112">
        <v>0</v>
      </c>
      <c r="G75" s="112">
        <v>0</v>
      </c>
      <c r="H75" s="112">
        <v>0</v>
      </c>
      <c r="I75" s="112">
        <v>6075805.6964438148</v>
      </c>
      <c r="J75" s="567">
        <v>6149794.5823187409</v>
      </c>
      <c r="K75" s="551"/>
      <c r="L75" s="562"/>
      <c r="M75" s="562"/>
    </row>
    <row r="76" spans="1:13" x14ac:dyDescent="0.55000000000000004">
      <c r="A76" s="551">
        <v>2089</v>
      </c>
      <c r="B76" s="568">
        <v>7970407.8612495931</v>
      </c>
      <c r="C76" s="220">
        <v>4911200.0595142469</v>
      </c>
      <c r="D76" s="112">
        <v>4889492.9355401956</v>
      </c>
      <c r="E76" s="112">
        <v>0</v>
      </c>
      <c r="F76" s="112">
        <v>0</v>
      </c>
      <c r="G76" s="112">
        <v>0</v>
      </c>
      <c r="H76" s="112">
        <v>0</v>
      </c>
      <c r="I76" s="112">
        <v>6156869.4249221766</v>
      </c>
      <c r="J76" s="567">
        <v>6231604.1753562409</v>
      </c>
      <c r="K76" s="551"/>
      <c r="L76" s="562"/>
      <c r="M76" s="562"/>
    </row>
    <row r="77" spans="1:13" x14ac:dyDescent="0.55000000000000004">
      <c r="A77" s="551">
        <v>2090</v>
      </c>
      <c r="B77" s="568">
        <v>8069287.9399242736</v>
      </c>
      <c r="C77" s="220">
        <v>4972808.0627426319</v>
      </c>
      <c r="D77" s="112">
        <v>4951472.9622587301</v>
      </c>
      <c r="E77" s="112">
        <v>0</v>
      </c>
      <c r="F77" s="112">
        <v>0</v>
      </c>
      <c r="G77" s="112">
        <v>0</v>
      </c>
      <c r="H77" s="112">
        <v>0</v>
      </c>
      <c r="I77" s="112">
        <v>6237933.1534005385</v>
      </c>
      <c r="J77" s="567">
        <v>6313413.768393741</v>
      </c>
      <c r="K77" s="551"/>
      <c r="L77" s="562"/>
      <c r="M77" s="562"/>
    </row>
    <row r="78" spans="1:13" x14ac:dyDescent="0.55000000000000004">
      <c r="A78" s="551">
        <v>2091</v>
      </c>
      <c r="B78" s="568">
        <v>8168168.0185989542</v>
      </c>
      <c r="C78" s="220">
        <v>5034416.0659710169</v>
      </c>
      <c r="D78" s="112">
        <v>5013452.9889772646</v>
      </c>
      <c r="E78" s="112">
        <v>0</v>
      </c>
      <c r="F78" s="112">
        <v>0</v>
      </c>
      <c r="G78" s="112">
        <v>0</v>
      </c>
      <c r="H78" s="112">
        <v>0</v>
      </c>
      <c r="I78" s="112">
        <v>6318996.8818788994</v>
      </c>
      <c r="J78" s="567">
        <v>6395223.3614312401</v>
      </c>
      <c r="K78" s="551"/>
      <c r="L78" s="562"/>
      <c r="M78" s="562"/>
    </row>
    <row r="79" spans="1:13" x14ac:dyDescent="0.55000000000000004">
      <c r="A79" s="551">
        <v>2092</v>
      </c>
      <c r="B79" s="568">
        <v>8267048.0972736347</v>
      </c>
      <c r="C79" s="220">
        <v>5096024.0691994019</v>
      </c>
      <c r="D79" s="112">
        <v>5075433.0156958001</v>
      </c>
      <c r="E79" s="112">
        <v>0</v>
      </c>
      <c r="F79" s="112">
        <v>0</v>
      </c>
      <c r="G79" s="112">
        <v>0</v>
      </c>
      <c r="H79" s="112">
        <v>0</v>
      </c>
      <c r="I79" s="112">
        <v>6400060.6103572613</v>
      </c>
      <c r="J79" s="567">
        <v>6477032.9544687402</v>
      </c>
      <c r="K79" s="551"/>
      <c r="L79" s="562"/>
      <c r="M79" s="562"/>
    </row>
    <row r="80" spans="1:13" x14ac:dyDescent="0.55000000000000004">
      <c r="A80" s="551">
        <v>2093</v>
      </c>
      <c r="B80" s="568">
        <v>8365928.1759483153</v>
      </c>
      <c r="C80" s="220">
        <v>5157632.0724277869</v>
      </c>
      <c r="D80" s="112">
        <v>5137413.0424143355</v>
      </c>
      <c r="E80" s="112">
        <v>0</v>
      </c>
      <c r="F80" s="112">
        <v>0</v>
      </c>
      <c r="G80" s="112">
        <v>0</v>
      </c>
      <c r="H80" s="112">
        <v>0</v>
      </c>
      <c r="I80" s="112">
        <v>6481124.3388356231</v>
      </c>
      <c r="J80" s="567">
        <v>6558842.5475062402</v>
      </c>
      <c r="K80" s="551"/>
      <c r="L80" s="562"/>
      <c r="M80" s="562"/>
    </row>
    <row r="81" spans="1:97" x14ac:dyDescent="0.55000000000000004">
      <c r="A81" s="551">
        <v>2094</v>
      </c>
      <c r="B81" s="568">
        <v>8464808.2546229959</v>
      </c>
      <c r="C81" s="220">
        <v>5219240.0756561719</v>
      </c>
      <c r="D81" s="112">
        <v>5199393.0691328701</v>
      </c>
      <c r="E81" s="112">
        <v>0</v>
      </c>
      <c r="F81" s="112">
        <v>0</v>
      </c>
      <c r="G81" s="112">
        <v>0</v>
      </c>
      <c r="H81" s="112">
        <v>0</v>
      </c>
      <c r="I81" s="112">
        <v>6562188.067313985</v>
      </c>
      <c r="J81" s="567">
        <v>6640652.1405437402</v>
      </c>
      <c r="K81" s="551"/>
      <c r="L81" s="562"/>
      <c r="M81" s="562"/>
    </row>
    <row r="82" spans="1:97" x14ac:dyDescent="0.55000000000000004">
      <c r="A82" s="551">
        <v>2095</v>
      </c>
      <c r="B82" s="568">
        <v>8563688.3332976773</v>
      </c>
      <c r="C82" s="220">
        <v>5280848.0788845569</v>
      </c>
      <c r="D82" s="112">
        <v>5261373.0958514046</v>
      </c>
      <c r="E82" s="112">
        <v>0</v>
      </c>
      <c r="F82" s="112">
        <v>0</v>
      </c>
      <c r="G82" s="112">
        <v>0</v>
      </c>
      <c r="H82" s="112">
        <v>0</v>
      </c>
      <c r="I82" s="112">
        <v>6643251.7957923468</v>
      </c>
      <c r="J82" s="567">
        <v>6722461.7335812394</v>
      </c>
      <c r="K82" s="551"/>
      <c r="L82" s="562"/>
      <c r="M82" s="562"/>
    </row>
    <row r="83" spans="1:97" x14ac:dyDescent="0.55000000000000004">
      <c r="A83" s="551">
        <v>2096</v>
      </c>
      <c r="B83" s="568">
        <v>8662568.4119723588</v>
      </c>
      <c r="C83" s="220">
        <v>5342456.0821129428</v>
      </c>
      <c r="D83" s="112">
        <v>5323353.122569941</v>
      </c>
      <c r="E83" s="112">
        <v>0</v>
      </c>
      <c r="F83" s="112">
        <v>0</v>
      </c>
      <c r="G83" s="112">
        <v>0</v>
      </c>
      <c r="H83" s="112">
        <v>0</v>
      </c>
      <c r="I83" s="112">
        <v>6724315.5242707087</v>
      </c>
      <c r="J83" s="567">
        <v>6804271.3266187394</v>
      </c>
      <c r="K83" s="551"/>
      <c r="L83" s="562"/>
      <c r="M83" s="562"/>
    </row>
    <row r="84" spans="1:97" x14ac:dyDescent="0.55000000000000004">
      <c r="A84" s="551">
        <v>2097</v>
      </c>
      <c r="B84" s="568">
        <v>8761448.4906470384</v>
      </c>
      <c r="C84" s="220">
        <v>5404064.085341326</v>
      </c>
      <c r="D84" s="112">
        <v>5385333.1492884746</v>
      </c>
      <c r="E84" s="112">
        <v>0</v>
      </c>
      <c r="F84" s="112">
        <v>0</v>
      </c>
      <c r="G84" s="112">
        <v>0</v>
      </c>
      <c r="H84" s="112">
        <v>0</v>
      </c>
      <c r="I84" s="112">
        <v>6805379.2527490696</v>
      </c>
      <c r="J84" s="567">
        <v>6886080.9196562394</v>
      </c>
      <c r="K84" s="551"/>
      <c r="L84" s="562"/>
      <c r="M84" s="562"/>
    </row>
    <row r="85" spans="1:97" x14ac:dyDescent="0.55000000000000004">
      <c r="A85" s="551">
        <v>2098</v>
      </c>
      <c r="B85" s="568">
        <v>8860328.5693217199</v>
      </c>
      <c r="C85" s="220">
        <v>5465672.0885697119</v>
      </c>
      <c r="D85" s="112">
        <v>5447313.17600701</v>
      </c>
      <c r="E85" s="112">
        <v>0</v>
      </c>
      <c r="F85" s="112">
        <v>0</v>
      </c>
      <c r="G85" s="112">
        <v>0</v>
      </c>
      <c r="H85" s="112">
        <v>0</v>
      </c>
      <c r="I85" s="112">
        <v>6886442.9812274305</v>
      </c>
      <c r="J85" s="567">
        <v>6967890.5126937395</v>
      </c>
      <c r="K85" s="551"/>
      <c r="L85" s="562"/>
      <c r="M85" s="562"/>
    </row>
    <row r="86" spans="1:97" x14ac:dyDescent="0.55000000000000004">
      <c r="A86" s="551">
        <v>2099</v>
      </c>
      <c r="B86" s="568">
        <v>8959208.6479963996</v>
      </c>
      <c r="C86" s="220">
        <v>5527280.091798096</v>
      </c>
      <c r="D86" s="112">
        <v>5509293.2027255455</v>
      </c>
      <c r="E86" s="112">
        <v>0</v>
      </c>
      <c r="F86" s="112">
        <v>0</v>
      </c>
      <c r="G86" s="112">
        <v>0</v>
      </c>
      <c r="H86" s="112">
        <v>0</v>
      </c>
      <c r="I86" s="112">
        <v>6967506.7097057924</v>
      </c>
      <c r="J86" s="567">
        <v>7049700.1057312395</v>
      </c>
      <c r="K86" s="551"/>
      <c r="L86" s="562"/>
      <c r="M86" s="562"/>
    </row>
    <row r="87" spans="1:97" x14ac:dyDescent="0.55000000000000004">
      <c r="A87" s="553">
        <v>2100</v>
      </c>
      <c r="B87" s="566">
        <v>9058088.726671081</v>
      </c>
      <c r="C87" s="565">
        <v>5588888.0950264819</v>
      </c>
      <c r="D87" s="564">
        <v>5571273.22944408</v>
      </c>
      <c r="E87" s="564">
        <v>0</v>
      </c>
      <c r="F87" s="564">
        <v>0</v>
      </c>
      <c r="G87" s="564">
        <v>0</v>
      </c>
      <c r="H87" s="564">
        <v>0</v>
      </c>
      <c r="I87" s="564">
        <v>7048570.4381841542</v>
      </c>
      <c r="J87" s="563">
        <v>7131509.6987687396</v>
      </c>
      <c r="K87" s="553"/>
      <c r="L87" s="562"/>
      <c r="M87" s="562"/>
    </row>
    <row r="88" spans="1:97" x14ac:dyDescent="0.55000000000000004">
      <c r="A88" s="543"/>
      <c r="B88" s="573"/>
      <c r="C88" s="112"/>
      <c r="D88" s="112"/>
      <c r="E88" s="112"/>
      <c r="F88" s="112"/>
      <c r="G88" s="112"/>
      <c r="H88" s="112"/>
      <c r="I88" s="112"/>
      <c r="J88" s="112"/>
      <c r="K88" s="543"/>
      <c r="L88" s="562"/>
      <c r="M88" s="562"/>
    </row>
    <row r="89" spans="1:97" x14ac:dyDescent="0.55000000000000004">
      <c r="C89" s="551" t="s">
        <v>1621</v>
      </c>
      <c r="D89" s="551">
        <v>2016</v>
      </c>
      <c r="E89" s="551">
        <v>2017</v>
      </c>
      <c r="F89" s="551">
        <v>2018</v>
      </c>
      <c r="G89" s="551">
        <v>2019</v>
      </c>
      <c r="H89" s="551">
        <v>2020</v>
      </c>
      <c r="I89" s="551">
        <v>2021</v>
      </c>
      <c r="J89" s="551">
        <v>2022</v>
      </c>
      <c r="K89" s="551">
        <v>2023</v>
      </c>
      <c r="L89" s="551">
        <v>2024</v>
      </c>
      <c r="M89" s="551">
        <v>2025</v>
      </c>
      <c r="N89" s="551">
        <v>2026</v>
      </c>
      <c r="O89" s="551">
        <v>2027</v>
      </c>
      <c r="P89" s="551">
        <v>2028</v>
      </c>
      <c r="Q89" s="551">
        <v>2029</v>
      </c>
      <c r="R89" s="551">
        <v>2030</v>
      </c>
      <c r="S89" s="551">
        <v>2031</v>
      </c>
      <c r="T89" s="551">
        <v>2032</v>
      </c>
      <c r="U89" s="551">
        <v>2033</v>
      </c>
      <c r="V89" s="551">
        <v>2034</v>
      </c>
      <c r="W89" s="551">
        <v>2035</v>
      </c>
      <c r="X89" s="551">
        <v>2036</v>
      </c>
      <c r="Y89" s="551">
        <v>2037</v>
      </c>
      <c r="Z89" s="551">
        <v>2038</v>
      </c>
      <c r="AA89" s="551">
        <v>2039</v>
      </c>
      <c r="AB89" s="551">
        <v>2040</v>
      </c>
      <c r="AC89" s="551">
        <v>2041</v>
      </c>
      <c r="AD89" s="551">
        <v>2042</v>
      </c>
      <c r="AE89" s="551">
        <v>2043</v>
      </c>
      <c r="AF89" s="551">
        <v>2044</v>
      </c>
      <c r="AG89" s="551">
        <v>2045</v>
      </c>
      <c r="AH89" s="551">
        <v>2046</v>
      </c>
      <c r="AI89" s="551">
        <v>2047</v>
      </c>
      <c r="AJ89" s="551">
        <v>2048</v>
      </c>
      <c r="AK89" s="551">
        <v>2049</v>
      </c>
      <c r="AL89" s="551">
        <v>2050</v>
      </c>
      <c r="AM89" s="551">
        <v>2051</v>
      </c>
      <c r="AN89" s="551">
        <v>2052</v>
      </c>
      <c r="AO89" s="551">
        <v>2053</v>
      </c>
      <c r="AP89" s="551">
        <v>2054</v>
      </c>
      <c r="AQ89" s="551">
        <v>2055</v>
      </c>
      <c r="AR89" s="551">
        <v>2056</v>
      </c>
      <c r="AS89" s="551">
        <v>2057</v>
      </c>
      <c r="AT89" s="551">
        <v>2058</v>
      </c>
      <c r="AU89" s="551">
        <v>2059</v>
      </c>
      <c r="AV89" s="551">
        <v>2060</v>
      </c>
      <c r="AW89" s="551">
        <v>2061</v>
      </c>
      <c r="AX89" s="551">
        <v>2062</v>
      </c>
      <c r="AY89" s="551">
        <v>2063</v>
      </c>
      <c r="AZ89" s="551">
        <v>2064</v>
      </c>
      <c r="BA89" s="551">
        <v>2065</v>
      </c>
      <c r="BB89" s="551">
        <v>2066</v>
      </c>
      <c r="BC89" s="551">
        <v>2067</v>
      </c>
      <c r="BD89" s="551">
        <v>2068</v>
      </c>
      <c r="BE89" s="551">
        <v>2069</v>
      </c>
      <c r="BF89" s="551">
        <v>2070</v>
      </c>
      <c r="BG89" s="551">
        <v>2071</v>
      </c>
      <c r="BH89" s="551">
        <v>2072</v>
      </c>
      <c r="BI89" s="551">
        <v>2073</v>
      </c>
      <c r="BJ89" s="551">
        <v>2074</v>
      </c>
      <c r="BK89" s="551">
        <v>2075</v>
      </c>
      <c r="BL89" s="551">
        <v>2076</v>
      </c>
      <c r="BM89" s="551">
        <v>2077</v>
      </c>
      <c r="BN89" s="551">
        <v>2078</v>
      </c>
      <c r="BO89" s="551">
        <v>2079</v>
      </c>
      <c r="BP89" s="551">
        <v>2080</v>
      </c>
      <c r="BQ89" s="551">
        <v>2081</v>
      </c>
      <c r="BR89" s="551">
        <v>2082</v>
      </c>
      <c r="BS89" s="551">
        <v>2083</v>
      </c>
      <c r="BT89" s="551">
        <v>2084</v>
      </c>
      <c r="BU89" s="551">
        <v>2085</v>
      </c>
      <c r="BV89" s="551">
        <v>2086</v>
      </c>
      <c r="BW89" s="551">
        <v>2087</v>
      </c>
      <c r="BX89" s="551">
        <v>2088</v>
      </c>
      <c r="BY89" s="551">
        <v>2089</v>
      </c>
      <c r="BZ89" s="551">
        <v>2090</v>
      </c>
      <c r="CA89" s="551">
        <v>2091</v>
      </c>
      <c r="CB89" s="551">
        <v>2092</v>
      </c>
      <c r="CC89" s="551">
        <v>2093</v>
      </c>
      <c r="CD89" s="551">
        <v>2094</v>
      </c>
      <c r="CE89" s="551">
        <v>2095</v>
      </c>
      <c r="CF89" s="551">
        <v>2096</v>
      </c>
      <c r="CG89" s="551">
        <v>2097</v>
      </c>
      <c r="CH89" s="551">
        <v>2098</v>
      </c>
      <c r="CI89" s="551">
        <v>2099</v>
      </c>
      <c r="CJ89" s="553">
        <v>2100</v>
      </c>
    </row>
    <row r="90" spans="1:97" x14ac:dyDescent="0.55000000000000004">
      <c r="B90" s="552" t="s">
        <v>1620</v>
      </c>
      <c r="C90" s="551" t="s">
        <v>1619</v>
      </c>
      <c r="D90" s="568">
        <v>2442695.2869900689</v>
      </c>
      <c r="E90" s="568">
        <v>2501717.9162942022</v>
      </c>
      <c r="F90" s="568">
        <v>2560740.545598336</v>
      </c>
      <c r="G90" s="568">
        <v>2619763.1749024699</v>
      </c>
      <c r="H90" s="568">
        <v>2678785.8042066032</v>
      </c>
      <c r="I90" s="568">
        <v>2737808.4335107366</v>
      </c>
      <c r="J90" s="568">
        <v>2796831.0628148699</v>
      </c>
      <c r="K90" s="568">
        <v>2855853.6921190042</v>
      </c>
      <c r="L90" s="568">
        <v>2914876.3214231376</v>
      </c>
      <c r="M90" s="568">
        <v>2973898.9507272714</v>
      </c>
      <c r="N90" s="568">
        <v>3032921.5800314047</v>
      </c>
      <c r="O90" s="568">
        <v>3091944.2093355386</v>
      </c>
      <c r="P90" s="568">
        <v>3150966.8386396719</v>
      </c>
      <c r="Q90" s="568">
        <v>3209989.4679438057</v>
      </c>
      <c r="R90" s="568">
        <v>3269012.0972479391</v>
      </c>
      <c r="S90" s="568">
        <v>3311265.732032394</v>
      </c>
      <c r="T90" s="568">
        <v>3353519.3668168494</v>
      </c>
      <c r="U90" s="568">
        <v>3395773.0016013044</v>
      </c>
      <c r="V90" s="568">
        <v>3438026.6363857593</v>
      </c>
      <c r="W90" s="568">
        <v>3480280.2711702143</v>
      </c>
      <c r="X90" s="568">
        <v>3522533.9059546692</v>
      </c>
      <c r="Y90" s="568">
        <v>3564787.5407391246</v>
      </c>
      <c r="Z90" s="568">
        <v>3607041.1755235801</v>
      </c>
      <c r="AA90" s="568">
        <v>3649294.810308035</v>
      </c>
      <c r="AB90" s="568">
        <v>3691548.4450924899</v>
      </c>
      <c r="AC90" s="568">
        <v>3733802.0798769454</v>
      </c>
      <c r="AD90" s="568">
        <v>3776055.7146613998</v>
      </c>
      <c r="AE90" s="568">
        <v>3818309.3494458552</v>
      </c>
      <c r="AF90" s="568">
        <v>3860562.9842303102</v>
      </c>
      <c r="AG90" s="568">
        <v>3902816.6190147656</v>
      </c>
      <c r="AH90" s="568">
        <v>3945070.2537992205</v>
      </c>
      <c r="AI90" s="568">
        <v>3987323.8885836755</v>
      </c>
      <c r="AJ90" s="568">
        <v>4029577.5233681304</v>
      </c>
      <c r="AK90" s="568">
        <v>4071831.1581525858</v>
      </c>
      <c r="AL90" s="568">
        <v>4114084.7929370408</v>
      </c>
      <c r="AM90" s="568">
        <v>4212964.8716117218</v>
      </c>
      <c r="AN90" s="568">
        <v>4311844.9502864024</v>
      </c>
      <c r="AO90" s="568">
        <v>4410725.0289610829</v>
      </c>
      <c r="AP90" s="568">
        <v>4509605.1076357644</v>
      </c>
      <c r="AQ90" s="568">
        <v>4608485.186310445</v>
      </c>
      <c r="AR90" s="568">
        <v>4707365.2649851255</v>
      </c>
      <c r="AS90" s="568">
        <v>4806245.3436598061</v>
      </c>
      <c r="AT90" s="568">
        <v>4905125.4223344866</v>
      </c>
      <c r="AU90" s="568">
        <v>5004005.5010091681</v>
      </c>
      <c r="AV90" s="568">
        <v>5102885.5796838496</v>
      </c>
      <c r="AW90" s="568">
        <v>5201765.6583585301</v>
      </c>
      <c r="AX90" s="568">
        <v>5300645.7370332107</v>
      </c>
      <c r="AY90" s="568">
        <v>5399525.8157078912</v>
      </c>
      <c r="AZ90" s="568">
        <v>5498405.8943825718</v>
      </c>
      <c r="BA90" s="568">
        <v>5597285.9730572524</v>
      </c>
      <c r="BB90" s="568">
        <v>5696166.0517319329</v>
      </c>
      <c r="BC90" s="568">
        <v>5795046.1304066144</v>
      </c>
      <c r="BD90" s="568">
        <v>5893926.2090812949</v>
      </c>
      <c r="BE90" s="568">
        <v>5992806.2877559764</v>
      </c>
      <c r="BF90" s="568">
        <v>6091686.366430657</v>
      </c>
      <c r="BG90" s="568">
        <v>6190566.4451053385</v>
      </c>
      <c r="BH90" s="568">
        <v>6289446.523780019</v>
      </c>
      <c r="BI90" s="568">
        <v>6388326.6024546996</v>
      </c>
      <c r="BJ90" s="568">
        <v>6487206.6811293801</v>
      </c>
      <c r="BK90" s="568">
        <v>6586086.7598040607</v>
      </c>
      <c r="BL90" s="568">
        <v>6684966.8384787422</v>
      </c>
      <c r="BM90" s="568">
        <v>6783846.9171534227</v>
      </c>
      <c r="BN90" s="568">
        <v>6882726.9958281033</v>
      </c>
      <c r="BO90" s="568">
        <v>6981607.0745027838</v>
      </c>
      <c r="BP90" s="568">
        <v>7080487.1531774644</v>
      </c>
      <c r="BQ90" s="568">
        <v>7179367.2318521459</v>
      </c>
      <c r="BR90" s="568">
        <v>7278247.3105268264</v>
      </c>
      <c r="BS90" s="568">
        <v>7377127.389201507</v>
      </c>
      <c r="BT90" s="568">
        <v>7476007.4678761885</v>
      </c>
      <c r="BU90" s="568">
        <v>7574887.5465508681</v>
      </c>
      <c r="BV90" s="568">
        <v>7673767.6252255496</v>
      </c>
      <c r="BW90" s="568">
        <v>7772647.7039002301</v>
      </c>
      <c r="BX90" s="568">
        <v>7871527.7825749116</v>
      </c>
      <c r="BY90" s="568">
        <v>7970407.8612495931</v>
      </c>
      <c r="BZ90" s="568">
        <v>8069287.9399242736</v>
      </c>
      <c r="CA90" s="568">
        <v>8168168.0185989542</v>
      </c>
      <c r="CB90" s="568">
        <v>8267048.0972736347</v>
      </c>
      <c r="CC90" s="568">
        <v>8365928.1759483153</v>
      </c>
      <c r="CD90" s="568">
        <v>8464808.2546229959</v>
      </c>
      <c r="CE90" s="568">
        <v>8563688.3332976773</v>
      </c>
      <c r="CF90" s="568">
        <v>8662568.4119723588</v>
      </c>
      <c r="CG90" s="568">
        <v>8761448.4906470384</v>
      </c>
      <c r="CH90" s="568">
        <v>8860328.5693217199</v>
      </c>
      <c r="CI90" s="568">
        <v>8959208.6479963996</v>
      </c>
      <c r="CJ90" s="566">
        <v>9058088.726671081</v>
      </c>
    </row>
    <row r="91" spans="1:97" x14ac:dyDescent="0.55000000000000004">
      <c r="C91" s="548" t="s">
        <v>78</v>
      </c>
      <c r="D91" s="220">
        <v>1676869.0542071844</v>
      </c>
      <c r="E91" s="220">
        <v>1709621.3319708847</v>
      </c>
      <c r="F91" s="220">
        <v>1742373.6097345848</v>
      </c>
      <c r="G91" s="220">
        <v>1775125.8874982849</v>
      </c>
      <c r="H91" s="220">
        <v>1807878.1652619853</v>
      </c>
      <c r="I91" s="220">
        <v>1840630.4430256854</v>
      </c>
      <c r="J91" s="220">
        <v>1873382.7207893855</v>
      </c>
      <c r="K91" s="220">
        <v>1906134.9985530858</v>
      </c>
      <c r="L91" s="220">
        <v>1938887.2763167862</v>
      </c>
      <c r="M91" s="220">
        <v>1971639.5540804863</v>
      </c>
      <c r="N91" s="220">
        <v>2004391.8318441864</v>
      </c>
      <c r="O91" s="220">
        <v>2037144.1096078868</v>
      </c>
      <c r="P91" s="220">
        <v>2069896.3873715871</v>
      </c>
      <c r="Q91" s="220">
        <v>2102648.6651352872</v>
      </c>
      <c r="R91" s="220">
        <v>2135400.9428989873</v>
      </c>
      <c r="S91" s="220">
        <v>2154055.2924343995</v>
      </c>
      <c r="T91" s="220">
        <v>2172709.6419698121</v>
      </c>
      <c r="U91" s="220">
        <v>2191363.9915052243</v>
      </c>
      <c r="V91" s="220">
        <v>2210018.3410406364</v>
      </c>
      <c r="W91" s="220">
        <v>2228672.6905760486</v>
      </c>
      <c r="X91" s="220">
        <v>2247327.0401114607</v>
      </c>
      <c r="Y91" s="220">
        <v>2265981.3896468729</v>
      </c>
      <c r="Z91" s="220">
        <v>2284635.739182285</v>
      </c>
      <c r="AA91" s="220">
        <v>2303290.0887176977</v>
      </c>
      <c r="AB91" s="220">
        <v>2321944.4382531098</v>
      </c>
      <c r="AC91" s="220">
        <v>2340598.7877885224</v>
      </c>
      <c r="AD91" s="220">
        <v>2359253.1373239346</v>
      </c>
      <c r="AE91" s="220">
        <v>2377907.4868593467</v>
      </c>
      <c r="AF91" s="220">
        <v>2396561.8363947589</v>
      </c>
      <c r="AG91" s="220">
        <v>2415216.1859301711</v>
      </c>
      <c r="AH91" s="220">
        <v>2433870.5354655832</v>
      </c>
      <c r="AI91" s="220">
        <v>2452524.8850009958</v>
      </c>
      <c r="AJ91" s="220">
        <v>2471179.234536408</v>
      </c>
      <c r="AK91" s="220">
        <v>2489833.5840718201</v>
      </c>
      <c r="AL91" s="220">
        <v>2508487.9336072323</v>
      </c>
      <c r="AM91" s="220">
        <v>2570095.9368356173</v>
      </c>
      <c r="AN91" s="220">
        <v>2631703.9400640023</v>
      </c>
      <c r="AO91" s="220">
        <v>2693311.9432923868</v>
      </c>
      <c r="AP91" s="220">
        <v>2754919.9465207723</v>
      </c>
      <c r="AQ91" s="220">
        <v>2816527.9497491573</v>
      </c>
      <c r="AR91" s="220">
        <v>2878135.9529775423</v>
      </c>
      <c r="AS91" s="220">
        <v>2939743.9562059273</v>
      </c>
      <c r="AT91" s="220">
        <v>3001351.9594343118</v>
      </c>
      <c r="AU91" s="220">
        <v>3062959.9626626973</v>
      </c>
      <c r="AV91" s="220">
        <v>3124567.9658910823</v>
      </c>
      <c r="AW91" s="220">
        <v>3186175.9691194673</v>
      </c>
      <c r="AX91" s="220">
        <v>3247783.9723478518</v>
      </c>
      <c r="AY91" s="220">
        <v>3309391.9755762373</v>
      </c>
      <c r="AZ91" s="220">
        <v>3370999.9788046223</v>
      </c>
      <c r="BA91" s="220">
        <v>3432607.9820330068</v>
      </c>
      <c r="BB91" s="220">
        <v>3494215.9852613918</v>
      </c>
      <c r="BC91" s="220">
        <v>3555823.9884897768</v>
      </c>
      <c r="BD91" s="220">
        <v>3617431.9917181619</v>
      </c>
      <c r="BE91" s="220">
        <v>3679039.9949465469</v>
      </c>
      <c r="BF91" s="220">
        <v>3740647.9981749319</v>
      </c>
      <c r="BG91" s="220">
        <v>3802256.0014033173</v>
      </c>
      <c r="BH91" s="220">
        <v>3863864.0046317023</v>
      </c>
      <c r="BI91" s="220">
        <v>3925472.0078600878</v>
      </c>
      <c r="BJ91" s="220">
        <v>3987080.0110884719</v>
      </c>
      <c r="BK91" s="220">
        <v>4048688.0143168569</v>
      </c>
      <c r="BL91" s="220">
        <v>4110296.0175452419</v>
      </c>
      <c r="BM91" s="220">
        <v>4171904.0207736269</v>
      </c>
      <c r="BN91" s="220">
        <v>4233512.0240020119</v>
      </c>
      <c r="BO91" s="220">
        <v>4295120.0272303969</v>
      </c>
      <c r="BP91" s="220">
        <v>4356728.0304587819</v>
      </c>
      <c r="BQ91" s="220">
        <v>4418336.0336871669</v>
      </c>
      <c r="BR91" s="220">
        <v>4479944.0369155519</v>
      </c>
      <c r="BS91" s="220">
        <v>4541552.0401439369</v>
      </c>
      <c r="BT91" s="220">
        <v>4603160.0433723219</v>
      </c>
      <c r="BU91" s="220">
        <v>4664768.0466007069</v>
      </c>
      <c r="BV91" s="220">
        <v>4726376.0498290919</v>
      </c>
      <c r="BW91" s="220">
        <v>4787984.0530574769</v>
      </c>
      <c r="BX91" s="220">
        <v>4849592.0562858619</v>
      </c>
      <c r="BY91" s="220">
        <v>4911200.0595142469</v>
      </c>
      <c r="BZ91" s="220">
        <v>4972808.0627426319</v>
      </c>
      <c r="CA91" s="220">
        <v>5034416.0659710169</v>
      </c>
      <c r="CB91" s="220">
        <v>5096024.0691994019</v>
      </c>
      <c r="CC91" s="220">
        <v>5157632.0724277869</v>
      </c>
      <c r="CD91" s="220">
        <v>5219240.0756561719</v>
      </c>
      <c r="CE91" s="220">
        <v>5280848.0788845569</v>
      </c>
      <c r="CF91" s="220">
        <v>5342456.0821129428</v>
      </c>
      <c r="CG91" s="220">
        <v>5404064.085341326</v>
      </c>
      <c r="CH91" s="220">
        <v>5465672.0885697119</v>
      </c>
      <c r="CI91" s="220">
        <v>5527280.091798096</v>
      </c>
      <c r="CJ91" s="565">
        <v>5588888.0950264819</v>
      </c>
      <c r="CK91" s="551"/>
      <c r="CL91" s="551"/>
      <c r="CM91" s="551"/>
      <c r="CN91" s="551"/>
      <c r="CO91" s="551"/>
      <c r="CP91" s="551"/>
      <c r="CQ91" s="551"/>
      <c r="CR91" s="553"/>
      <c r="CS91" s="553"/>
    </row>
    <row r="92" spans="1:97" x14ac:dyDescent="0.55000000000000004">
      <c r="B92" s="570"/>
      <c r="C92" s="543" t="s">
        <v>79</v>
      </c>
      <c r="D92" s="112">
        <v>1682644.1888229935</v>
      </c>
      <c r="E92" s="112">
        <v>1713111.2355899794</v>
      </c>
      <c r="F92" s="112">
        <v>1743578.2823569656</v>
      </c>
      <c r="G92" s="112">
        <v>1774045.3291239513</v>
      </c>
      <c r="H92" s="112">
        <v>1804512.3758909372</v>
      </c>
      <c r="I92" s="112">
        <v>1834979.4226579231</v>
      </c>
      <c r="J92" s="112">
        <v>1865446.469424909</v>
      </c>
      <c r="K92" s="112">
        <v>1895913.5161918951</v>
      </c>
      <c r="L92" s="112">
        <v>1926380.562958881</v>
      </c>
      <c r="M92" s="112">
        <v>1956847.6097258669</v>
      </c>
      <c r="N92" s="112">
        <v>1987314.6564928528</v>
      </c>
      <c r="O92" s="112">
        <v>2017781.703259839</v>
      </c>
      <c r="P92" s="112">
        <v>2048248.7500268249</v>
      </c>
      <c r="Q92" s="112">
        <v>2078715.7967938108</v>
      </c>
      <c r="R92" s="112">
        <v>2109182.8435607967</v>
      </c>
      <c r="S92" s="112">
        <v>2127337.2960586231</v>
      </c>
      <c r="T92" s="112">
        <v>2145491.7485564505</v>
      </c>
      <c r="U92" s="112">
        <v>2163646.2010542769</v>
      </c>
      <c r="V92" s="112">
        <v>2181800.6535521038</v>
      </c>
      <c r="W92" s="112">
        <v>2199955.1060499307</v>
      </c>
      <c r="X92" s="112">
        <v>2218109.5585477571</v>
      </c>
      <c r="Y92" s="112">
        <v>2236264.0110455835</v>
      </c>
      <c r="Z92" s="112">
        <v>2254418.4635434104</v>
      </c>
      <c r="AA92" s="112">
        <v>2272572.9160412373</v>
      </c>
      <c r="AB92" s="112">
        <v>2290727.3685390642</v>
      </c>
      <c r="AC92" s="112">
        <v>2308881.8210368906</v>
      </c>
      <c r="AD92" s="112">
        <v>2327036.2735347175</v>
      </c>
      <c r="AE92" s="112">
        <v>2345190.7260325439</v>
      </c>
      <c r="AF92" s="112">
        <v>2363345.1785303708</v>
      </c>
      <c r="AG92" s="112">
        <v>2381499.6310281977</v>
      </c>
      <c r="AH92" s="112">
        <v>2399654.0835260241</v>
      </c>
      <c r="AI92" s="112">
        <v>2417808.536023851</v>
      </c>
      <c r="AJ92" s="112">
        <v>2435962.9885216779</v>
      </c>
      <c r="AK92" s="112">
        <v>2454117.4410195043</v>
      </c>
      <c r="AL92" s="112">
        <v>2472271.8935173312</v>
      </c>
      <c r="AM92" s="112">
        <v>2534251.9202358662</v>
      </c>
      <c r="AN92" s="112">
        <v>2596231.9469544012</v>
      </c>
      <c r="AO92" s="112">
        <v>2658211.9736729362</v>
      </c>
      <c r="AP92" s="112">
        <v>2720192.0003914712</v>
      </c>
      <c r="AQ92" s="112">
        <v>2782172.0271100067</v>
      </c>
      <c r="AR92" s="112">
        <v>2844152.0538285412</v>
      </c>
      <c r="AS92" s="112">
        <v>2906132.0805470762</v>
      </c>
      <c r="AT92" s="112">
        <v>2968112.1072656112</v>
      </c>
      <c r="AU92" s="112">
        <v>3030092.1339841462</v>
      </c>
      <c r="AV92" s="112">
        <v>3092072.1607026812</v>
      </c>
      <c r="AW92" s="112">
        <v>3154052.1874212157</v>
      </c>
      <c r="AX92" s="112">
        <v>3216032.2141397512</v>
      </c>
      <c r="AY92" s="112">
        <v>3278012.2408582857</v>
      </c>
      <c r="AZ92" s="112">
        <v>3339992.2675768211</v>
      </c>
      <c r="BA92" s="112">
        <v>3401972.2942953557</v>
      </c>
      <c r="BB92" s="112">
        <v>3463952.3210138907</v>
      </c>
      <c r="BC92" s="112">
        <v>3525932.3477324257</v>
      </c>
      <c r="BD92" s="112">
        <v>3587912.3744509611</v>
      </c>
      <c r="BE92" s="112">
        <v>3649892.4011694957</v>
      </c>
      <c r="BF92" s="112">
        <v>3711872.4278880311</v>
      </c>
      <c r="BG92" s="112">
        <v>3773852.4546065656</v>
      </c>
      <c r="BH92" s="112">
        <v>3835832.4813251006</v>
      </c>
      <c r="BI92" s="112">
        <v>3897812.5080436361</v>
      </c>
      <c r="BJ92" s="112">
        <v>3959792.5347621711</v>
      </c>
      <c r="BK92" s="112">
        <v>4021772.5614807056</v>
      </c>
      <c r="BL92" s="112">
        <v>4083752.5881992402</v>
      </c>
      <c r="BM92" s="112">
        <v>4145732.6149177756</v>
      </c>
      <c r="BN92" s="112">
        <v>4207712.6416363101</v>
      </c>
      <c r="BO92" s="112">
        <v>4269692.6683548456</v>
      </c>
      <c r="BP92" s="112">
        <v>4331672.6950733801</v>
      </c>
      <c r="BQ92" s="112">
        <v>4393652.7217919156</v>
      </c>
      <c r="BR92" s="112">
        <v>4455632.7485104501</v>
      </c>
      <c r="BS92" s="112">
        <v>4517612.7752289856</v>
      </c>
      <c r="BT92" s="112">
        <v>4579592.8019475201</v>
      </c>
      <c r="BU92" s="112">
        <v>4641572.8286660556</v>
      </c>
      <c r="BV92" s="112">
        <v>4703552.8553845901</v>
      </c>
      <c r="BW92" s="112">
        <v>4765532.8821031256</v>
      </c>
      <c r="BX92" s="112">
        <v>4827512.9088216601</v>
      </c>
      <c r="BY92" s="112">
        <v>4889492.9355401956</v>
      </c>
      <c r="BZ92" s="112">
        <v>4951472.9622587301</v>
      </c>
      <c r="CA92" s="112">
        <v>5013452.9889772646</v>
      </c>
      <c r="CB92" s="112">
        <v>5075433.0156958001</v>
      </c>
      <c r="CC92" s="112">
        <v>5137413.0424143355</v>
      </c>
      <c r="CD92" s="112">
        <v>5199393.0691328701</v>
      </c>
      <c r="CE92" s="112">
        <v>5261373.0958514046</v>
      </c>
      <c r="CF92" s="112">
        <v>5323353.122569941</v>
      </c>
      <c r="CG92" s="112">
        <v>5385333.1492884746</v>
      </c>
      <c r="CH92" s="112">
        <v>5447313.17600701</v>
      </c>
      <c r="CI92" s="112">
        <v>5509293.2027255455</v>
      </c>
      <c r="CJ92" s="564">
        <v>5571273.22944408</v>
      </c>
      <c r="CK92" s="562"/>
      <c r="CL92" s="562"/>
      <c r="CM92" s="562"/>
      <c r="CN92" s="562"/>
      <c r="CO92" s="562"/>
      <c r="CP92" s="562"/>
      <c r="CQ92" s="562"/>
      <c r="CR92" s="562"/>
      <c r="CS92" s="562"/>
    </row>
    <row r="93" spans="1:97" x14ac:dyDescent="0.55000000000000004">
      <c r="B93" s="570"/>
      <c r="C93" s="543" t="s">
        <v>80</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12">
        <v>0</v>
      </c>
      <c r="X93" s="112">
        <v>0</v>
      </c>
      <c r="Y93" s="112">
        <v>0</v>
      </c>
      <c r="Z93" s="112">
        <v>0</v>
      </c>
      <c r="AA93" s="112">
        <v>0</v>
      </c>
      <c r="AB93" s="112">
        <v>0</v>
      </c>
      <c r="AC93" s="112">
        <v>0</v>
      </c>
      <c r="AD93" s="112">
        <v>0</v>
      </c>
      <c r="AE93" s="112">
        <v>0</v>
      </c>
      <c r="AF93" s="112">
        <v>0</v>
      </c>
      <c r="AG93" s="112">
        <v>0</v>
      </c>
      <c r="AH93" s="112">
        <v>0</v>
      </c>
      <c r="AI93" s="112">
        <v>0</v>
      </c>
      <c r="AJ93" s="112">
        <v>0</v>
      </c>
      <c r="AK93" s="112">
        <v>0</v>
      </c>
      <c r="AL93" s="112">
        <v>0</v>
      </c>
      <c r="AM93" s="112">
        <v>0</v>
      </c>
      <c r="AN93" s="112">
        <v>0</v>
      </c>
      <c r="AO93" s="112">
        <v>0</v>
      </c>
      <c r="AP93" s="112">
        <v>0</v>
      </c>
      <c r="AQ93" s="112">
        <v>0</v>
      </c>
      <c r="AR93" s="112">
        <v>0</v>
      </c>
      <c r="AS93" s="112">
        <v>0</v>
      </c>
      <c r="AT93" s="112">
        <v>0</v>
      </c>
      <c r="AU93" s="112">
        <v>0</v>
      </c>
      <c r="AV93" s="112">
        <v>0</v>
      </c>
      <c r="AW93" s="112">
        <v>0</v>
      </c>
      <c r="AX93" s="112">
        <v>0</v>
      </c>
      <c r="AY93" s="112">
        <v>0</v>
      </c>
      <c r="AZ93" s="112">
        <v>0</v>
      </c>
      <c r="BA93" s="112">
        <v>0</v>
      </c>
      <c r="BB93" s="112">
        <v>0</v>
      </c>
      <c r="BC93" s="112">
        <v>0</v>
      </c>
      <c r="BD93" s="112">
        <v>0</v>
      </c>
      <c r="BE93" s="112">
        <v>0</v>
      </c>
      <c r="BF93" s="112">
        <v>0</v>
      </c>
      <c r="BG93" s="112">
        <v>0</v>
      </c>
      <c r="BH93" s="112">
        <v>0</v>
      </c>
      <c r="BI93" s="112">
        <v>0</v>
      </c>
      <c r="BJ93" s="112">
        <v>0</v>
      </c>
      <c r="BK93" s="112">
        <v>0</v>
      </c>
      <c r="BL93" s="112">
        <v>0</v>
      </c>
      <c r="BM93" s="112">
        <v>0</v>
      </c>
      <c r="BN93" s="112">
        <v>0</v>
      </c>
      <c r="BO93" s="112">
        <v>0</v>
      </c>
      <c r="BP93" s="112">
        <v>0</v>
      </c>
      <c r="BQ93" s="112">
        <v>0</v>
      </c>
      <c r="BR93" s="112">
        <v>0</v>
      </c>
      <c r="BS93" s="112">
        <v>0</v>
      </c>
      <c r="BT93" s="112">
        <v>0</v>
      </c>
      <c r="BU93" s="112">
        <v>0</v>
      </c>
      <c r="BV93" s="112">
        <v>0</v>
      </c>
      <c r="BW93" s="112">
        <v>0</v>
      </c>
      <c r="BX93" s="112">
        <v>0</v>
      </c>
      <c r="BY93" s="112">
        <v>0</v>
      </c>
      <c r="BZ93" s="112">
        <v>0</v>
      </c>
      <c r="CA93" s="112">
        <v>0</v>
      </c>
      <c r="CB93" s="112">
        <v>0</v>
      </c>
      <c r="CC93" s="112">
        <v>0</v>
      </c>
      <c r="CD93" s="112">
        <v>0</v>
      </c>
      <c r="CE93" s="112">
        <v>0</v>
      </c>
      <c r="CF93" s="112">
        <v>0</v>
      </c>
      <c r="CG93" s="112">
        <v>0</v>
      </c>
      <c r="CH93" s="112">
        <v>0</v>
      </c>
      <c r="CI93" s="112">
        <v>0</v>
      </c>
      <c r="CJ93" s="564">
        <v>0</v>
      </c>
      <c r="CK93" s="562"/>
      <c r="CL93" s="562"/>
      <c r="CM93" s="562"/>
      <c r="CN93" s="562"/>
      <c r="CO93" s="562"/>
      <c r="CP93" s="562"/>
      <c r="CQ93" s="562"/>
      <c r="CR93" s="562"/>
      <c r="CS93" s="562"/>
    </row>
    <row r="94" spans="1:97" x14ac:dyDescent="0.55000000000000004">
      <c r="B94" s="571" t="s">
        <v>1618</v>
      </c>
      <c r="C94" s="543" t="s">
        <v>81</v>
      </c>
      <c r="D94" s="112">
        <v>0</v>
      </c>
      <c r="E94" s="112">
        <v>0</v>
      </c>
      <c r="F94" s="112">
        <v>0</v>
      </c>
      <c r="G94" s="112">
        <v>0</v>
      </c>
      <c r="H94" s="112">
        <v>0</v>
      </c>
      <c r="I94" s="112">
        <v>0</v>
      </c>
      <c r="J94" s="112">
        <v>0</v>
      </c>
      <c r="K94" s="112">
        <v>0</v>
      </c>
      <c r="L94" s="112">
        <v>0</v>
      </c>
      <c r="M94" s="112">
        <v>0</v>
      </c>
      <c r="N94" s="112">
        <v>0</v>
      </c>
      <c r="O94" s="112">
        <v>0</v>
      </c>
      <c r="P94" s="112">
        <v>0</v>
      </c>
      <c r="Q94" s="112">
        <v>0</v>
      </c>
      <c r="R94" s="112">
        <v>0</v>
      </c>
      <c r="S94" s="112">
        <v>0</v>
      </c>
      <c r="T94" s="112">
        <v>0</v>
      </c>
      <c r="U94" s="112">
        <v>0</v>
      </c>
      <c r="V94" s="112">
        <v>0</v>
      </c>
      <c r="W94" s="112">
        <v>0</v>
      </c>
      <c r="X94" s="112">
        <v>0</v>
      </c>
      <c r="Y94" s="112">
        <v>0</v>
      </c>
      <c r="Z94" s="112">
        <v>0</v>
      </c>
      <c r="AA94" s="112">
        <v>0</v>
      </c>
      <c r="AB94" s="112">
        <v>0</v>
      </c>
      <c r="AC94" s="112">
        <v>0</v>
      </c>
      <c r="AD94" s="112">
        <v>0</v>
      </c>
      <c r="AE94" s="112">
        <v>0</v>
      </c>
      <c r="AF94" s="112">
        <v>0</v>
      </c>
      <c r="AG94" s="112">
        <v>0</v>
      </c>
      <c r="AH94" s="112">
        <v>0</v>
      </c>
      <c r="AI94" s="112">
        <v>0</v>
      </c>
      <c r="AJ94" s="112">
        <v>0</v>
      </c>
      <c r="AK94" s="112">
        <v>0</v>
      </c>
      <c r="AL94" s="112">
        <v>0</v>
      </c>
      <c r="AM94" s="112">
        <v>0</v>
      </c>
      <c r="AN94" s="112">
        <v>0</v>
      </c>
      <c r="AO94" s="112">
        <v>0</v>
      </c>
      <c r="AP94" s="112">
        <v>0</v>
      </c>
      <c r="AQ94" s="112">
        <v>0</v>
      </c>
      <c r="AR94" s="112">
        <v>0</v>
      </c>
      <c r="AS94" s="112">
        <v>0</v>
      </c>
      <c r="AT94" s="112">
        <v>0</v>
      </c>
      <c r="AU94" s="112">
        <v>0</v>
      </c>
      <c r="AV94" s="112">
        <v>0</v>
      </c>
      <c r="AW94" s="112">
        <v>0</v>
      </c>
      <c r="AX94" s="112">
        <v>0</v>
      </c>
      <c r="AY94" s="112">
        <v>0</v>
      </c>
      <c r="AZ94" s="112">
        <v>0</v>
      </c>
      <c r="BA94" s="112">
        <v>0</v>
      </c>
      <c r="BB94" s="112">
        <v>0</v>
      </c>
      <c r="BC94" s="112">
        <v>0</v>
      </c>
      <c r="BD94" s="112">
        <v>0</v>
      </c>
      <c r="BE94" s="112">
        <v>0</v>
      </c>
      <c r="BF94" s="112">
        <v>0</v>
      </c>
      <c r="BG94" s="112">
        <v>0</v>
      </c>
      <c r="BH94" s="112">
        <v>0</v>
      </c>
      <c r="BI94" s="112">
        <v>0</v>
      </c>
      <c r="BJ94" s="112">
        <v>0</v>
      </c>
      <c r="BK94" s="112">
        <v>0</v>
      </c>
      <c r="BL94" s="112">
        <v>0</v>
      </c>
      <c r="BM94" s="112">
        <v>0</v>
      </c>
      <c r="BN94" s="112">
        <v>0</v>
      </c>
      <c r="BO94" s="112">
        <v>0</v>
      </c>
      <c r="BP94" s="112">
        <v>0</v>
      </c>
      <c r="BQ94" s="112">
        <v>0</v>
      </c>
      <c r="BR94" s="112">
        <v>0</v>
      </c>
      <c r="BS94" s="112">
        <v>0</v>
      </c>
      <c r="BT94" s="112">
        <v>0</v>
      </c>
      <c r="BU94" s="112">
        <v>0</v>
      </c>
      <c r="BV94" s="112">
        <v>0</v>
      </c>
      <c r="BW94" s="112">
        <v>0</v>
      </c>
      <c r="BX94" s="112">
        <v>0</v>
      </c>
      <c r="BY94" s="112">
        <v>0</v>
      </c>
      <c r="BZ94" s="112">
        <v>0</v>
      </c>
      <c r="CA94" s="112">
        <v>0</v>
      </c>
      <c r="CB94" s="112">
        <v>0</v>
      </c>
      <c r="CC94" s="112">
        <v>0</v>
      </c>
      <c r="CD94" s="112">
        <v>0</v>
      </c>
      <c r="CE94" s="112">
        <v>0</v>
      </c>
      <c r="CF94" s="112">
        <v>0</v>
      </c>
      <c r="CG94" s="112">
        <v>0</v>
      </c>
      <c r="CH94" s="112">
        <v>0</v>
      </c>
      <c r="CI94" s="112">
        <v>0</v>
      </c>
      <c r="CJ94" s="564">
        <v>0</v>
      </c>
    </row>
    <row r="95" spans="1:97" x14ac:dyDescent="0.55000000000000004">
      <c r="B95" s="570"/>
      <c r="C95" s="543" t="s">
        <v>82</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12">
        <v>0</v>
      </c>
      <c r="X95" s="112">
        <v>0</v>
      </c>
      <c r="Y95" s="112">
        <v>0</v>
      </c>
      <c r="Z95" s="112">
        <v>0</v>
      </c>
      <c r="AA95" s="112">
        <v>0</v>
      </c>
      <c r="AB95" s="112">
        <v>0</v>
      </c>
      <c r="AC95" s="112">
        <v>0</v>
      </c>
      <c r="AD95" s="112">
        <v>0</v>
      </c>
      <c r="AE95" s="112">
        <v>0</v>
      </c>
      <c r="AF95" s="112">
        <v>0</v>
      </c>
      <c r="AG95" s="112">
        <v>0</v>
      </c>
      <c r="AH95" s="112">
        <v>0</v>
      </c>
      <c r="AI95" s="112">
        <v>0</v>
      </c>
      <c r="AJ95" s="112">
        <v>0</v>
      </c>
      <c r="AK95" s="112">
        <v>0</v>
      </c>
      <c r="AL95" s="112">
        <v>0</v>
      </c>
      <c r="AM95" s="112">
        <v>0</v>
      </c>
      <c r="AN95" s="112">
        <v>0</v>
      </c>
      <c r="AO95" s="112">
        <v>0</v>
      </c>
      <c r="AP95" s="112">
        <v>0</v>
      </c>
      <c r="AQ95" s="112">
        <v>0</v>
      </c>
      <c r="AR95" s="112">
        <v>0</v>
      </c>
      <c r="AS95" s="112">
        <v>0</v>
      </c>
      <c r="AT95" s="112">
        <v>0</v>
      </c>
      <c r="AU95" s="112">
        <v>0</v>
      </c>
      <c r="AV95" s="112">
        <v>0</v>
      </c>
      <c r="AW95" s="112">
        <v>0</v>
      </c>
      <c r="AX95" s="112">
        <v>0</v>
      </c>
      <c r="AY95" s="112">
        <v>0</v>
      </c>
      <c r="AZ95" s="112">
        <v>0</v>
      </c>
      <c r="BA95" s="112">
        <v>0</v>
      </c>
      <c r="BB95" s="112">
        <v>0</v>
      </c>
      <c r="BC95" s="112">
        <v>0</v>
      </c>
      <c r="BD95" s="112">
        <v>0</v>
      </c>
      <c r="BE95" s="112">
        <v>0</v>
      </c>
      <c r="BF95" s="112">
        <v>0</v>
      </c>
      <c r="BG95" s="112">
        <v>0</v>
      </c>
      <c r="BH95" s="112">
        <v>0</v>
      </c>
      <c r="BI95" s="112">
        <v>0</v>
      </c>
      <c r="BJ95" s="112">
        <v>0</v>
      </c>
      <c r="BK95" s="112">
        <v>0</v>
      </c>
      <c r="BL95" s="112">
        <v>0</v>
      </c>
      <c r="BM95" s="112">
        <v>0</v>
      </c>
      <c r="BN95" s="112">
        <v>0</v>
      </c>
      <c r="BO95" s="112">
        <v>0</v>
      </c>
      <c r="BP95" s="112">
        <v>0</v>
      </c>
      <c r="BQ95" s="112">
        <v>0</v>
      </c>
      <c r="BR95" s="112">
        <v>0</v>
      </c>
      <c r="BS95" s="112">
        <v>0</v>
      </c>
      <c r="BT95" s="112">
        <v>0</v>
      </c>
      <c r="BU95" s="112">
        <v>0</v>
      </c>
      <c r="BV95" s="112">
        <v>0</v>
      </c>
      <c r="BW95" s="112">
        <v>0</v>
      </c>
      <c r="BX95" s="112">
        <v>0</v>
      </c>
      <c r="BY95" s="112">
        <v>0</v>
      </c>
      <c r="BZ95" s="112">
        <v>0</v>
      </c>
      <c r="CA95" s="112">
        <v>0</v>
      </c>
      <c r="CB95" s="112">
        <v>0</v>
      </c>
      <c r="CC95" s="112">
        <v>0</v>
      </c>
      <c r="CD95" s="112">
        <v>0</v>
      </c>
      <c r="CE95" s="112">
        <v>0</v>
      </c>
      <c r="CF95" s="112">
        <v>0</v>
      </c>
      <c r="CG95" s="112">
        <v>0</v>
      </c>
      <c r="CH95" s="112">
        <v>0</v>
      </c>
      <c r="CI95" s="112">
        <v>0</v>
      </c>
      <c r="CJ95" s="564">
        <v>0</v>
      </c>
    </row>
    <row r="96" spans="1:97" x14ac:dyDescent="0.55000000000000004">
      <c r="B96" s="570"/>
      <c r="C96" s="543" t="s">
        <v>83</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12">
        <v>0</v>
      </c>
      <c r="X96" s="112">
        <v>0</v>
      </c>
      <c r="Y96" s="112">
        <v>0</v>
      </c>
      <c r="Z96" s="112">
        <v>0</v>
      </c>
      <c r="AA96" s="112">
        <v>0</v>
      </c>
      <c r="AB96" s="112">
        <v>0</v>
      </c>
      <c r="AC96" s="112">
        <v>0</v>
      </c>
      <c r="AD96" s="112">
        <v>0</v>
      </c>
      <c r="AE96" s="112">
        <v>0</v>
      </c>
      <c r="AF96" s="112">
        <v>0</v>
      </c>
      <c r="AG96" s="112">
        <v>0</v>
      </c>
      <c r="AH96" s="112">
        <v>0</v>
      </c>
      <c r="AI96" s="112">
        <v>0</v>
      </c>
      <c r="AJ96" s="112">
        <v>0</v>
      </c>
      <c r="AK96" s="112">
        <v>0</v>
      </c>
      <c r="AL96" s="112">
        <v>0</v>
      </c>
      <c r="AM96" s="112">
        <v>0</v>
      </c>
      <c r="AN96" s="112">
        <v>0</v>
      </c>
      <c r="AO96" s="112">
        <v>0</v>
      </c>
      <c r="AP96" s="112">
        <v>0</v>
      </c>
      <c r="AQ96" s="112">
        <v>0</v>
      </c>
      <c r="AR96" s="112">
        <v>0</v>
      </c>
      <c r="AS96" s="112">
        <v>0</v>
      </c>
      <c r="AT96" s="112">
        <v>0</v>
      </c>
      <c r="AU96" s="112">
        <v>0</v>
      </c>
      <c r="AV96" s="112">
        <v>0</v>
      </c>
      <c r="AW96" s="112">
        <v>0</v>
      </c>
      <c r="AX96" s="112">
        <v>0</v>
      </c>
      <c r="AY96" s="112">
        <v>0</v>
      </c>
      <c r="AZ96" s="112">
        <v>0</v>
      </c>
      <c r="BA96" s="112">
        <v>0</v>
      </c>
      <c r="BB96" s="112">
        <v>0</v>
      </c>
      <c r="BC96" s="112">
        <v>0</v>
      </c>
      <c r="BD96" s="112">
        <v>0</v>
      </c>
      <c r="BE96" s="112">
        <v>0</v>
      </c>
      <c r="BF96" s="112">
        <v>0</v>
      </c>
      <c r="BG96" s="112">
        <v>0</v>
      </c>
      <c r="BH96" s="112">
        <v>0</v>
      </c>
      <c r="BI96" s="112">
        <v>0</v>
      </c>
      <c r="BJ96" s="112">
        <v>0</v>
      </c>
      <c r="BK96" s="112">
        <v>0</v>
      </c>
      <c r="BL96" s="112">
        <v>0</v>
      </c>
      <c r="BM96" s="112">
        <v>0</v>
      </c>
      <c r="BN96" s="112">
        <v>0</v>
      </c>
      <c r="BO96" s="112">
        <v>0</v>
      </c>
      <c r="BP96" s="112">
        <v>0</v>
      </c>
      <c r="BQ96" s="112">
        <v>0</v>
      </c>
      <c r="BR96" s="112">
        <v>0</v>
      </c>
      <c r="BS96" s="112">
        <v>0</v>
      </c>
      <c r="BT96" s="112">
        <v>0</v>
      </c>
      <c r="BU96" s="112">
        <v>0</v>
      </c>
      <c r="BV96" s="112">
        <v>0</v>
      </c>
      <c r="BW96" s="112">
        <v>0</v>
      </c>
      <c r="BX96" s="112">
        <v>0</v>
      </c>
      <c r="BY96" s="112">
        <v>0</v>
      </c>
      <c r="BZ96" s="112">
        <v>0</v>
      </c>
      <c r="CA96" s="112">
        <v>0</v>
      </c>
      <c r="CB96" s="112">
        <v>0</v>
      </c>
      <c r="CC96" s="112">
        <v>0</v>
      </c>
      <c r="CD96" s="112">
        <v>0</v>
      </c>
      <c r="CE96" s="112">
        <v>0</v>
      </c>
      <c r="CF96" s="112">
        <v>0</v>
      </c>
      <c r="CG96" s="112">
        <v>0</v>
      </c>
      <c r="CH96" s="112">
        <v>0</v>
      </c>
      <c r="CI96" s="112">
        <v>0</v>
      </c>
      <c r="CJ96" s="564">
        <v>0</v>
      </c>
    </row>
    <row r="97" spans="2:88" x14ac:dyDescent="0.55000000000000004">
      <c r="B97" s="570"/>
      <c r="C97" s="543" t="s">
        <v>84</v>
      </c>
      <c r="D97" s="112">
        <v>1646303.1208454487</v>
      </c>
      <c r="E97" s="112">
        <v>1703152.4395642204</v>
      </c>
      <c r="F97" s="112">
        <v>1760001.7582829921</v>
      </c>
      <c r="G97" s="112">
        <v>1816851.0770017637</v>
      </c>
      <c r="H97" s="112">
        <v>1873700.3957205354</v>
      </c>
      <c r="I97" s="112">
        <v>1930549.7144393069</v>
      </c>
      <c r="J97" s="112">
        <v>1987399.0331580788</v>
      </c>
      <c r="K97" s="112">
        <v>2044248.3518768505</v>
      </c>
      <c r="L97" s="112">
        <v>2101097.6705956222</v>
      </c>
      <c r="M97" s="112">
        <v>2157946.9893143941</v>
      </c>
      <c r="N97" s="112">
        <v>2214796.3080331655</v>
      </c>
      <c r="O97" s="112">
        <v>2271645.626751937</v>
      </c>
      <c r="P97" s="112">
        <v>2328494.9454707089</v>
      </c>
      <c r="Q97" s="112">
        <v>2385344.2641894808</v>
      </c>
      <c r="R97" s="112">
        <v>2442193.5829082523</v>
      </c>
      <c r="S97" s="112">
        <v>2469853.1044761436</v>
      </c>
      <c r="T97" s="112">
        <v>2497512.6260440345</v>
      </c>
      <c r="U97" s="112">
        <v>2525172.1476119254</v>
      </c>
      <c r="V97" s="112">
        <v>2552831.6691798167</v>
      </c>
      <c r="W97" s="112">
        <v>2580491.1907477076</v>
      </c>
      <c r="X97" s="112">
        <v>2608150.7123155985</v>
      </c>
      <c r="Y97" s="112">
        <v>2635810.2338834899</v>
      </c>
      <c r="Z97" s="112">
        <v>2663469.7554513812</v>
      </c>
      <c r="AA97" s="112">
        <v>2691129.2770192726</v>
      </c>
      <c r="AB97" s="112">
        <v>2718788.798587163</v>
      </c>
      <c r="AC97" s="112">
        <v>2746448.3201550543</v>
      </c>
      <c r="AD97" s="112">
        <v>2774107.8417229452</v>
      </c>
      <c r="AE97" s="112">
        <v>2801767.3632908366</v>
      </c>
      <c r="AF97" s="112">
        <v>2829426.8848587275</v>
      </c>
      <c r="AG97" s="112">
        <v>2857086.4064266188</v>
      </c>
      <c r="AH97" s="112">
        <v>2884745.9279945102</v>
      </c>
      <c r="AI97" s="112">
        <v>2912405.449562401</v>
      </c>
      <c r="AJ97" s="112">
        <v>2940064.9711302919</v>
      </c>
      <c r="AK97" s="112">
        <v>2967724.4926981828</v>
      </c>
      <c r="AL97" s="112">
        <v>2995384.0142660742</v>
      </c>
      <c r="AM97" s="112">
        <v>3076447.7427444356</v>
      </c>
      <c r="AN97" s="112">
        <v>3157511.4712227974</v>
      </c>
      <c r="AO97" s="112">
        <v>3238575.1997011588</v>
      </c>
      <c r="AP97" s="112">
        <v>3319638.9281795206</v>
      </c>
      <c r="AQ97" s="112">
        <v>3400702.6566578825</v>
      </c>
      <c r="AR97" s="112">
        <v>3481766.3851362439</v>
      </c>
      <c r="AS97" s="112">
        <v>3562830.1136146057</v>
      </c>
      <c r="AT97" s="112">
        <v>3643893.8420929667</v>
      </c>
      <c r="AU97" s="112">
        <v>3724957.570571329</v>
      </c>
      <c r="AV97" s="112">
        <v>3806021.2990496904</v>
      </c>
      <c r="AW97" s="112">
        <v>3887085.0275280522</v>
      </c>
      <c r="AX97" s="112">
        <v>3968148.7560064131</v>
      </c>
      <c r="AY97" s="112">
        <v>4049212.484484775</v>
      </c>
      <c r="AZ97" s="112">
        <v>4130276.2129631368</v>
      </c>
      <c r="BA97" s="112">
        <v>4211339.9414414987</v>
      </c>
      <c r="BB97" s="112">
        <v>4292403.6699198596</v>
      </c>
      <c r="BC97" s="112">
        <v>4373467.3983982215</v>
      </c>
      <c r="BD97" s="112">
        <v>4454531.1268765833</v>
      </c>
      <c r="BE97" s="112">
        <v>4535594.8553549442</v>
      </c>
      <c r="BF97" s="112">
        <v>4616658.5838333061</v>
      </c>
      <c r="BG97" s="112">
        <v>4697722.3123116679</v>
      </c>
      <c r="BH97" s="112">
        <v>4778786.0407900298</v>
      </c>
      <c r="BI97" s="112">
        <v>4859849.7692683917</v>
      </c>
      <c r="BJ97" s="112">
        <v>4940913.4977467526</v>
      </c>
      <c r="BK97" s="112">
        <v>5021977.2262251144</v>
      </c>
      <c r="BL97" s="112">
        <v>5103040.9547034763</v>
      </c>
      <c r="BM97" s="112">
        <v>5184104.6831818372</v>
      </c>
      <c r="BN97" s="112">
        <v>5265168.4116601991</v>
      </c>
      <c r="BO97" s="112">
        <v>5346232.1401385609</v>
      </c>
      <c r="BP97" s="112">
        <v>5427295.8686169228</v>
      </c>
      <c r="BQ97" s="112">
        <v>5508359.5970952837</v>
      </c>
      <c r="BR97" s="112">
        <v>5589423.3255736455</v>
      </c>
      <c r="BS97" s="112">
        <v>5670487.0540520074</v>
      </c>
      <c r="BT97" s="112">
        <v>5751550.7825303692</v>
      </c>
      <c r="BU97" s="112">
        <v>5832614.5110087302</v>
      </c>
      <c r="BV97" s="112">
        <v>5913678.239487092</v>
      </c>
      <c r="BW97" s="112">
        <v>5994741.9679654529</v>
      </c>
      <c r="BX97" s="112">
        <v>6075805.6964438148</v>
      </c>
      <c r="BY97" s="112">
        <v>6156869.4249221766</v>
      </c>
      <c r="BZ97" s="112">
        <v>6237933.1534005385</v>
      </c>
      <c r="CA97" s="112">
        <v>6318996.8818788994</v>
      </c>
      <c r="CB97" s="112">
        <v>6400060.6103572613</v>
      </c>
      <c r="CC97" s="112">
        <v>6481124.3388356231</v>
      </c>
      <c r="CD97" s="112">
        <v>6562188.067313985</v>
      </c>
      <c r="CE97" s="112">
        <v>6643251.7957923468</v>
      </c>
      <c r="CF97" s="112">
        <v>6724315.5242707087</v>
      </c>
      <c r="CG97" s="112">
        <v>6805379.2527490696</v>
      </c>
      <c r="CH97" s="112">
        <v>6886442.9812274305</v>
      </c>
      <c r="CI97" s="112">
        <v>6967506.7097057924</v>
      </c>
      <c r="CJ97" s="564">
        <v>7048570.4381841542</v>
      </c>
    </row>
    <row r="98" spans="2:88" x14ac:dyDescent="0.55000000000000004">
      <c r="B98" s="569"/>
      <c r="C98" s="539" t="s">
        <v>85</v>
      </c>
      <c r="D98" s="567">
        <v>1681069.5154481672</v>
      </c>
      <c r="E98" s="567">
        <v>1735908.1958320367</v>
      </c>
      <c r="F98" s="567">
        <v>1790746.8762159059</v>
      </c>
      <c r="G98" s="567">
        <v>1845585.5565997749</v>
      </c>
      <c r="H98" s="567">
        <v>1900424.2369836443</v>
      </c>
      <c r="I98" s="567">
        <v>1955262.9173675138</v>
      </c>
      <c r="J98" s="567">
        <v>2010101.597751383</v>
      </c>
      <c r="K98" s="567">
        <v>2064940.2781352522</v>
      </c>
      <c r="L98" s="567">
        <v>2119778.9585191216</v>
      </c>
      <c r="M98" s="567">
        <v>2174617.6389029911</v>
      </c>
      <c r="N98" s="567">
        <v>2229456.3192868605</v>
      </c>
      <c r="O98" s="567">
        <v>2284294.9996707295</v>
      </c>
      <c r="P98" s="567">
        <v>2339133.680054599</v>
      </c>
      <c r="Q98" s="567">
        <v>2393972.3604384684</v>
      </c>
      <c r="R98" s="567">
        <v>2448811.0408223374</v>
      </c>
      <c r="S98" s="567">
        <v>2478421.9911259077</v>
      </c>
      <c r="T98" s="567">
        <v>2508032.9414294781</v>
      </c>
      <c r="U98" s="567">
        <v>2537643.8917330485</v>
      </c>
      <c r="V98" s="567">
        <v>2567254.8420366189</v>
      </c>
      <c r="W98" s="567">
        <v>2596865.7923401892</v>
      </c>
      <c r="X98" s="567">
        <v>2626476.7426437596</v>
      </c>
      <c r="Y98" s="567">
        <v>2656087.69294733</v>
      </c>
      <c r="Z98" s="567">
        <v>2685698.6432509003</v>
      </c>
      <c r="AA98" s="567">
        <v>2715309.5935544707</v>
      </c>
      <c r="AB98" s="567">
        <v>2744920.5438580411</v>
      </c>
      <c r="AC98" s="567">
        <v>2774531.4941616114</v>
      </c>
      <c r="AD98" s="567">
        <v>2804142.4444651818</v>
      </c>
      <c r="AE98" s="567">
        <v>2833753.3947687522</v>
      </c>
      <c r="AF98" s="567">
        <v>2863364.3450723225</v>
      </c>
      <c r="AG98" s="567">
        <v>2892975.2953758929</v>
      </c>
      <c r="AH98" s="567">
        <v>2922586.2456794633</v>
      </c>
      <c r="AI98" s="567">
        <v>2952197.1959830336</v>
      </c>
      <c r="AJ98" s="567">
        <v>2981808.146286604</v>
      </c>
      <c r="AK98" s="567">
        <v>3011419.0965901744</v>
      </c>
      <c r="AL98" s="567">
        <v>3041030.0468937447</v>
      </c>
      <c r="AM98" s="567">
        <v>3122839.6399312448</v>
      </c>
      <c r="AN98" s="567">
        <v>3204649.2329687444</v>
      </c>
      <c r="AO98" s="567">
        <v>3286458.8260062439</v>
      </c>
      <c r="AP98" s="567">
        <v>3368268.4190437444</v>
      </c>
      <c r="AQ98" s="567">
        <v>3450078.012081244</v>
      </c>
      <c r="AR98" s="567">
        <v>3531887.6051187441</v>
      </c>
      <c r="AS98" s="567">
        <v>3613697.1981562441</v>
      </c>
      <c r="AT98" s="567">
        <v>3695506.7911937437</v>
      </c>
      <c r="AU98" s="567">
        <v>3777316.3842312437</v>
      </c>
      <c r="AV98" s="567">
        <v>3859125.9772687438</v>
      </c>
      <c r="AW98" s="567">
        <v>3940935.5703062434</v>
      </c>
      <c r="AX98" s="567">
        <v>4022745.1633437434</v>
      </c>
      <c r="AY98" s="567">
        <v>4104554.7563812435</v>
      </c>
      <c r="AZ98" s="567">
        <v>4186364.3494187435</v>
      </c>
      <c r="BA98" s="567">
        <v>4268173.9424562436</v>
      </c>
      <c r="BB98" s="567">
        <v>4349983.5354937427</v>
      </c>
      <c r="BC98" s="567">
        <v>4431793.1285312437</v>
      </c>
      <c r="BD98" s="567">
        <v>4513602.7215687428</v>
      </c>
      <c r="BE98" s="567">
        <v>4595412.3146062428</v>
      </c>
      <c r="BF98" s="567">
        <v>4677221.9076437429</v>
      </c>
      <c r="BG98" s="567">
        <v>4759031.5006812429</v>
      </c>
      <c r="BH98" s="567">
        <v>4840841.093718743</v>
      </c>
      <c r="BI98" s="567">
        <v>4922650.6867562421</v>
      </c>
      <c r="BJ98" s="567">
        <v>5004460.2797937421</v>
      </c>
      <c r="BK98" s="567">
        <v>5086269.8728312422</v>
      </c>
      <c r="BL98" s="567">
        <v>5168079.4658687422</v>
      </c>
      <c r="BM98" s="567">
        <v>5249889.0589062423</v>
      </c>
      <c r="BN98" s="567">
        <v>5331698.6519437423</v>
      </c>
      <c r="BO98" s="567">
        <v>5413508.2449812414</v>
      </c>
      <c r="BP98" s="567">
        <v>5495317.8380187415</v>
      </c>
      <c r="BQ98" s="567">
        <v>5577127.4310562415</v>
      </c>
      <c r="BR98" s="567">
        <v>5658937.0240937416</v>
      </c>
      <c r="BS98" s="567">
        <v>5740746.6171312416</v>
      </c>
      <c r="BT98" s="567">
        <v>5822556.2101687416</v>
      </c>
      <c r="BU98" s="567">
        <v>5904365.8032062417</v>
      </c>
      <c r="BV98" s="567">
        <v>5986175.3962437408</v>
      </c>
      <c r="BW98" s="567">
        <v>6067984.9892812409</v>
      </c>
      <c r="BX98" s="567">
        <v>6149794.5823187409</v>
      </c>
      <c r="BY98" s="567">
        <v>6231604.1753562409</v>
      </c>
      <c r="BZ98" s="567">
        <v>6313413.768393741</v>
      </c>
      <c r="CA98" s="567">
        <v>6395223.3614312401</v>
      </c>
      <c r="CB98" s="567">
        <v>6477032.9544687402</v>
      </c>
      <c r="CC98" s="567">
        <v>6558842.5475062402</v>
      </c>
      <c r="CD98" s="567">
        <v>6640652.1405437402</v>
      </c>
      <c r="CE98" s="567">
        <v>6722461.7335812394</v>
      </c>
      <c r="CF98" s="567">
        <v>6804271.3266187394</v>
      </c>
      <c r="CG98" s="567">
        <v>6886080.9196562394</v>
      </c>
      <c r="CH98" s="567">
        <v>6967890.5126937395</v>
      </c>
      <c r="CI98" s="567">
        <v>7049700.1057312395</v>
      </c>
      <c r="CJ98" s="563">
        <v>7131509.6987687396</v>
      </c>
    </row>
    <row r="100" spans="2:88" x14ac:dyDescent="0.55000000000000004">
      <c r="B100" t="s">
        <v>1625</v>
      </c>
      <c r="C100" s="543" t="s">
        <v>84</v>
      </c>
      <c r="D100" s="335">
        <f>D90-D97</f>
        <v>796392.16614462016</v>
      </c>
      <c r="E100" s="335">
        <f>E90-E97</f>
        <v>798565.47672998183</v>
      </c>
      <c r="F100" s="335">
        <f t="shared" ref="F100:BQ100" si="0">F90-F97</f>
        <v>800738.78731534397</v>
      </c>
      <c r="G100" s="335">
        <f t="shared" si="0"/>
        <v>802912.09790070611</v>
      </c>
      <c r="H100" s="335">
        <f t="shared" si="0"/>
        <v>805085.40848606778</v>
      </c>
      <c r="I100" s="335">
        <f t="shared" si="0"/>
        <v>807258.71907142969</v>
      </c>
      <c r="J100" s="335">
        <f t="shared" si="0"/>
        <v>809432.02965679113</v>
      </c>
      <c r="K100" s="335">
        <f t="shared" si="0"/>
        <v>811605.34024215373</v>
      </c>
      <c r="L100" s="335">
        <f t="shared" si="0"/>
        <v>813778.6508275154</v>
      </c>
      <c r="M100" s="335">
        <f t="shared" si="0"/>
        <v>815951.96141287731</v>
      </c>
      <c r="N100" s="335">
        <f t="shared" si="0"/>
        <v>818125.27199823922</v>
      </c>
      <c r="O100" s="335">
        <f t="shared" si="0"/>
        <v>820298.58258360159</v>
      </c>
      <c r="P100" s="335">
        <f t="shared" si="0"/>
        <v>822471.89316896303</v>
      </c>
      <c r="Q100" s="335">
        <f t="shared" si="0"/>
        <v>824645.20375432493</v>
      </c>
      <c r="R100" s="335">
        <f t="shared" si="0"/>
        <v>826818.51433968684</v>
      </c>
      <c r="S100" s="335">
        <f t="shared" si="0"/>
        <v>841412.62755625043</v>
      </c>
      <c r="T100" s="335">
        <f t="shared" si="0"/>
        <v>856006.74077281496</v>
      </c>
      <c r="U100" s="335">
        <f t="shared" si="0"/>
        <v>870600.85398937901</v>
      </c>
      <c r="V100" s="335">
        <f t="shared" si="0"/>
        <v>885194.96720594261</v>
      </c>
      <c r="W100" s="335">
        <f t="shared" si="0"/>
        <v>899789.08042250667</v>
      </c>
      <c r="X100" s="335">
        <f t="shared" si="0"/>
        <v>914383.19363907073</v>
      </c>
      <c r="Y100" s="335">
        <f t="shared" si="0"/>
        <v>928977.30685563479</v>
      </c>
      <c r="Z100" s="335">
        <f t="shared" si="0"/>
        <v>943571.42007219885</v>
      </c>
      <c r="AA100" s="335">
        <f t="shared" si="0"/>
        <v>958165.53328876244</v>
      </c>
      <c r="AB100" s="335">
        <f t="shared" si="0"/>
        <v>972759.64650532696</v>
      </c>
      <c r="AC100" s="335">
        <f t="shared" si="0"/>
        <v>987353.75972189102</v>
      </c>
      <c r="AD100" s="335">
        <f t="shared" si="0"/>
        <v>1001947.8729384546</v>
      </c>
      <c r="AE100" s="335">
        <f t="shared" si="0"/>
        <v>1016541.9861550187</v>
      </c>
      <c r="AF100" s="335">
        <f t="shared" si="0"/>
        <v>1031136.0993715827</v>
      </c>
      <c r="AG100" s="335">
        <f t="shared" si="0"/>
        <v>1045730.2125881468</v>
      </c>
      <c r="AH100" s="335">
        <f t="shared" si="0"/>
        <v>1060324.3258047104</v>
      </c>
      <c r="AI100" s="335">
        <f t="shared" si="0"/>
        <v>1074918.4390212744</v>
      </c>
      <c r="AJ100" s="335">
        <f t="shared" si="0"/>
        <v>1089512.5522378385</v>
      </c>
      <c r="AK100" s="335">
        <f t="shared" si="0"/>
        <v>1104106.665454403</v>
      </c>
      <c r="AL100" s="335">
        <f t="shared" si="0"/>
        <v>1118700.7786709666</v>
      </c>
      <c r="AM100" s="335">
        <f t="shared" si="0"/>
        <v>1136517.1288672863</v>
      </c>
      <c r="AN100" s="335">
        <f t="shared" si="0"/>
        <v>1154333.479063605</v>
      </c>
      <c r="AO100" s="335">
        <f t="shared" si="0"/>
        <v>1172149.8292599241</v>
      </c>
      <c r="AP100" s="335">
        <f t="shared" si="0"/>
        <v>1189966.1794562438</v>
      </c>
      <c r="AQ100" s="335">
        <f t="shared" si="0"/>
        <v>1207782.5296525625</v>
      </c>
      <c r="AR100" s="335">
        <f t="shared" si="0"/>
        <v>1225598.8798488816</v>
      </c>
      <c r="AS100" s="335">
        <f t="shared" si="0"/>
        <v>1243415.2300452003</v>
      </c>
      <c r="AT100" s="335">
        <f t="shared" si="0"/>
        <v>1261231.58024152</v>
      </c>
      <c r="AU100" s="335">
        <f t="shared" si="0"/>
        <v>1279047.9304378391</v>
      </c>
      <c r="AV100" s="335">
        <f t="shared" si="0"/>
        <v>1296864.2806341592</v>
      </c>
      <c r="AW100" s="335">
        <f t="shared" si="0"/>
        <v>1314680.6308304779</v>
      </c>
      <c r="AX100" s="335">
        <f t="shared" si="0"/>
        <v>1332496.9810267976</v>
      </c>
      <c r="AY100" s="335">
        <f t="shared" si="0"/>
        <v>1350313.3312231163</v>
      </c>
      <c r="AZ100" s="335">
        <f t="shared" si="0"/>
        <v>1368129.681419435</v>
      </c>
      <c r="BA100" s="335">
        <f t="shared" si="0"/>
        <v>1385946.0316157537</v>
      </c>
      <c r="BB100" s="335">
        <f t="shared" si="0"/>
        <v>1403762.3818120733</v>
      </c>
      <c r="BC100" s="335">
        <f t="shared" si="0"/>
        <v>1421578.7320083929</v>
      </c>
      <c r="BD100" s="335">
        <f t="shared" si="0"/>
        <v>1439395.0822047116</v>
      </c>
      <c r="BE100" s="335">
        <f t="shared" si="0"/>
        <v>1457211.4324010322</v>
      </c>
      <c r="BF100" s="335">
        <f t="shared" si="0"/>
        <v>1475027.7825973509</v>
      </c>
      <c r="BG100" s="335">
        <f t="shared" si="0"/>
        <v>1492844.1327936705</v>
      </c>
      <c r="BH100" s="335">
        <f t="shared" si="0"/>
        <v>1510660.4829899892</v>
      </c>
      <c r="BI100" s="335">
        <f t="shared" si="0"/>
        <v>1528476.8331863079</v>
      </c>
      <c r="BJ100" s="335">
        <f t="shared" si="0"/>
        <v>1546293.1833826276</v>
      </c>
      <c r="BK100" s="335">
        <f t="shared" si="0"/>
        <v>1564109.5335789463</v>
      </c>
      <c r="BL100" s="335">
        <f t="shared" si="0"/>
        <v>1581925.8837752659</v>
      </c>
      <c r="BM100" s="335">
        <f t="shared" si="0"/>
        <v>1599742.2339715855</v>
      </c>
      <c r="BN100" s="335">
        <f t="shared" si="0"/>
        <v>1617558.5841679042</v>
      </c>
      <c r="BO100" s="335">
        <f t="shared" si="0"/>
        <v>1635374.9343642229</v>
      </c>
      <c r="BP100" s="335">
        <f t="shared" si="0"/>
        <v>1653191.2845605416</v>
      </c>
      <c r="BQ100" s="335">
        <f t="shared" si="0"/>
        <v>1671007.6347568622</v>
      </c>
      <c r="BR100" s="335">
        <f t="shared" ref="BR100:CJ100" si="1">BR90-BR97</f>
        <v>1688823.9849531809</v>
      </c>
      <c r="BS100" s="335">
        <f t="shared" si="1"/>
        <v>1706640.3351494996</v>
      </c>
      <c r="BT100" s="335">
        <f t="shared" si="1"/>
        <v>1724456.6853458192</v>
      </c>
      <c r="BU100" s="335">
        <f t="shared" si="1"/>
        <v>1742273.0355421379</v>
      </c>
      <c r="BV100" s="335">
        <f t="shared" si="1"/>
        <v>1760089.3857384576</v>
      </c>
      <c r="BW100" s="335">
        <f t="shared" si="1"/>
        <v>1777905.7359347772</v>
      </c>
      <c r="BX100" s="335">
        <f t="shared" si="1"/>
        <v>1795722.0861310968</v>
      </c>
      <c r="BY100" s="335">
        <f t="shared" si="1"/>
        <v>1813538.4363274164</v>
      </c>
      <c r="BZ100" s="335">
        <f t="shared" si="1"/>
        <v>1831354.7865237352</v>
      </c>
      <c r="CA100" s="335">
        <f t="shared" si="1"/>
        <v>1849171.1367200548</v>
      </c>
      <c r="CB100" s="335">
        <f t="shared" si="1"/>
        <v>1866987.4869163735</v>
      </c>
      <c r="CC100" s="335">
        <f t="shared" si="1"/>
        <v>1884803.8371126922</v>
      </c>
      <c r="CD100" s="335">
        <f t="shared" si="1"/>
        <v>1902620.1873090109</v>
      </c>
      <c r="CE100" s="335">
        <f t="shared" si="1"/>
        <v>1920436.5375053305</v>
      </c>
      <c r="CF100" s="335">
        <f t="shared" si="1"/>
        <v>1938252.8877016502</v>
      </c>
      <c r="CG100" s="335">
        <f t="shared" si="1"/>
        <v>1956069.2378979689</v>
      </c>
      <c r="CH100" s="335">
        <f t="shared" si="1"/>
        <v>1973885.5880942894</v>
      </c>
      <c r="CI100" s="335">
        <f t="shared" si="1"/>
        <v>1991701.9382906072</v>
      </c>
      <c r="CJ100" s="335">
        <f t="shared" si="1"/>
        <v>2009518.2884869268</v>
      </c>
    </row>
    <row r="101" spans="2:88" x14ac:dyDescent="0.55000000000000004">
      <c r="C101" s="539" t="s">
        <v>85</v>
      </c>
      <c r="D101" s="335">
        <f>D90-D98</f>
        <v>761625.77154190163</v>
      </c>
      <c r="E101" s="335">
        <f>E90-E98</f>
        <v>765809.72046216554</v>
      </c>
      <c r="F101" s="335">
        <f t="shared" ref="F101:BQ101" si="2">F90-F98</f>
        <v>769993.66938243015</v>
      </c>
      <c r="G101" s="335">
        <f t="shared" si="2"/>
        <v>774177.61830269499</v>
      </c>
      <c r="H101" s="335">
        <f t="shared" si="2"/>
        <v>778361.5672229589</v>
      </c>
      <c r="I101" s="335">
        <f t="shared" si="2"/>
        <v>782545.51614322281</v>
      </c>
      <c r="J101" s="335">
        <f t="shared" si="2"/>
        <v>786729.46506348695</v>
      </c>
      <c r="K101" s="335">
        <f t="shared" si="2"/>
        <v>790913.41398375202</v>
      </c>
      <c r="L101" s="335">
        <f t="shared" si="2"/>
        <v>795097.36290401593</v>
      </c>
      <c r="M101" s="335">
        <f t="shared" si="2"/>
        <v>799281.3118242803</v>
      </c>
      <c r="N101" s="335">
        <f t="shared" si="2"/>
        <v>803465.26074454421</v>
      </c>
      <c r="O101" s="335">
        <f t="shared" si="2"/>
        <v>807649.20966480905</v>
      </c>
      <c r="P101" s="335">
        <f t="shared" si="2"/>
        <v>811833.15858507296</v>
      </c>
      <c r="Q101" s="335">
        <f t="shared" si="2"/>
        <v>816017.10750533734</v>
      </c>
      <c r="R101" s="335">
        <f t="shared" si="2"/>
        <v>820201.05642560171</v>
      </c>
      <c r="S101" s="335">
        <f t="shared" si="2"/>
        <v>832843.74090648629</v>
      </c>
      <c r="T101" s="335">
        <f t="shared" si="2"/>
        <v>845486.42538737133</v>
      </c>
      <c r="U101" s="335">
        <f t="shared" si="2"/>
        <v>858129.10986825591</v>
      </c>
      <c r="V101" s="335">
        <f t="shared" si="2"/>
        <v>870771.79434914049</v>
      </c>
      <c r="W101" s="335">
        <f t="shared" si="2"/>
        <v>883414.47883002507</v>
      </c>
      <c r="X101" s="335">
        <f t="shared" si="2"/>
        <v>896057.16331090964</v>
      </c>
      <c r="Y101" s="335">
        <f t="shared" si="2"/>
        <v>908699.84779179469</v>
      </c>
      <c r="Z101" s="335">
        <f t="shared" si="2"/>
        <v>921342.53227267973</v>
      </c>
      <c r="AA101" s="335">
        <f t="shared" si="2"/>
        <v>933985.21675356431</v>
      </c>
      <c r="AB101" s="335">
        <f t="shared" si="2"/>
        <v>946627.90123444889</v>
      </c>
      <c r="AC101" s="335">
        <f t="shared" si="2"/>
        <v>959270.58571533393</v>
      </c>
      <c r="AD101" s="335">
        <f t="shared" si="2"/>
        <v>971913.27019621804</v>
      </c>
      <c r="AE101" s="335">
        <f t="shared" si="2"/>
        <v>984555.95467710309</v>
      </c>
      <c r="AF101" s="335">
        <f t="shared" si="2"/>
        <v>997198.63915798767</v>
      </c>
      <c r="AG101" s="335">
        <f t="shared" si="2"/>
        <v>1009841.3236388727</v>
      </c>
      <c r="AH101" s="335">
        <f t="shared" si="2"/>
        <v>1022484.0081197573</v>
      </c>
      <c r="AI101" s="335">
        <f t="shared" si="2"/>
        <v>1035126.6926006419</v>
      </c>
      <c r="AJ101" s="335">
        <f t="shared" si="2"/>
        <v>1047769.3770815264</v>
      </c>
      <c r="AK101" s="335">
        <f t="shared" si="2"/>
        <v>1060412.0615624115</v>
      </c>
      <c r="AL101" s="335">
        <f t="shared" si="2"/>
        <v>1073054.7460432961</v>
      </c>
      <c r="AM101" s="335">
        <f t="shared" si="2"/>
        <v>1090125.231680477</v>
      </c>
      <c r="AN101" s="335">
        <f t="shared" si="2"/>
        <v>1107195.717317658</v>
      </c>
      <c r="AO101" s="335">
        <f t="shared" si="2"/>
        <v>1124266.202954839</v>
      </c>
      <c r="AP101" s="335">
        <f t="shared" si="2"/>
        <v>1141336.68859202</v>
      </c>
      <c r="AQ101" s="335">
        <f t="shared" si="2"/>
        <v>1158407.1742292009</v>
      </c>
      <c r="AR101" s="335">
        <f t="shared" si="2"/>
        <v>1175477.6598663814</v>
      </c>
      <c r="AS101" s="335">
        <f t="shared" si="2"/>
        <v>1192548.1455035619</v>
      </c>
      <c r="AT101" s="335">
        <f t="shared" si="2"/>
        <v>1209618.6311407429</v>
      </c>
      <c r="AU101" s="335">
        <f t="shared" si="2"/>
        <v>1226689.1167779244</v>
      </c>
      <c r="AV101" s="335">
        <f t="shared" si="2"/>
        <v>1243759.6024151058</v>
      </c>
      <c r="AW101" s="335">
        <f t="shared" si="2"/>
        <v>1260830.0880522868</v>
      </c>
      <c r="AX101" s="335">
        <f t="shared" si="2"/>
        <v>1277900.5736894673</v>
      </c>
      <c r="AY101" s="335">
        <f t="shared" si="2"/>
        <v>1294971.0593266478</v>
      </c>
      <c r="AZ101" s="335">
        <f t="shared" si="2"/>
        <v>1312041.5449638283</v>
      </c>
      <c r="BA101" s="335">
        <f t="shared" si="2"/>
        <v>1329112.0306010088</v>
      </c>
      <c r="BB101" s="335">
        <f t="shared" si="2"/>
        <v>1346182.5162381902</v>
      </c>
      <c r="BC101" s="335">
        <f t="shared" si="2"/>
        <v>1363253.0018753707</v>
      </c>
      <c r="BD101" s="335">
        <f t="shared" si="2"/>
        <v>1380323.4875125522</v>
      </c>
      <c r="BE101" s="335">
        <f t="shared" si="2"/>
        <v>1397393.9731497336</v>
      </c>
      <c r="BF101" s="335">
        <f t="shared" si="2"/>
        <v>1414464.4587869141</v>
      </c>
      <c r="BG101" s="335">
        <f t="shared" si="2"/>
        <v>1431534.9444240956</v>
      </c>
      <c r="BH101" s="335">
        <f t="shared" si="2"/>
        <v>1448605.4300612761</v>
      </c>
      <c r="BI101" s="335">
        <f t="shared" si="2"/>
        <v>1465675.9156984575</v>
      </c>
      <c r="BJ101" s="335">
        <f t="shared" si="2"/>
        <v>1482746.401335638</v>
      </c>
      <c r="BK101" s="335">
        <f t="shared" si="2"/>
        <v>1499816.8869728185</v>
      </c>
      <c r="BL101" s="335">
        <f t="shared" si="2"/>
        <v>1516887.37261</v>
      </c>
      <c r="BM101" s="335">
        <f t="shared" si="2"/>
        <v>1533957.8582471805</v>
      </c>
      <c r="BN101" s="335">
        <f t="shared" si="2"/>
        <v>1551028.343884361</v>
      </c>
      <c r="BO101" s="335">
        <f t="shared" si="2"/>
        <v>1568098.8295215424</v>
      </c>
      <c r="BP101" s="335">
        <f t="shared" si="2"/>
        <v>1585169.3151587229</v>
      </c>
      <c r="BQ101" s="335">
        <f t="shared" si="2"/>
        <v>1602239.8007959044</v>
      </c>
      <c r="BR101" s="335">
        <f t="shared" ref="BR101:CJ101" si="3">BR90-BR98</f>
        <v>1619310.2864330849</v>
      </c>
      <c r="BS101" s="335">
        <f t="shared" si="3"/>
        <v>1636380.7720702654</v>
      </c>
      <c r="BT101" s="335">
        <f t="shared" si="3"/>
        <v>1653451.2577074468</v>
      </c>
      <c r="BU101" s="335">
        <f t="shared" si="3"/>
        <v>1670521.7433446264</v>
      </c>
      <c r="BV101" s="335">
        <f t="shared" si="3"/>
        <v>1687592.2289818088</v>
      </c>
      <c r="BW101" s="335">
        <f t="shared" si="3"/>
        <v>1704662.7146189893</v>
      </c>
      <c r="BX101" s="335">
        <f t="shared" si="3"/>
        <v>1721733.2002561707</v>
      </c>
      <c r="BY101" s="335">
        <f t="shared" si="3"/>
        <v>1738803.6858933521</v>
      </c>
      <c r="BZ101" s="335">
        <f t="shared" si="3"/>
        <v>1755874.1715305327</v>
      </c>
      <c r="CA101" s="335">
        <f t="shared" si="3"/>
        <v>1772944.6571677141</v>
      </c>
      <c r="CB101" s="335">
        <f t="shared" si="3"/>
        <v>1790015.1428048946</v>
      </c>
      <c r="CC101" s="335">
        <f t="shared" si="3"/>
        <v>1807085.6284420751</v>
      </c>
      <c r="CD101" s="335">
        <f t="shared" si="3"/>
        <v>1824156.1140792556</v>
      </c>
      <c r="CE101" s="335">
        <f t="shared" si="3"/>
        <v>1841226.599716438</v>
      </c>
      <c r="CF101" s="335">
        <f t="shared" si="3"/>
        <v>1858297.0853536194</v>
      </c>
      <c r="CG101" s="335">
        <f t="shared" si="3"/>
        <v>1875367.570990799</v>
      </c>
      <c r="CH101" s="335">
        <f t="shared" si="3"/>
        <v>1892438.0566279804</v>
      </c>
      <c r="CI101" s="335">
        <f t="shared" si="3"/>
        <v>1909508.54226516</v>
      </c>
      <c r="CJ101" s="335">
        <f t="shared" si="3"/>
        <v>1926579.0279023414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N220"/>
  <sheetViews>
    <sheetView topLeftCell="B1" zoomScale="83" zoomScaleNormal="83" workbookViewId="0">
      <pane ySplit="3936" topLeftCell="A3" activePane="bottomLeft"/>
      <selection activeCell="C9" sqref="A9:XFD10"/>
      <selection pane="bottomLeft" activeCell="H5" sqref="H5"/>
    </sheetView>
  </sheetViews>
  <sheetFormatPr defaultRowHeight="14.4" x14ac:dyDescent="0.55000000000000004"/>
  <cols>
    <col min="1" max="1" width="4.68359375" customWidth="1"/>
    <col min="2" max="2" width="32.89453125" customWidth="1"/>
    <col min="3" max="3" width="15.3125" customWidth="1"/>
    <col min="4" max="4" width="12.3125" customWidth="1"/>
    <col min="5" max="5" width="13.5234375" customWidth="1"/>
    <col min="6" max="6" width="12.3125" customWidth="1"/>
    <col min="7" max="7" width="12.68359375" customWidth="1"/>
    <col min="8" max="8" width="17.89453125" customWidth="1"/>
    <col min="9" max="28" width="8.89453125" customWidth="1"/>
    <col min="35" max="52" width="8.89453125" customWidth="1"/>
    <col min="54" max="246" width="8.89453125" style="221"/>
  </cols>
  <sheetData>
    <row r="1" spans="1:247" ht="14.7" thickBot="1" x14ac:dyDescent="0.6">
      <c r="A1" s="117" t="s">
        <v>0</v>
      </c>
      <c r="B1" s="118"/>
      <c r="C1" s="118"/>
      <c r="D1" s="118"/>
      <c r="E1" s="118"/>
      <c r="F1" s="118"/>
      <c r="G1" s="112"/>
      <c r="J1" s="828" t="s">
        <v>1604</v>
      </c>
      <c r="K1" s="829"/>
      <c r="L1" s="829"/>
      <c r="M1" s="829"/>
      <c r="N1" s="829"/>
      <c r="O1" s="453"/>
      <c r="P1" s="828" t="s">
        <v>23</v>
      </c>
      <c r="Q1" s="829"/>
      <c r="R1" s="829"/>
      <c r="S1" s="829"/>
      <c r="T1" s="829"/>
      <c r="U1" s="830"/>
    </row>
    <row r="2" spans="1:247" s="1" customFormat="1" ht="32.4" customHeight="1" thickBot="1" x14ac:dyDescent="0.6">
      <c r="A2" s="237"/>
      <c r="B2" s="238" t="s">
        <v>1</v>
      </c>
      <c r="C2" s="238" t="s">
        <v>7</v>
      </c>
      <c r="D2" s="240" t="s">
        <v>10</v>
      </c>
      <c r="E2" s="251" t="s">
        <v>28</v>
      </c>
      <c r="F2" s="250" t="s">
        <v>27</v>
      </c>
      <c r="G2" s="239" t="s">
        <v>25</v>
      </c>
      <c r="I2" s="227" t="s">
        <v>22</v>
      </c>
      <c r="J2" s="443" t="s">
        <v>14</v>
      </c>
      <c r="K2" s="466" t="s">
        <v>1605</v>
      </c>
      <c r="L2" s="467" t="s">
        <v>1606</v>
      </c>
      <c r="M2" s="467" t="s">
        <v>1607</v>
      </c>
      <c r="N2" s="467" t="s">
        <v>1608</v>
      </c>
      <c r="O2" s="468" t="s">
        <v>1609</v>
      </c>
      <c r="P2" s="469" t="s">
        <v>14</v>
      </c>
      <c r="Q2" s="470" t="s">
        <v>1605</v>
      </c>
      <c r="R2" s="467" t="s">
        <v>1606</v>
      </c>
      <c r="S2" s="467" t="s">
        <v>1607</v>
      </c>
      <c r="T2" s="467" t="s">
        <v>1608</v>
      </c>
      <c r="U2" s="468" t="s">
        <v>1609</v>
      </c>
      <c r="BC2" s="222"/>
      <c r="BD2" s="222"/>
      <c r="BE2" s="222"/>
      <c r="BF2" s="222"/>
      <c r="BG2" s="222"/>
      <c r="BH2" s="222"/>
      <c r="BI2" s="222"/>
      <c r="BJ2" s="222"/>
      <c r="BK2" s="222"/>
      <c r="BL2" s="222"/>
      <c r="BM2" s="222"/>
      <c r="BN2" s="222"/>
      <c r="BO2" s="222"/>
      <c r="BP2" s="222"/>
      <c r="BQ2" s="222"/>
      <c r="BR2" s="222"/>
      <c r="BS2" s="222"/>
      <c r="BT2" s="222"/>
      <c r="BU2" s="222"/>
      <c r="BV2" s="222"/>
      <c r="BW2" s="222"/>
      <c r="BX2" s="222"/>
      <c r="BY2" s="222"/>
      <c r="BZ2" s="222"/>
      <c r="CA2" s="222"/>
      <c r="CB2" s="222"/>
      <c r="CC2" s="222"/>
      <c r="CD2" s="222"/>
      <c r="CE2" s="222"/>
      <c r="CF2" s="222"/>
      <c r="CG2" s="222"/>
      <c r="CH2" s="222"/>
      <c r="CI2" s="222"/>
      <c r="CJ2" s="222"/>
      <c r="CK2" s="222"/>
      <c r="CL2" s="222"/>
      <c r="CM2" s="222"/>
      <c r="CN2" s="222"/>
      <c r="CO2" s="222"/>
      <c r="CP2" s="222"/>
      <c r="CQ2" s="222"/>
      <c r="CR2" s="222"/>
      <c r="CS2" s="222"/>
      <c r="CT2" s="222"/>
      <c r="CU2" s="222"/>
      <c r="CV2" s="222"/>
      <c r="CW2" s="222"/>
      <c r="CX2" s="222"/>
      <c r="CY2" s="222"/>
      <c r="CZ2" s="222"/>
      <c r="DA2" s="222"/>
      <c r="DB2" s="222"/>
      <c r="DC2" s="222"/>
      <c r="DD2" s="222"/>
      <c r="DE2" s="222"/>
      <c r="DF2" s="222"/>
      <c r="DG2" s="222"/>
      <c r="DH2" s="222"/>
      <c r="DI2" s="222"/>
      <c r="DJ2" s="222"/>
      <c r="DK2" s="222"/>
      <c r="DL2" s="222"/>
      <c r="DM2" s="222"/>
      <c r="DN2" s="222"/>
      <c r="DO2" s="222"/>
      <c r="DP2" s="222"/>
      <c r="DQ2" s="222"/>
      <c r="DR2" s="222"/>
      <c r="DS2" s="222"/>
      <c r="DT2" s="222"/>
      <c r="DU2" s="222"/>
      <c r="DV2" s="222"/>
      <c r="DW2" s="222"/>
      <c r="DX2" s="222"/>
      <c r="DY2" s="222"/>
      <c r="DZ2" s="222"/>
      <c r="EA2" s="222"/>
      <c r="EB2" s="222"/>
      <c r="EC2" s="222"/>
      <c r="ED2" s="222"/>
      <c r="EE2" s="222"/>
      <c r="EF2" s="222"/>
      <c r="EG2" s="222"/>
      <c r="EH2" s="222"/>
      <c r="EI2" s="222"/>
      <c r="EJ2" s="222"/>
      <c r="EK2" s="222"/>
      <c r="EL2" s="222"/>
      <c r="EM2" s="222"/>
      <c r="EN2" s="222"/>
      <c r="EO2" s="222"/>
      <c r="EP2" s="222"/>
      <c r="EQ2" s="222"/>
      <c r="ER2" s="222"/>
      <c r="ES2" s="222"/>
      <c r="ET2" s="222"/>
      <c r="EU2" s="222"/>
      <c r="EV2" s="222"/>
      <c r="EW2" s="222"/>
      <c r="EX2" s="222"/>
      <c r="EY2" s="222"/>
      <c r="EZ2" s="222"/>
      <c r="FA2" s="222"/>
      <c r="FB2" s="222"/>
      <c r="FC2" s="222"/>
      <c r="FD2" s="222"/>
      <c r="FE2" s="222"/>
      <c r="FF2" s="222"/>
      <c r="FG2" s="222"/>
      <c r="FH2" s="222"/>
      <c r="FI2" s="222"/>
      <c r="FJ2" s="222"/>
      <c r="FK2" s="222"/>
      <c r="FL2" s="222"/>
      <c r="FM2" s="222"/>
      <c r="FN2" s="222"/>
      <c r="FO2" s="222"/>
      <c r="FP2" s="222"/>
      <c r="FQ2" s="222"/>
      <c r="FR2" s="222"/>
      <c r="FS2" s="222"/>
      <c r="FT2" s="222"/>
      <c r="FU2" s="222"/>
      <c r="FV2" s="222"/>
      <c r="FW2" s="222"/>
      <c r="FX2" s="222"/>
      <c r="FY2" s="222"/>
      <c r="FZ2" s="222"/>
      <c r="GA2" s="222"/>
      <c r="GB2" s="222"/>
      <c r="GC2" s="222"/>
      <c r="GD2" s="222"/>
      <c r="GE2" s="222"/>
      <c r="GF2" s="222"/>
      <c r="GG2" s="222"/>
      <c r="GH2" s="222"/>
      <c r="GI2" s="222"/>
      <c r="GJ2" s="222"/>
      <c r="GK2" s="222"/>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22"/>
      <c r="IG2" s="222"/>
      <c r="IH2" s="222"/>
      <c r="II2" s="222"/>
      <c r="IJ2" s="222"/>
      <c r="IK2" s="222"/>
      <c r="IL2" s="222"/>
      <c r="IM2" s="222"/>
    </row>
    <row r="3" spans="1:247" s="11" customFormat="1" x14ac:dyDescent="0.55000000000000004">
      <c r="A3" s="119">
        <v>1</v>
      </c>
      <c r="B3" s="13" t="s">
        <v>2</v>
      </c>
      <c r="C3" s="13" t="s">
        <v>8</v>
      </c>
      <c r="D3" s="241">
        <v>2300</v>
      </c>
      <c r="E3" s="252">
        <v>32.200000000000003</v>
      </c>
      <c r="F3" s="252">
        <f>$C$19*E3</f>
        <v>32.200000000000003</v>
      </c>
      <c r="G3" s="120">
        <v>0.78</v>
      </c>
      <c r="H3" s="2"/>
      <c r="I3" s="471">
        <f>D127</f>
        <v>-1.6271618701482971E-2</v>
      </c>
      <c r="J3" s="439">
        <f>D129</f>
        <v>0.43633643249539189</v>
      </c>
      <c r="K3" s="463">
        <v>0.43633643249539189</v>
      </c>
      <c r="L3" s="464">
        <v>0.49514351844626536</v>
      </c>
      <c r="M3" s="464">
        <v>0.56672278811969656</v>
      </c>
      <c r="N3" s="464">
        <v>0.65452039217751901</v>
      </c>
      <c r="O3" s="465">
        <v>0.76304347826086971</v>
      </c>
      <c r="P3" s="454">
        <f>D128</f>
        <v>12.060453680399061</v>
      </c>
      <c r="Q3" s="474">
        <v>12.060453680399061</v>
      </c>
      <c r="R3" s="455">
        <v>14.207204851476952</v>
      </c>
      <c r="S3" s="455">
        <v>16.889194410171797</v>
      </c>
      <c r="T3" s="455">
        <v>20.269941672372504</v>
      </c>
      <c r="U3" s="456">
        <v>24.570000000000007</v>
      </c>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21"/>
      <c r="BD3" s="221"/>
      <c r="BE3" s="221"/>
      <c r="BF3" s="221"/>
      <c r="BG3" s="221"/>
      <c r="BH3" s="221"/>
      <c r="BI3" s="221"/>
      <c r="BJ3" s="221"/>
      <c r="BK3" s="221"/>
      <c r="BL3" s="221"/>
      <c r="BM3" s="221"/>
      <c r="BN3" s="221"/>
      <c r="BO3" s="221"/>
      <c r="BP3" s="221"/>
      <c r="BQ3" s="221"/>
      <c r="BR3" s="221"/>
      <c r="BS3" s="221"/>
      <c r="BT3" s="221"/>
      <c r="BU3" s="221"/>
      <c r="BV3" s="221"/>
      <c r="BW3" s="221"/>
      <c r="BX3" s="221"/>
      <c r="BY3" s="221"/>
      <c r="BZ3" s="221"/>
      <c r="CA3" s="221"/>
      <c r="CB3" s="221"/>
      <c r="CC3" s="221"/>
      <c r="CD3" s="221"/>
      <c r="CE3" s="221"/>
      <c r="CF3" s="221"/>
      <c r="CG3" s="221"/>
      <c r="CH3" s="221"/>
      <c r="CI3" s="221"/>
      <c r="CJ3" s="221"/>
      <c r="CK3" s="221"/>
      <c r="CL3" s="221"/>
      <c r="CM3" s="221"/>
      <c r="CN3" s="221"/>
      <c r="CO3" s="221"/>
      <c r="CP3" s="221"/>
      <c r="CQ3" s="221"/>
      <c r="CR3" s="221"/>
      <c r="CS3" s="221"/>
      <c r="CT3" s="221"/>
      <c r="CU3" s="221"/>
      <c r="CV3" s="221"/>
      <c r="CW3" s="221"/>
      <c r="CX3" s="221"/>
      <c r="CY3" s="221"/>
      <c r="CZ3" s="221"/>
      <c r="DA3" s="221"/>
      <c r="DB3" s="221"/>
      <c r="DC3" s="221"/>
      <c r="DD3" s="221"/>
      <c r="DE3" s="221"/>
      <c r="DF3" s="221"/>
      <c r="DG3" s="221"/>
      <c r="DH3" s="221"/>
      <c r="DI3" s="221"/>
      <c r="DJ3" s="221"/>
      <c r="DK3" s="221"/>
      <c r="DL3" s="221"/>
      <c r="DM3" s="221"/>
      <c r="DN3" s="221"/>
      <c r="DO3" s="221"/>
      <c r="DP3" s="221"/>
      <c r="DQ3" s="221"/>
      <c r="DR3" s="221"/>
      <c r="DS3" s="221"/>
      <c r="DT3" s="221"/>
      <c r="DU3" s="221"/>
      <c r="DV3" s="221"/>
      <c r="DW3" s="221"/>
      <c r="DX3" s="221"/>
      <c r="DY3" s="221"/>
      <c r="DZ3" s="221"/>
      <c r="EA3" s="221"/>
      <c r="EB3" s="221"/>
      <c r="EC3" s="221"/>
      <c r="ED3" s="221"/>
      <c r="EE3" s="221"/>
      <c r="EF3" s="221"/>
      <c r="EG3" s="221"/>
      <c r="EH3" s="221"/>
      <c r="EI3" s="221"/>
      <c r="EJ3" s="221"/>
      <c r="EK3" s="221"/>
      <c r="EL3" s="221"/>
      <c r="EM3" s="221"/>
      <c r="EN3" s="221"/>
      <c r="EO3" s="221"/>
      <c r="EP3" s="221"/>
      <c r="EQ3" s="221"/>
      <c r="ER3" s="221"/>
      <c r="ES3" s="221"/>
      <c r="ET3" s="221"/>
      <c r="EU3" s="221"/>
      <c r="EV3" s="221"/>
      <c r="EW3" s="221"/>
      <c r="EX3" s="221"/>
      <c r="EY3" s="221"/>
      <c r="EZ3" s="221"/>
      <c r="FA3" s="221"/>
      <c r="FB3" s="221"/>
      <c r="FC3" s="221"/>
      <c r="FD3" s="221"/>
      <c r="FE3" s="221"/>
      <c r="FF3" s="221"/>
      <c r="FG3" s="221"/>
      <c r="FH3" s="221"/>
      <c r="FI3" s="221"/>
      <c r="FJ3" s="221"/>
      <c r="FK3" s="221"/>
      <c r="FL3" s="221"/>
      <c r="FM3" s="221"/>
      <c r="FN3" s="221"/>
      <c r="FO3" s="221"/>
      <c r="FP3" s="221"/>
      <c r="FQ3" s="221"/>
      <c r="FR3" s="221"/>
      <c r="FS3" s="221"/>
      <c r="FT3" s="221"/>
      <c r="FU3" s="221"/>
      <c r="FV3" s="221"/>
      <c r="FW3" s="221"/>
      <c r="FX3" s="221"/>
      <c r="FY3" s="221"/>
      <c r="FZ3" s="221"/>
      <c r="GA3" s="221"/>
      <c r="GB3" s="221"/>
      <c r="GC3" s="221"/>
      <c r="GD3" s="221"/>
      <c r="GE3" s="221"/>
      <c r="GF3" s="221"/>
      <c r="GG3" s="221"/>
      <c r="GH3" s="221"/>
      <c r="GI3" s="221"/>
      <c r="GJ3" s="221"/>
      <c r="GK3" s="221"/>
      <c r="GL3" s="221"/>
      <c r="GM3" s="221"/>
      <c r="GN3" s="221"/>
      <c r="GO3" s="221"/>
      <c r="GP3" s="221"/>
      <c r="GQ3" s="221"/>
      <c r="GR3" s="221"/>
      <c r="GS3" s="221"/>
      <c r="GT3" s="221"/>
      <c r="GU3" s="221"/>
      <c r="GV3" s="221"/>
      <c r="GW3" s="221"/>
      <c r="GX3" s="221"/>
      <c r="GY3" s="221"/>
      <c r="GZ3" s="221"/>
      <c r="HA3" s="221"/>
      <c r="HB3" s="221"/>
      <c r="HC3" s="221"/>
      <c r="HD3" s="221"/>
      <c r="HE3" s="221"/>
      <c r="HF3" s="221"/>
      <c r="HG3" s="221"/>
      <c r="HH3" s="221"/>
      <c r="HI3" s="221"/>
      <c r="HJ3" s="221"/>
      <c r="HK3" s="221"/>
      <c r="HL3" s="221"/>
      <c r="HM3" s="221"/>
      <c r="HN3" s="221"/>
      <c r="HO3" s="221"/>
      <c r="HP3" s="221"/>
      <c r="HQ3" s="221"/>
      <c r="HR3" s="221"/>
      <c r="HS3" s="221"/>
      <c r="HT3" s="221"/>
      <c r="HU3" s="221"/>
      <c r="HV3" s="221"/>
      <c r="HW3" s="221"/>
      <c r="HX3" s="221"/>
      <c r="HY3" s="221"/>
      <c r="HZ3" s="221"/>
      <c r="IA3" s="221"/>
      <c r="IB3" s="221"/>
      <c r="IC3" s="221"/>
      <c r="ID3" s="221"/>
      <c r="IE3" s="221"/>
      <c r="IF3" s="221"/>
      <c r="IG3" s="221"/>
      <c r="IH3" s="221"/>
      <c r="II3" s="221"/>
      <c r="IJ3" s="221"/>
      <c r="IK3" s="221"/>
      <c r="IL3" s="221"/>
      <c r="IM3" s="221"/>
    </row>
    <row r="4" spans="1:247" s="3" customFormat="1" x14ac:dyDescent="0.55000000000000004">
      <c r="A4" s="121">
        <v>2</v>
      </c>
      <c r="B4" s="14" t="s">
        <v>2</v>
      </c>
      <c r="C4" s="14" t="s">
        <v>9</v>
      </c>
      <c r="D4" s="242">
        <v>2300</v>
      </c>
      <c r="E4" s="253">
        <v>37.5</v>
      </c>
      <c r="F4" s="253">
        <f>$C$19*E4</f>
        <v>37.5</v>
      </c>
      <c r="G4" s="122">
        <v>0.79</v>
      </c>
      <c r="H4" s="2"/>
      <c r="I4" s="471">
        <f>D138</f>
        <v>-2.4105921018922505E-2</v>
      </c>
      <c r="J4" s="439">
        <f>D140</f>
        <v>0.37947098016471076</v>
      </c>
      <c r="K4" s="446">
        <v>0.37947098016471076</v>
      </c>
      <c r="L4" s="444">
        <v>0.43061404520465313</v>
      </c>
      <c r="M4" s="444">
        <v>0.4928647618526103</v>
      </c>
      <c r="N4" s="444">
        <v>0.56922016192176872</v>
      </c>
      <c r="O4" s="448">
        <v>0.66359999999999952</v>
      </c>
      <c r="P4" s="454">
        <f>D139</f>
        <v>-19.974672213665119</v>
      </c>
      <c r="Q4" s="474">
        <v>-19.974672213665119</v>
      </c>
      <c r="R4" s="455">
        <v>-19.026534382101666</v>
      </c>
      <c r="S4" s="455">
        <v>-17.601004062944128</v>
      </c>
      <c r="T4" s="455">
        <v>-15.536746571317625</v>
      </c>
      <c r="U4" s="456">
        <v>-12.615000000000023</v>
      </c>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21"/>
      <c r="BD4" s="221"/>
      <c r="BE4" s="221"/>
      <c r="BF4" s="221"/>
      <c r="BG4" s="221"/>
      <c r="BH4" s="221"/>
      <c r="BI4" s="221"/>
      <c r="BJ4" s="221"/>
      <c r="BK4" s="221"/>
      <c r="BL4" s="221"/>
      <c r="BM4" s="221"/>
      <c r="BN4" s="221"/>
      <c r="BO4" s="221"/>
      <c r="BP4" s="221"/>
      <c r="BQ4" s="221"/>
      <c r="BR4" s="221"/>
      <c r="BS4" s="221"/>
      <c r="BT4" s="221"/>
      <c r="BU4" s="221"/>
      <c r="BV4" s="221"/>
      <c r="BW4" s="221"/>
      <c r="BX4" s="221"/>
      <c r="BY4" s="221"/>
      <c r="BZ4" s="221"/>
      <c r="CA4" s="221"/>
      <c r="CB4" s="221"/>
      <c r="CC4" s="221"/>
      <c r="CD4" s="221"/>
      <c r="CE4" s="221"/>
      <c r="CF4" s="221"/>
      <c r="CG4" s="221"/>
      <c r="CH4" s="221"/>
      <c r="CI4" s="221"/>
      <c r="CJ4" s="221"/>
      <c r="CK4" s="221"/>
      <c r="CL4" s="221"/>
      <c r="CM4" s="221"/>
      <c r="CN4" s="221"/>
      <c r="CO4" s="221"/>
      <c r="CP4" s="221"/>
      <c r="CQ4" s="221"/>
      <c r="CR4" s="221"/>
      <c r="CS4" s="221"/>
      <c r="CT4" s="221"/>
      <c r="CU4" s="221"/>
      <c r="CV4" s="221"/>
      <c r="CW4" s="221"/>
      <c r="CX4" s="221"/>
      <c r="CY4" s="221"/>
      <c r="CZ4" s="221"/>
      <c r="DA4" s="221"/>
      <c r="DB4" s="221"/>
      <c r="DC4" s="221"/>
      <c r="DD4" s="221"/>
      <c r="DE4" s="221"/>
      <c r="DF4" s="221"/>
      <c r="DG4" s="221"/>
      <c r="DH4" s="221"/>
      <c r="DI4" s="221"/>
      <c r="DJ4" s="221"/>
      <c r="DK4" s="221"/>
      <c r="DL4" s="221"/>
      <c r="DM4" s="221"/>
      <c r="DN4" s="221"/>
      <c r="DO4" s="221"/>
      <c r="DP4" s="221"/>
      <c r="DQ4" s="221"/>
      <c r="DR4" s="221"/>
      <c r="DS4" s="221"/>
      <c r="DT4" s="221"/>
      <c r="DU4" s="221"/>
      <c r="DV4" s="221"/>
      <c r="DW4" s="221"/>
      <c r="DX4" s="221"/>
      <c r="DY4" s="221"/>
      <c r="DZ4" s="221"/>
      <c r="EA4" s="221"/>
      <c r="EB4" s="221"/>
      <c r="EC4" s="221"/>
      <c r="ED4" s="221"/>
      <c r="EE4" s="221"/>
      <c r="EF4" s="221"/>
      <c r="EG4" s="221"/>
      <c r="EH4" s="221"/>
      <c r="EI4" s="221"/>
      <c r="EJ4" s="221"/>
      <c r="EK4" s="221"/>
      <c r="EL4" s="221"/>
      <c r="EM4" s="221"/>
      <c r="EN4" s="221"/>
      <c r="EO4" s="221"/>
      <c r="EP4" s="221"/>
      <c r="EQ4" s="221"/>
      <c r="ER4" s="221"/>
      <c r="ES4" s="221"/>
      <c r="ET4" s="221"/>
      <c r="EU4" s="221"/>
      <c r="EV4" s="221"/>
      <c r="EW4" s="221"/>
      <c r="EX4" s="221"/>
      <c r="EY4" s="221"/>
      <c r="EZ4" s="221"/>
      <c r="FA4" s="221"/>
      <c r="FB4" s="221"/>
      <c r="FC4" s="221"/>
      <c r="FD4" s="221"/>
      <c r="FE4" s="221"/>
      <c r="FF4" s="221"/>
      <c r="FG4" s="221"/>
      <c r="FH4" s="221"/>
      <c r="FI4" s="221"/>
      <c r="FJ4" s="221"/>
      <c r="FK4" s="221"/>
      <c r="FL4" s="221"/>
      <c r="FM4" s="221"/>
      <c r="FN4" s="221"/>
      <c r="FO4" s="221"/>
      <c r="FP4" s="221"/>
      <c r="FQ4" s="221"/>
      <c r="FR4" s="221"/>
      <c r="FS4" s="221"/>
      <c r="FT4" s="221"/>
      <c r="FU4" s="221"/>
      <c r="FV4" s="221"/>
      <c r="FW4" s="221"/>
      <c r="FX4" s="221"/>
      <c r="FY4" s="221"/>
      <c r="FZ4" s="221"/>
      <c r="GA4" s="221"/>
      <c r="GB4" s="221"/>
      <c r="GC4" s="221"/>
      <c r="GD4" s="221"/>
      <c r="GE4" s="221"/>
      <c r="GF4" s="221"/>
      <c r="GG4" s="221"/>
      <c r="GH4" s="221"/>
      <c r="GI4" s="221"/>
      <c r="GJ4" s="221"/>
      <c r="GK4" s="221"/>
      <c r="GL4" s="221"/>
      <c r="GM4" s="221"/>
      <c r="GN4" s="221"/>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1"/>
      <c r="HM4" s="221"/>
      <c r="HN4" s="221"/>
      <c r="HO4" s="221"/>
      <c r="HP4" s="221"/>
      <c r="HQ4" s="221"/>
      <c r="HR4" s="221"/>
      <c r="HS4" s="221"/>
      <c r="HT4" s="221"/>
      <c r="HU4" s="221"/>
      <c r="HV4" s="221"/>
      <c r="HW4" s="221"/>
      <c r="HX4" s="221"/>
      <c r="HY4" s="221"/>
      <c r="HZ4" s="221"/>
      <c r="IA4" s="221"/>
      <c r="IB4" s="221"/>
      <c r="IC4" s="221"/>
      <c r="ID4" s="221"/>
      <c r="IE4" s="221"/>
      <c r="IF4" s="221"/>
      <c r="IG4" s="221"/>
      <c r="IH4" s="221"/>
      <c r="II4" s="221"/>
      <c r="IJ4" s="221"/>
      <c r="IK4" s="221"/>
      <c r="IL4" s="221"/>
      <c r="IM4" s="221"/>
    </row>
    <row r="5" spans="1:247" s="5" customFormat="1" x14ac:dyDescent="0.55000000000000004">
      <c r="A5" s="123">
        <v>3</v>
      </c>
      <c r="B5" s="15" t="s">
        <v>3</v>
      </c>
      <c r="C5" s="15" t="s">
        <v>8</v>
      </c>
      <c r="D5" s="243">
        <v>260</v>
      </c>
      <c r="E5" s="254">
        <v>3.6</v>
      </c>
      <c r="F5" s="254">
        <f>$C$19*E5</f>
        <v>3.6</v>
      </c>
      <c r="G5" s="124">
        <v>0.54</v>
      </c>
      <c r="H5" s="2"/>
      <c r="I5" s="471">
        <f>D148</f>
        <v>0.15557424148026144</v>
      </c>
      <c r="J5" s="439">
        <f>D150</f>
        <v>2.701929447375313</v>
      </c>
      <c r="K5" s="446">
        <v>2.701929447375313</v>
      </c>
      <c r="L5" s="444">
        <v>3.0660810180711051</v>
      </c>
      <c r="M5" s="444">
        <v>3.5093218802796611</v>
      </c>
      <c r="N5" s="444">
        <v>4.0529916592530979</v>
      </c>
      <c r="O5" s="448">
        <v>4.7249999999999961</v>
      </c>
      <c r="P5" s="454">
        <f>D149</f>
        <v>5.2593291345317796</v>
      </c>
      <c r="Q5" s="474">
        <v>5.2593291345317796</v>
      </c>
      <c r="R5" s="455">
        <v>6.6278324478586814</v>
      </c>
      <c r="S5" s="455">
        <v>8.3606734528103654</v>
      </c>
      <c r="T5" s="455">
        <v>10.570646850497635</v>
      </c>
      <c r="U5" s="456">
        <v>13.409999999999993</v>
      </c>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21"/>
      <c r="BD5" s="221"/>
      <c r="BE5" s="221"/>
      <c r="BF5" s="221"/>
      <c r="BG5" s="221"/>
      <c r="BH5" s="221"/>
      <c r="BI5" s="221"/>
      <c r="BJ5" s="221"/>
      <c r="BK5" s="221"/>
      <c r="BL5" s="221"/>
      <c r="BM5" s="221"/>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c r="DS5" s="221"/>
      <c r="DT5" s="221"/>
      <c r="DU5" s="221"/>
      <c r="DV5" s="221"/>
      <c r="DW5" s="221"/>
      <c r="DX5" s="221"/>
      <c r="DY5" s="221"/>
      <c r="DZ5" s="221"/>
      <c r="EA5" s="221"/>
      <c r="EB5" s="221"/>
      <c r="EC5" s="221"/>
      <c r="ED5" s="221"/>
      <c r="EE5" s="221"/>
      <c r="EF5" s="221"/>
      <c r="EG5" s="221"/>
      <c r="EH5" s="221"/>
      <c r="EI5" s="221"/>
      <c r="EJ5" s="221"/>
      <c r="EK5" s="221"/>
      <c r="EL5" s="221"/>
      <c r="EM5" s="221"/>
      <c r="EN5" s="221"/>
      <c r="EO5" s="221"/>
      <c r="EP5" s="221"/>
      <c r="EQ5" s="221"/>
      <c r="ER5" s="221"/>
      <c r="ES5" s="221"/>
      <c r="ET5" s="221"/>
      <c r="EU5" s="221"/>
      <c r="EV5" s="221"/>
      <c r="EW5" s="221"/>
      <c r="EX5" s="221"/>
      <c r="EY5" s="221"/>
      <c r="EZ5" s="221"/>
      <c r="FA5" s="221"/>
      <c r="FB5" s="221"/>
      <c r="FC5" s="221"/>
      <c r="FD5" s="221"/>
      <c r="FE5" s="221"/>
      <c r="FF5" s="221"/>
      <c r="FG5" s="221"/>
      <c r="FH5" s="221"/>
      <c r="FI5" s="221"/>
      <c r="FJ5" s="221"/>
      <c r="FK5" s="221"/>
      <c r="FL5" s="221"/>
      <c r="FM5" s="221"/>
      <c r="FN5" s="221"/>
      <c r="FO5" s="221"/>
      <c r="FP5" s="221"/>
      <c r="FQ5" s="221"/>
      <c r="FR5" s="221"/>
      <c r="FS5" s="221"/>
      <c r="FT5" s="221"/>
      <c r="FU5" s="221"/>
      <c r="FV5" s="221"/>
      <c r="FW5" s="221"/>
      <c r="FX5" s="221"/>
      <c r="FY5" s="221"/>
      <c r="FZ5" s="221"/>
      <c r="GA5" s="221"/>
      <c r="GB5" s="221"/>
      <c r="GC5" s="221"/>
      <c r="GD5" s="221"/>
      <c r="GE5" s="221"/>
      <c r="GF5" s="221"/>
      <c r="GG5" s="221"/>
      <c r="GH5" s="221"/>
      <c r="GI5" s="221"/>
      <c r="GJ5" s="221"/>
      <c r="GK5" s="221"/>
      <c r="GL5" s="221"/>
      <c r="GM5" s="221"/>
      <c r="GN5" s="221"/>
      <c r="GO5" s="221"/>
      <c r="GP5" s="221"/>
      <c r="GQ5" s="221"/>
      <c r="GR5" s="221"/>
      <c r="GS5" s="221"/>
      <c r="GT5" s="221"/>
      <c r="GU5" s="221"/>
      <c r="GV5" s="221"/>
      <c r="GW5" s="221"/>
      <c r="GX5" s="221"/>
      <c r="GY5" s="221"/>
      <c r="GZ5" s="221"/>
      <c r="HA5" s="221"/>
      <c r="HB5" s="221"/>
      <c r="HC5" s="221"/>
      <c r="HD5" s="221"/>
      <c r="HE5" s="221"/>
      <c r="HF5" s="221"/>
      <c r="HG5" s="221"/>
      <c r="HH5" s="221"/>
      <c r="HI5" s="221"/>
      <c r="HJ5" s="221"/>
      <c r="HK5" s="221"/>
      <c r="HL5" s="221"/>
      <c r="HM5" s="221"/>
      <c r="HN5" s="221"/>
      <c r="HO5" s="221"/>
      <c r="HP5" s="221"/>
      <c r="HQ5" s="221"/>
      <c r="HR5" s="221"/>
      <c r="HS5" s="221"/>
      <c r="HT5" s="221"/>
      <c r="HU5" s="221"/>
      <c r="HV5" s="221"/>
      <c r="HW5" s="221"/>
      <c r="HX5" s="221"/>
      <c r="HY5" s="221"/>
      <c r="HZ5" s="221"/>
      <c r="IA5" s="221"/>
      <c r="IB5" s="221"/>
      <c r="IC5" s="221"/>
      <c r="ID5" s="221"/>
      <c r="IE5" s="221"/>
      <c r="IF5" s="221"/>
      <c r="IG5" s="221"/>
      <c r="IH5" s="221"/>
      <c r="II5" s="221"/>
      <c r="IJ5" s="221"/>
      <c r="IK5" s="221"/>
      <c r="IL5" s="221"/>
      <c r="IM5" s="221"/>
    </row>
    <row r="6" spans="1:247" s="4" customFormat="1" x14ac:dyDescent="0.55000000000000004">
      <c r="A6" s="125">
        <v>4</v>
      </c>
      <c r="B6" s="16" t="s">
        <v>3</v>
      </c>
      <c r="C6" s="16" t="s">
        <v>9</v>
      </c>
      <c r="D6" s="244">
        <v>260</v>
      </c>
      <c r="E6" s="255">
        <v>4.2</v>
      </c>
      <c r="F6" s="255">
        <f>$C$19*E6</f>
        <v>4.2</v>
      </c>
      <c r="G6" s="126">
        <v>0.57999999999999996</v>
      </c>
      <c r="H6" s="2"/>
      <c r="I6" s="471">
        <f>D158</f>
        <v>0.14216392821806001</v>
      </c>
      <c r="J6" s="439">
        <f>D160</f>
        <v>2.4874906023455257</v>
      </c>
      <c r="K6" s="446">
        <v>2.4874906023455257</v>
      </c>
      <c r="L6" s="444">
        <v>2.8227412547321289</v>
      </c>
      <c r="M6" s="444">
        <v>3.2308042707336551</v>
      </c>
      <c r="N6" s="444">
        <v>3.7313256545504707</v>
      </c>
      <c r="O6" s="448">
        <v>4.3499999999999979</v>
      </c>
      <c r="P6" s="454">
        <f>D159</f>
        <v>5.3627779851332873</v>
      </c>
      <c r="Q6" s="474">
        <v>5.3627779851332873</v>
      </c>
      <c r="R6" s="455">
        <v>6.8217529294584009</v>
      </c>
      <c r="S6" s="455">
        <v>8.6714783609600534</v>
      </c>
      <c r="T6" s="455">
        <v>11.033066090172085</v>
      </c>
      <c r="U6" s="456">
        <v>14.07</v>
      </c>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c r="FA6" s="221"/>
      <c r="FB6" s="221"/>
      <c r="FC6" s="221"/>
      <c r="FD6" s="221"/>
      <c r="FE6" s="221"/>
      <c r="FF6" s="221"/>
      <c r="FG6" s="221"/>
      <c r="FH6" s="221"/>
      <c r="FI6" s="221"/>
      <c r="FJ6" s="221"/>
      <c r="FK6" s="221"/>
      <c r="FL6" s="221"/>
      <c r="FM6" s="221"/>
      <c r="FN6" s="221"/>
      <c r="FO6" s="221"/>
      <c r="FP6" s="221"/>
      <c r="FQ6" s="221"/>
      <c r="FR6" s="221"/>
      <c r="FS6" s="221"/>
      <c r="FT6" s="221"/>
      <c r="FU6" s="221"/>
      <c r="FV6" s="221"/>
      <c r="FW6" s="221"/>
      <c r="FX6" s="221"/>
      <c r="FY6" s="221"/>
      <c r="FZ6" s="221"/>
      <c r="GA6" s="221"/>
      <c r="GB6" s="221"/>
      <c r="GC6" s="221"/>
      <c r="GD6" s="221"/>
      <c r="GE6" s="221"/>
      <c r="GF6" s="221"/>
      <c r="GG6" s="221"/>
      <c r="GH6" s="221"/>
      <c r="GI6" s="221"/>
      <c r="GJ6" s="221"/>
      <c r="GK6" s="221"/>
      <c r="GL6" s="221"/>
      <c r="GM6" s="221"/>
      <c r="GN6" s="221"/>
      <c r="GO6" s="221"/>
      <c r="GP6" s="221"/>
      <c r="GQ6" s="221"/>
      <c r="GR6" s="221"/>
      <c r="GS6" s="221"/>
      <c r="GT6" s="221"/>
      <c r="GU6" s="221"/>
      <c r="GV6" s="221"/>
      <c r="GW6" s="221"/>
      <c r="GX6" s="221"/>
      <c r="GY6" s="221"/>
      <c r="GZ6" s="221"/>
      <c r="HA6" s="221"/>
      <c r="HB6" s="221"/>
      <c r="HC6" s="221"/>
      <c r="HD6" s="221"/>
      <c r="HE6" s="221"/>
      <c r="HF6" s="221"/>
      <c r="HG6" s="221"/>
      <c r="HH6" s="221"/>
      <c r="HI6" s="221"/>
      <c r="HJ6" s="221"/>
      <c r="HK6" s="221"/>
      <c r="HL6" s="221"/>
      <c r="HM6" s="221"/>
      <c r="HN6" s="221"/>
      <c r="HO6" s="221"/>
      <c r="HP6" s="221"/>
      <c r="HQ6" s="221"/>
      <c r="HR6" s="221"/>
      <c r="HS6" s="221"/>
      <c r="HT6" s="221"/>
      <c r="HU6" s="221"/>
      <c r="HV6" s="221"/>
      <c r="HW6" s="221"/>
      <c r="HX6" s="221"/>
      <c r="HY6" s="221"/>
      <c r="HZ6" s="221"/>
      <c r="IA6" s="221"/>
      <c r="IB6" s="221"/>
      <c r="IC6" s="221"/>
      <c r="ID6" s="221"/>
      <c r="IE6" s="221"/>
      <c r="IF6" s="221"/>
      <c r="IG6" s="221"/>
      <c r="IH6" s="221"/>
      <c r="II6" s="221"/>
      <c r="IJ6" s="221"/>
      <c r="IK6" s="221"/>
      <c r="IL6" s="221"/>
      <c r="IM6" s="221"/>
    </row>
    <row r="7" spans="1:247" s="6" customFormat="1" x14ac:dyDescent="0.55000000000000004">
      <c r="A7" s="127">
        <v>5</v>
      </c>
      <c r="B7" s="17" t="s">
        <v>4</v>
      </c>
      <c r="C7" s="17" t="s">
        <v>8</v>
      </c>
      <c r="D7" s="245">
        <v>260</v>
      </c>
      <c r="E7" s="256">
        <v>3.6</v>
      </c>
      <c r="F7" s="256">
        <f t="shared" ref="F7:F12" si="0">$C$19*E7</f>
        <v>3.6</v>
      </c>
      <c r="G7" s="128">
        <v>0.31</v>
      </c>
      <c r="H7" s="2"/>
      <c r="I7" s="471">
        <f>D168</f>
        <v>8.10285263752204E-2</v>
      </c>
      <c r="J7" s="439">
        <f>D170</f>
        <v>1.5511076457154576</v>
      </c>
      <c r="K7" s="446">
        <v>1.5511076457154576</v>
      </c>
      <c r="L7" s="444">
        <v>1.7601576214852641</v>
      </c>
      <c r="M7" s="444">
        <v>2.0146107090494354</v>
      </c>
      <c r="N7" s="444">
        <v>2.3267174340156673</v>
      </c>
      <c r="O7" s="448">
        <v>2.7124999999999995</v>
      </c>
      <c r="P7" s="454">
        <f>D169</f>
        <v>1.7030415108243611</v>
      </c>
      <c r="Q7" s="474">
        <v>1.7030415108243611</v>
      </c>
      <c r="R7" s="455">
        <v>2.4385284531924003</v>
      </c>
      <c r="S7" s="455">
        <v>3.3805263831443217</v>
      </c>
      <c r="T7" s="455">
        <v>4.5936127676185672</v>
      </c>
      <c r="U7" s="456">
        <v>6.1649999999999983</v>
      </c>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row>
    <row r="8" spans="1:247" s="7" customFormat="1" x14ac:dyDescent="0.55000000000000004">
      <c r="A8" s="129">
        <v>6</v>
      </c>
      <c r="B8" s="19" t="s">
        <v>4</v>
      </c>
      <c r="C8" s="19" t="s">
        <v>9</v>
      </c>
      <c r="D8" s="246">
        <v>260</v>
      </c>
      <c r="E8" s="257">
        <v>4.2</v>
      </c>
      <c r="F8" s="257">
        <f t="shared" si="0"/>
        <v>4.2</v>
      </c>
      <c r="G8" s="130">
        <v>0.33</v>
      </c>
      <c r="H8" s="2"/>
      <c r="I8" s="471">
        <f>D178</f>
        <v>7.1490857822588794E-2</v>
      </c>
      <c r="J8" s="439">
        <f>D180</f>
        <v>1.415296377196593</v>
      </c>
      <c r="K8" s="446">
        <v>1.415296377196593</v>
      </c>
      <c r="L8" s="444">
        <v>1.6060424380372458</v>
      </c>
      <c r="M8" s="444">
        <v>1.8382162230036323</v>
      </c>
      <c r="N8" s="444">
        <v>2.1229956310373361</v>
      </c>
      <c r="O8" s="448">
        <v>2.4749999999999996</v>
      </c>
      <c r="P8" s="454">
        <f>D179</f>
        <v>1.4972479593643566</v>
      </c>
      <c r="Q8" s="474">
        <v>1.4972479593643566</v>
      </c>
      <c r="R8" s="455">
        <v>2.2681616309080961</v>
      </c>
      <c r="S8" s="455">
        <v>3.2582750243665299</v>
      </c>
      <c r="T8" s="455">
        <v>4.5362899131296146</v>
      </c>
      <c r="U8" s="456">
        <v>6.1950000000000012</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21"/>
      <c r="BD8" s="221"/>
      <c r="BE8" s="221"/>
      <c r="BF8" s="221"/>
      <c r="BG8" s="221"/>
      <c r="BH8" s="221"/>
      <c r="BI8" s="221"/>
      <c r="BJ8" s="221"/>
      <c r="BK8" s="221"/>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21"/>
      <c r="DP8" s="221"/>
      <c r="DQ8" s="221"/>
      <c r="DR8" s="221"/>
      <c r="DS8" s="221"/>
      <c r="DT8" s="221"/>
      <c r="DU8" s="221"/>
      <c r="DV8" s="221"/>
      <c r="DW8" s="221"/>
      <c r="DX8" s="221"/>
      <c r="DY8" s="221"/>
      <c r="DZ8" s="221"/>
      <c r="EA8" s="221"/>
      <c r="EB8" s="221"/>
      <c r="EC8" s="221"/>
      <c r="ED8" s="221"/>
      <c r="EE8" s="221"/>
      <c r="EF8" s="221"/>
      <c r="EG8" s="221"/>
      <c r="EH8" s="221"/>
      <c r="EI8" s="221"/>
      <c r="EJ8" s="221"/>
      <c r="EK8" s="221"/>
      <c r="EL8" s="221"/>
      <c r="EM8" s="221"/>
      <c r="EN8" s="221"/>
      <c r="EO8" s="221"/>
      <c r="EP8" s="221"/>
      <c r="EQ8" s="221"/>
      <c r="ER8" s="221"/>
      <c r="ES8" s="221"/>
      <c r="ET8" s="221"/>
      <c r="EU8" s="221"/>
      <c r="EV8" s="221"/>
      <c r="EW8" s="221"/>
      <c r="EX8" s="221"/>
      <c r="EY8" s="221"/>
      <c r="EZ8" s="221"/>
      <c r="FA8" s="221"/>
      <c r="FB8" s="221"/>
      <c r="FC8" s="221"/>
      <c r="FD8" s="221"/>
      <c r="FE8" s="221"/>
      <c r="FF8" s="221"/>
      <c r="FG8" s="221"/>
      <c r="FH8" s="221"/>
      <c r="FI8" s="221"/>
      <c r="FJ8" s="221"/>
      <c r="FK8" s="221"/>
      <c r="FL8" s="221"/>
      <c r="FM8" s="221"/>
      <c r="FN8" s="221"/>
      <c r="FO8" s="221"/>
      <c r="FP8" s="221"/>
      <c r="FQ8" s="221"/>
      <c r="FR8" s="221"/>
      <c r="FS8" s="221"/>
      <c r="FT8" s="221"/>
      <c r="FU8" s="221"/>
      <c r="FV8" s="221"/>
      <c r="FW8" s="221"/>
      <c r="FX8" s="221"/>
      <c r="FY8" s="221"/>
      <c r="FZ8" s="221"/>
      <c r="GA8" s="221"/>
      <c r="GB8" s="221"/>
      <c r="GC8" s="221"/>
      <c r="GD8" s="221"/>
      <c r="GE8" s="221"/>
      <c r="GF8" s="221"/>
      <c r="GG8" s="221"/>
      <c r="GH8" s="221"/>
      <c r="GI8" s="221"/>
      <c r="GJ8" s="221"/>
      <c r="GK8" s="221"/>
      <c r="GL8" s="221"/>
      <c r="GM8" s="221"/>
      <c r="GN8" s="221"/>
      <c r="GO8" s="221"/>
      <c r="GP8" s="221"/>
      <c r="GQ8" s="221"/>
      <c r="GR8" s="221"/>
      <c r="GS8" s="221"/>
      <c r="GT8" s="221"/>
      <c r="GU8" s="221"/>
      <c r="GV8" s="221"/>
      <c r="GW8" s="221"/>
      <c r="GX8" s="221"/>
      <c r="GY8" s="221"/>
      <c r="GZ8" s="221"/>
      <c r="HA8" s="221"/>
      <c r="HB8" s="221"/>
      <c r="HC8" s="221"/>
      <c r="HD8" s="221"/>
      <c r="HE8" s="221"/>
      <c r="HF8" s="221"/>
      <c r="HG8" s="221"/>
      <c r="HH8" s="221"/>
      <c r="HI8" s="221"/>
      <c r="HJ8" s="221"/>
      <c r="HK8" s="221"/>
      <c r="HL8" s="221"/>
      <c r="HM8" s="221"/>
      <c r="HN8" s="221"/>
      <c r="HO8" s="221"/>
      <c r="HP8" s="221"/>
      <c r="HQ8" s="221"/>
      <c r="HR8" s="221"/>
      <c r="HS8" s="221"/>
      <c r="HT8" s="221"/>
      <c r="HU8" s="221"/>
      <c r="HV8" s="221"/>
      <c r="HW8" s="221"/>
      <c r="HX8" s="221"/>
      <c r="HY8" s="221"/>
      <c r="HZ8" s="221"/>
      <c r="IA8" s="221"/>
      <c r="IB8" s="221"/>
      <c r="IC8" s="221"/>
      <c r="ID8" s="221"/>
      <c r="IE8" s="221"/>
      <c r="IF8" s="221"/>
      <c r="IG8" s="221"/>
      <c r="IH8" s="221"/>
      <c r="II8" s="221"/>
      <c r="IJ8" s="221"/>
      <c r="IK8" s="221"/>
      <c r="IL8" s="221"/>
      <c r="IM8" s="221"/>
    </row>
    <row r="9" spans="1:247" s="8" customFormat="1" x14ac:dyDescent="0.55000000000000004">
      <c r="A9" s="131">
        <v>7</v>
      </c>
      <c r="B9" s="20" t="s">
        <v>5</v>
      </c>
      <c r="C9" s="20" t="s">
        <v>8</v>
      </c>
      <c r="D9" s="247">
        <v>1060</v>
      </c>
      <c r="E9" s="258">
        <v>14.8</v>
      </c>
      <c r="F9" s="258">
        <f t="shared" si="0"/>
        <v>14.8</v>
      </c>
      <c r="G9" s="132">
        <v>0.72</v>
      </c>
      <c r="H9" s="2"/>
      <c r="I9" s="471">
        <f>D188</f>
        <v>2.9571147355996086E-2</v>
      </c>
      <c r="J9" s="439">
        <f>D190</f>
        <v>0.87630144239199348</v>
      </c>
      <c r="K9" s="446">
        <v>0.87630144239199348</v>
      </c>
      <c r="L9" s="444">
        <v>0.99440465450954774</v>
      </c>
      <c r="M9" s="444">
        <v>1.1381584476582685</v>
      </c>
      <c r="N9" s="444">
        <v>1.3144837813793833</v>
      </c>
      <c r="O9" s="448">
        <v>1.5324324324324321</v>
      </c>
      <c r="P9" s="454">
        <f>D189</f>
        <v>-1.5714937126496145</v>
      </c>
      <c r="Q9" s="474">
        <v>-1.5714937126496145</v>
      </c>
      <c r="R9" s="455">
        <v>-7.3792172327256433E-2</v>
      </c>
      <c r="S9" s="455">
        <v>1.8924375086592362</v>
      </c>
      <c r="T9" s="455">
        <v>4.4764466564576963</v>
      </c>
      <c r="U9" s="456">
        <v>7.8799999999999981</v>
      </c>
      <c r="V9" s="2"/>
      <c r="W9" s="2"/>
      <c r="X9" s="2"/>
      <c r="Y9" s="2"/>
      <c r="Z9" s="2"/>
      <c r="AA9" s="2"/>
      <c r="AB9" s="2"/>
      <c r="AC9" s="2"/>
      <c r="AD9" s="2" t="s">
        <v>12</v>
      </c>
      <c r="AE9" s="2"/>
      <c r="AF9" s="2"/>
      <c r="AG9" s="2"/>
      <c r="AH9" s="2"/>
      <c r="AI9" s="2"/>
      <c r="AJ9" s="2"/>
      <c r="AK9" s="2"/>
      <c r="AL9" s="2"/>
      <c r="AM9" s="2"/>
      <c r="AN9" s="2"/>
      <c r="AO9" s="2"/>
      <c r="AP9" s="2"/>
      <c r="AQ9" s="2"/>
      <c r="AR9" s="2"/>
      <c r="AS9" s="2"/>
      <c r="AT9" s="2"/>
      <c r="AU9" s="2"/>
      <c r="AV9" s="2"/>
      <c r="AW9" s="2"/>
      <c r="AX9" s="2"/>
      <c r="AY9" s="2"/>
      <c r="AZ9" s="2"/>
      <c r="BA9" s="2"/>
      <c r="BB9" s="2"/>
      <c r="BC9" s="221"/>
      <c r="BD9" s="221"/>
      <c r="BE9" s="221"/>
      <c r="BF9" s="221"/>
      <c r="BG9" s="221"/>
      <c r="BH9" s="221"/>
      <c r="BI9" s="221"/>
      <c r="BJ9" s="221"/>
      <c r="BK9" s="221"/>
      <c r="BL9" s="221"/>
      <c r="BM9" s="221"/>
      <c r="BN9" s="221"/>
      <c r="BO9" s="221"/>
      <c r="BP9" s="221"/>
      <c r="BQ9" s="221"/>
      <c r="BR9" s="221"/>
      <c r="BS9" s="221"/>
      <c r="BT9" s="221"/>
      <c r="BU9" s="221"/>
      <c r="BV9" s="221"/>
      <c r="BW9" s="221"/>
      <c r="BX9" s="221"/>
      <c r="BY9" s="221"/>
      <c r="BZ9" s="221"/>
      <c r="CA9" s="221"/>
      <c r="CB9" s="221"/>
      <c r="CC9" s="221"/>
      <c r="CD9" s="221"/>
      <c r="CE9" s="221"/>
      <c r="CF9" s="221"/>
      <c r="CG9" s="221"/>
      <c r="CH9" s="221"/>
      <c r="CI9" s="221"/>
      <c r="CJ9" s="221"/>
      <c r="CK9" s="221"/>
      <c r="CL9" s="221"/>
      <c r="CM9" s="221"/>
      <c r="CN9" s="221"/>
      <c r="CO9" s="221"/>
      <c r="CP9" s="221"/>
      <c r="CQ9" s="221"/>
      <c r="CR9" s="221"/>
      <c r="CS9" s="221"/>
      <c r="CT9" s="221"/>
      <c r="CU9" s="221"/>
      <c r="CV9" s="221"/>
      <c r="CW9" s="221"/>
      <c r="CX9" s="221"/>
      <c r="CY9" s="221"/>
      <c r="CZ9" s="221"/>
      <c r="DA9" s="221"/>
      <c r="DB9" s="221"/>
      <c r="DC9" s="221"/>
      <c r="DD9" s="221"/>
      <c r="DE9" s="221"/>
      <c r="DF9" s="221"/>
      <c r="DG9" s="221"/>
      <c r="DH9" s="221"/>
      <c r="DI9" s="221"/>
      <c r="DJ9" s="221"/>
      <c r="DK9" s="221"/>
      <c r="DL9" s="221"/>
      <c r="DM9" s="221"/>
      <c r="DN9" s="221"/>
      <c r="DO9" s="221"/>
      <c r="DP9" s="221"/>
      <c r="DQ9" s="221"/>
      <c r="DR9" s="221"/>
      <c r="DS9" s="221"/>
      <c r="DT9" s="221"/>
      <c r="DU9" s="221"/>
      <c r="DV9" s="221"/>
      <c r="DW9" s="221"/>
      <c r="DX9" s="221"/>
      <c r="DY9" s="221"/>
      <c r="DZ9" s="221"/>
      <c r="EA9" s="221"/>
      <c r="EB9" s="221"/>
      <c r="EC9" s="221"/>
      <c r="ED9" s="221"/>
      <c r="EE9" s="221"/>
      <c r="EF9" s="221"/>
      <c r="EG9" s="221"/>
      <c r="EH9" s="221"/>
      <c r="EI9" s="221"/>
      <c r="EJ9" s="221"/>
      <c r="EK9" s="221"/>
      <c r="EL9" s="221"/>
      <c r="EM9" s="221"/>
      <c r="EN9" s="221"/>
      <c r="EO9" s="221"/>
      <c r="EP9" s="221"/>
      <c r="EQ9" s="221"/>
      <c r="ER9" s="221"/>
      <c r="ES9" s="221"/>
      <c r="ET9" s="221"/>
      <c r="EU9" s="221"/>
      <c r="EV9" s="221"/>
      <c r="EW9" s="221"/>
      <c r="EX9" s="221"/>
      <c r="EY9" s="221"/>
      <c r="EZ9" s="221"/>
      <c r="FA9" s="221"/>
      <c r="FB9" s="221"/>
      <c r="FC9" s="221"/>
      <c r="FD9" s="221"/>
      <c r="FE9" s="221"/>
      <c r="FF9" s="221"/>
      <c r="FG9" s="221"/>
      <c r="FH9" s="221"/>
      <c r="FI9" s="221"/>
      <c r="FJ9" s="221"/>
      <c r="FK9" s="221"/>
      <c r="FL9" s="221"/>
      <c r="FM9" s="221"/>
      <c r="FN9" s="221"/>
      <c r="FO9" s="221"/>
      <c r="FP9" s="221"/>
      <c r="FQ9" s="221"/>
      <c r="FR9" s="221"/>
      <c r="FS9" s="221"/>
      <c r="FT9" s="221"/>
      <c r="FU9" s="221"/>
      <c r="FV9" s="221"/>
      <c r="FW9" s="221"/>
      <c r="FX9" s="221"/>
      <c r="FY9" s="221"/>
      <c r="FZ9" s="221"/>
      <c r="GA9" s="221"/>
      <c r="GB9" s="221"/>
      <c r="GC9" s="221"/>
      <c r="GD9" s="221"/>
      <c r="GE9" s="221"/>
      <c r="GF9" s="221"/>
      <c r="GG9" s="221"/>
      <c r="GH9" s="221"/>
      <c r="GI9" s="221"/>
      <c r="GJ9" s="221"/>
      <c r="GK9" s="221"/>
      <c r="GL9" s="221"/>
      <c r="GM9" s="221"/>
      <c r="GN9" s="221"/>
      <c r="GO9" s="221"/>
      <c r="GP9" s="221"/>
      <c r="GQ9" s="221"/>
      <c r="GR9" s="221"/>
      <c r="GS9" s="221"/>
      <c r="GT9" s="221"/>
      <c r="GU9" s="221"/>
      <c r="GV9" s="221"/>
      <c r="GW9" s="221"/>
      <c r="GX9" s="221"/>
      <c r="GY9" s="221"/>
      <c r="GZ9" s="221"/>
      <c r="HA9" s="221"/>
      <c r="HB9" s="221"/>
      <c r="HC9" s="221"/>
      <c r="HD9" s="221"/>
      <c r="HE9" s="221"/>
      <c r="HF9" s="221"/>
      <c r="HG9" s="221"/>
      <c r="HH9" s="221"/>
      <c r="HI9" s="221"/>
      <c r="HJ9" s="221"/>
      <c r="HK9" s="221"/>
      <c r="HL9" s="221"/>
      <c r="HM9" s="221"/>
      <c r="HN9" s="221"/>
      <c r="HO9" s="221"/>
      <c r="HP9" s="221"/>
      <c r="HQ9" s="221"/>
      <c r="HR9" s="221"/>
      <c r="HS9" s="221"/>
      <c r="HT9" s="221"/>
      <c r="HU9" s="221"/>
      <c r="HV9" s="221"/>
      <c r="HW9" s="221"/>
      <c r="HX9" s="221"/>
      <c r="HY9" s="221"/>
      <c r="HZ9" s="221"/>
      <c r="IA9" s="221"/>
      <c r="IB9" s="221"/>
      <c r="IC9" s="221"/>
      <c r="ID9" s="221"/>
      <c r="IE9" s="221"/>
      <c r="IF9" s="221"/>
      <c r="IG9" s="221"/>
      <c r="IH9" s="221"/>
      <c r="II9" s="221"/>
      <c r="IJ9" s="221"/>
      <c r="IK9" s="221"/>
      <c r="IL9" s="221"/>
      <c r="IM9" s="221"/>
    </row>
    <row r="10" spans="1:247" s="268" customFormat="1" x14ac:dyDescent="0.55000000000000004">
      <c r="A10" s="261">
        <v>8</v>
      </c>
      <c r="B10" s="79" t="s">
        <v>5</v>
      </c>
      <c r="C10" s="79" t="s">
        <v>9</v>
      </c>
      <c r="D10" s="262">
        <v>1060</v>
      </c>
      <c r="E10" s="263">
        <v>17.3</v>
      </c>
      <c r="F10" s="263">
        <f t="shared" si="0"/>
        <v>17.3</v>
      </c>
      <c r="G10" s="264">
        <v>0.69</v>
      </c>
      <c r="H10" s="265"/>
      <c r="I10" s="472">
        <f>D198</f>
        <v>1.511378902202698E-2</v>
      </c>
      <c r="J10" s="440">
        <f>D200</f>
        <v>0.71843210739459185</v>
      </c>
      <c r="K10" s="447">
        <v>0.71843210739459185</v>
      </c>
      <c r="L10" s="445">
        <v>0.81525853659694136</v>
      </c>
      <c r="M10" s="445">
        <v>0.93311448839805977</v>
      </c>
      <c r="N10" s="445">
        <v>1.0776740828071822</v>
      </c>
      <c r="O10" s="449">
        <v>1.2563583815028903</v>
      </c>
      <c r="P10" s="457">
        <f>D199</f>
        <v>-4.1813404554148788</v>
      </c>
      <c r="Q10" s="475">
        <v>-4.1813404554148788</v>
      </c>
      <c r="R10" s="458">
        <v>-2.847948653854667</v>
      </c>
      <c r="S10" s="458">
        <v>-1.0709286655039574</v>
      </c>
      <c r="T10" s="458">
        <v>1.2923962291611426</v>
      </c>
      <c r="U10" s="459">
        <v>4.4349999999999881</v>
      </c>
      <c r="V10" s="265"/>
      <c r="W10" s="265"/>
      <c r="X10" s="265"/>
      <c r="Y10" s="265"/>
      <c r="Z10" s="265"/>
      <c r="AA10" s="265"/>
      <c r="AB10" s="265"/>
      <c r="AC10" s="265"/>
      <c r="AD10" s="265"/>
      <c r="AE10" s="265"/>
      <c r="AF10" s="265"/>
      <c r="AG10" s="265"/>
      <c r="AH10" s="265"/>
      <c r="AI10" s="265"/>
      <c r="AJ10" s="265"/>
      <c r="AK10" s="265"/>
      <c r="AL10" s="265"/>
      <c r="AM10" s="265"/>
      <c r="AN10" s="265"/>
      <c r="AO10" s="265"/>
      <c r="AP10" s="265"/>
      <c r="AQ10" s="265"/>
      <c r="AR10" s="265"/>
      <c r="AS10" s="265"/>
      <c r="AT10" s="265"/>
      <c r="AU10" s="265"/>
      <c r="AV10" s="265"/>
      <c r="AW10" s="265"/>
      <c r="AX10" s="265"/>
      <c r="AY10" s="265"/>
      <c r="AZ10" s="265"/>
      <c r="BA10" s="265"/>
      <c r="BB10" s="265"/>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row>
    <row r="11" spans="1:247" s="9" customFormat="1" x14ac:dyDescent="0.55000000000000004">
      <c r="A11" s="134">
        <v>9</v>
      </c>
      <c r="B11" s="22" t="s">
        <v>6</v>
      </c>
      <c r="C11" s="22" t="s">
        <v>8</v>
      </c>
      <c r="D11" s="248">
        <v>6000</v>
      </c>
      <c r="E11" s="259">
        <v>83.9</v>
      </c>
      <c r="F11" s="259">
        <f t="shared" si="0"/>
        <v>83.9</v>
      </c>
      <c r="G11" s="135">
        <v>1</v>
      </c>
      <c r="H11" s="2"/>
      <c r="I11" s="471">
        <f>D208</f>
        <v>-5.3034743469897117E-2</v>
      </c>
      <c r="J11" s="439">
        <f>D210</f>
        <v>0.21469443364126439</v>
      </c>
      <c r="K11" s="446">
        <v>0.21469443364126439</v>
      </c>
      <c r="L11" s="444">
        <v>0.24362979881375499</v>
      </c>
      <c r="M11" s="444">
        <v>0.27884957332377119</v>
      </c>
      <c r="N11" s="444">
        <v>0.32204939684172407</v>
      </c>
      <c r="O11" s="448">
        <v>0.37544696066746119</v>
      </c>
      <c r="P11" s="454">
        <f>D209</f>
        <v>-56.557074064350061</v>
      </c>
      <c r="Q11" s="474">
        <v>-56.557074064350061</v>
      </c>
      <c r="R11" s="455">
        <v>-56.548103448336896</v>
      </c>
      <c r="S11" s="455">
        <v>-55.997702981413546</v>
      </c>
      <c r="T11" s="455">
        <v>-54.705810611716934</v>
      </c>
      <c r="U11" s="456">
        <v>-52.40000000000002</v>
      </c>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21"/>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row>
    <row r="12" spans="1:247" s="10" customFormat="1" ht="14.7" thickBot="1" x14ac:dyDescent="0.6">
      <c r="A12" s="110">
        <v>10</v>
      </c>
      <c r="B12" s="136" t="s">
        <v>6</v>
      </c>
      <c r="C12" s="136" t="s">
        <v>9</v>
      </c>
      <c r="D12" s="249">
        <v>6000</v>
      </c>
      <c r="E12" s="260">
        <v>97.9</v>
      </c>
      <c r="F12" s="260">
        <f t="shared" si="0"/>
        <v>97.9</v>
      </c>
      <c r="G12" s="137">
        <v>1</v>
      </c>
      <c r="H12" s="2"/>
      <c r="I12" s="473">
        <f>D218</f>
        <v>-6.0208007419152998E-2</v>
      </c>
      <c r="J12" s="441">
        <f>D220</f>
        <v>0.18399247173137981</v>
      </c>
      <c r="K12" s="450">
        <v>0.18399247173137981</v>
      </c>
      <c r="L12" s="451">
        <v>0.20878999101607809</v>
      </c>
      <c r="M12" s="451">
        <v>0.23897322984539737</v>
      </c>
      <c r="N12" s="451">
        <v>0.27599534622084421</v>
      </c>
      <c r="O12" s="452">
        <v>0.32175689479060265</v>
      </c>
      <c r="P12" s="460">
        <f>D219</f>
        <v>-68.574579646518785</v>
      </c>
      <c r="Q12" s="476">
        <v>-68.574579646518785</v>
      </c>
      <c r="R12" s="461">
        <v>-69.02336639226462</v>
      </c>
      <c r="S12" s="461">
        <v>-68.954880914536631</v>
      </c>
      <c r="T12" s="461">
        <v>-68.170659413605108</v>
      </c>
      <c r="U12" s="462">
        <v>-66.400000000000006</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21"/>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row>
    <row r="13" spans="1:247" ht="14.7" thickBot="1" x14ac:dyDescent="0.6"/>
    <row r="14" spans="1:247" x14ac:dyDescent="0.55000000000000004">
      <c r="B14" s="138"/>
      <c r="C14" s="139"/>
      <c r="D14" s="140">
        <v>2017</v>
      </c>
      <c r="E14" s="140">
        <v>2018</v>
      </c>
      <c r="F14" s="140">
        <v>2019</v>
      </c>
      <c r="G14" s="140">
        <v>2020</v>
      </c>
      <c r="H14" s="140">
        <v>2021</v>
      </c>
      <c r="I14" s="140">
        <v>2022</v>
      </c>
      <c r="J14" s="140">
        <v>2023</v>
      </c>
      <c r="K14" s="140">
        <v>2024</v>
      </c>
      <c r="L14" s="140">
        <v>2025</v>
      </c>
      <c r="M14" s="140">
        <v>2026</v>
      </c>
      <c r="N14" s="140">
        <v>2027</v>
      </c>
      <c r="O14" s="140">
        <v>2028</v>
      </c>
      <c r="P14" s="140">
        <v>2029</v>
      </c>
      <c r="Q14" s="140">
        <v>2030</v>
      </c>
      <c r="R14" s="140">
        <v>2031</v>
      </c>
      <c r="S14" s="140">
        <v>2032</v>
      </c>
      <c r="T14" s="140">
        <v>2033</v>
      </c>
      <c r="U14" s="140">
        <v>2034</v>
      </c>
      <c r="V14" s="140">
        <v>2035</v>
      </c>
      <c r="W14" s="140">
        <v>2036</v>
      </c>
      <c r="X14" s="140">
        <v>2037</v>
      </c>
      <c r="Y14" s="140">
        <v>2038</v>
      </c>
      <c r="Z14" s="140">
        <v>2039</v>
      </c>
      <c r="AA14" s="140">
        <v>2040</v>
      </c>
      <c r="AB14" s="140">
        <v>2041</v>
      </c>
      <c r="AC14" s="140">
        <v>2042</v>
      </c>
      <c r="AD14" s="140">
        <v>2043</v>
      </c>
      <c r="AE14" s="140">
        <v>2044</v>
      </c>
      <c r="AF14" s="140">
        <v>2045</v>
      </c>
      <c r="AG14" s="140">
        <v>2046</v>
      </c>
      <c r="AH14" s="140">
        <v>2047</v>
      </c>
      <c r="AI14" s="140">
        <v>2048</v>
      </c>
      <c r="AJ14" s="140">
        <v>2049</v>
      </c>
      <c r="AK14" s="140">
        <v>2050</v>
      </c>
      <c r="AL14" s="140">
        <v>2051</v>
      </c>
      <c r="AM14" s="140"/>
      <c r="AN14" s="140"/>
      <c r="AO14" s="140"/>
      <c r="AP14" s="140"/>
      <c r="AQ14" s="140"/>
      <c r="AR14" s="140"/>
      <c r="AS14" s="140"/>
      <c r="AT14" s="140"/>
      <c r="AU14" s="140"/>
      <c r="AV14" s="140"/>
      <c r="AW14" s="140"/>
      <c r="AX14" s="140"/>
      <c r="AY14" s="140"/>
      <c r="AZ14" s="140"/>
      <c r="BA14" s="141"/>
    </row>
    <row r="15" spans="1:247" x14ac:dyDescent="0.55000000000000004">
      <c r="B15" s="142" t="s">
        <v>15</v>
      </c>
      <c r="C15" s="12"/>
      <c r="D15" s="12"/>
      <c r="E15" s="84">
        <v>0.2</v>
      </c>
      <c r="F15" s="84">
        <v>0.15</v>
      </c>
      <c r="G15" s="84">
        <v>0.27500000000000002</v>
      </c>
      <c r="H15" s="84">
        <v>0.27500000000000002</v>
      </c>
      <c r="I15" s="84">
        <v>0.1</v>
      </c>
      <c r="J15" s="84">
        <v>0</v>
      </c>
      <c r="K15" s="84">
        <v>0</v>
      </c>
      <c r="L15" s="84">
        <v>0</v>
      </c>
      <c r="M15" s="84">
        <v>0</v>
      </c>
      <c r="N15" s="84">
        <v>0</v>
      </c>
      <c r="O15" s="84">
        <v>0</v>
      </c>
      <c r="P15" s="84">
        <v>0</v>
      </c>
      <c r="Q15" s="84">
        <v>0</v>
      </c>
      <c r="R15" s="84">
        <v>0</v>
      </c>
      <c r="S15" s="84">
        <v>0</v>
      </c>
      <c r="T15" s="84">
        <v>0</v>
      </c>
      <c r="U15" s="84">
        <v>0</v>
      </c>
      <c r="V15" s="84">
        <v>0</v>
      </c>
      <c r="W15" s="84">
        <v>0</v>
      </c>
      <c r="X15" s="84">
        <v>0</v>
      </c>
      <c r="Y15" s="84">
        <v>0</v>
      </c>
      <c r="Z15" s="84">
        <v>0</v>
      </c>
      <c r="AA15" s="84">
        <v>0</v>
      </c>
      <c r="AB15" s="84">
        <v>0</v>
      </c>
      <c r="AC15" s="84">
        <v>0</v>
      </c>
      <c r="AD15" s="84">
        <v>0</v>
      </c>
      <c r="AE15" s="84">
        <v>0</v>
      </c>
      <c r="AF15" s="84">
        <v>0</v>
      </c>
      <c r="AG15" s="84">
        <v>0</v>
      </c>
      <c r="AH15" s="84">
        <v>0</v>
      </c>
      <c r="AI15" s="84">
        <v>0</v>
      </c>
      <c r="AJ15" s="84">
        <v>0</v>
      </c>
      <c r="AK15" s="84">
        <v>0</v>
      </c>
      <c r="AL15" s="84">
        <v>0</v>
      </c>
      <c r="AM15" s="84"/>
      <c r="AN15" s="84"/>
      <c r="AO15" s="84"/>
      <c r="AP15" s="84"/>
      <c r="AQ15" s="84"/>
      <c r="AR15" s="84"/>
      <c r="AS15" s="84"/>
      <c r="AT15" s="84"/>
      <c r="AU15" s="84"/>
      <c r="AV15" s="84"/>
      <c r="AW15" s="84"/>
      <c r="AX15" s="84"/>
      <c r="AY15" s="84"/>
      <c r="AZ15" s="84"/>
      <c r="BA15" s="143"/>
    </row>
    <row r="16" spans="1:247" x14ac:dyDescent="0.55000000000000004">
      <c r="B16" s="142" t="s">
        <v>17</v>
      </c>
      <c r="C16" s="12"/>
      <c r="D16" s="12"/>
      <c r="E16" s="84" t="s">
        <v>14</v>
      </c>
      <c r="F16" s="84">
        <v>0</v>
      </c>
      <c r="G16" s="84">
        <v>0.5</v>
      </c>
      <c r="H16" s="84">
        <v>1</v>
      </c>
      <c r="I16" s="84">
        <f>H16</f>
        <v>1</v>
      </c>
      <c r="J16" s="84">
        <f>I16</f>
        <v>1</v>
      </c>
      <c r="K16" s="84">
        <f t="shared" ref="K16:AL16" si="1">J16+J15</f>
        <v>1</v>
      </c>
      <c r="L16" s="84">
        <f t="shared" si="1"/>
        <v>1</v>
      </c>
      <c r="M16" s="84">
        <f t="shared" si="1"/>
        <v>1</v>
      </c>
      <c r="N16" s="84">
        <f t="shared" si="1"/>
        <v>1</v>
      </c>
      <c r="O16" s="84">
        <f t="shared" si="1"/>
        <v>1</v>
      </c>
      <c r="P16" s="84">
        <f t="shared" si="1"/>
        <v>1</v>
      </c>
      <c r="Q16" s="84">
        <f t="shared" si="1"/>
        <v>1</v>
      </c>
      <c r="R16" s="84">
        <f t="shared" si="1"/>
        <v>1</v>
      </c>
      <c r="S16" s="84">
        <f t="shared" si="1"/>
        <v>1</v>
      </c>
      <c r="T16" s="84">
        <f t="shared" si="1"/>
        <v>1</v>
      </c>
      <c r="U16" s="84">
        <f t="shared" si="1"/>
        <v>1</v>
      </c>
      <c r="V16" s="84">
        <f t="shared" si="1"/>
        <v>1</v>
      </c>
      <c r="W16" s="84">
        <f t="shared" si="1"/>
        <v>1</v>
      </c>
      <c r="X16" s="84">
        <f t="shared" si="1"/>
        <v>1</v>
      </c>
      <c r="Y16" s="84">
        <f t="shared" si="1"/>
        <v>1</v>
      </c>
      <c r="Z16" s="84">
        <f t="shared" si="1"/>
        <v>1</v>
      </c>
      <c r="AA16" s="84">
        <f t="shared" si="1"/>
        <v>1</v>
      </c>
      <c r="AB16" s="84">
        <f t="shared" si="1"/>
        <v>1</v>
      </c>
      <c r="AC16" s="84">
        <f t="shared" si="1"/>
        <v>1</v>
      </c>
      <c r="AD16" s="84">
        <f t="shared" si="1"/>
        <v>1</v>
      </c>
      <c r="AE16" s="84">
        <f t="shared" si="1"/>
        <v>1</v>
      </c>
      <c r="AF16" s="84">
        <f t="shared" si="1"/>
        <v>1</v>
      </c>
      <c r="AG16" s="84">
        <f t="shared" si="1"/>
        <v>1</v>
      </c>
      <c r="AH16" s="84">
        <f t="shared" si="1"/>
        <v>1</v>
      </c>
      <c r="AI16" s="84">
        <f t="shared" si="1"/>
        <v>1</v>
      </c>
      <c r="AJ16" s="84">
        <f t="shared" si="1"/>
        <v>1</v>
      </c>
      <c r="AK16" s="84">
        <f t="shared" si="1"/>
        <v>1</v>
      </c>
      <c r="AL16" s="84">
        <f t="shared" si="1"/>
        <v>1</v>
      </c>
      <c r="AM16" s="84"/>
      <c r="AN16" s="84"/>
      <c r="AO16" s="84"/>
      <c r="AP16" s="84"/>
      <c r="AQ16" s="84"/>
      <c r="AR16" s="84"/>
      <c r="AS16" s="84"/>
      <c r="AT16" s="84"/>
      <c r="AU16" s="84"/>
      <c r="AV16" s="84"/>
      <c r="AW16" s="84"/>
      <c r="AX16" s="84"/>
      <c r="AY16" s="84"/>
      <c r="AZ16" s="84"/>
      <c r="BA16" s="143"/>
    </row>
    <row r="17" spans="2:246" x14ac:dyDescent="0.55000000000000004">
      <c r="B17" s="142" t="s">
        <v>13</v>
      </c>
      <c r="C17" s="12"/>
      <c r="D17" s="85">
        <v>0</v>
      </c>
      <c r="E17" s="85">
        <v>0</v>
      </c>
      <c r="F17" s="84">
        <f>F16</f>
        <v>0</v>
      </c>
      <c r="G17" s="84">
        <v>0.5</v>
      </c>
      <c r="H17" s="84">
        <v>1</v>
      </c>
      <c r="I17" s="84">
        <v>1</v>
      </c>
      <c r="J17" s="84">
        <f t="shared" ref="J17:AL17" si="2">J16</f>
        <v>1</v>
      </c>
      <c r="K17" s="84">
        <f t="shared" si="2"/>
        <v>1</v>
      </c>
      <c r="L17" s="84">
        <f t="shared" si="2"/>
        <v>1</v>
      </c>
      <c r="M17" s="84">
        <f t="shared" si="2"/>
        <v>1</v>
      </c>
      <c r="N17" s="84">
        <f t="shared" si="2"/>
        <v>1</v>
      </c>
      <c r="O17" s="84">
        <f t="shared" si="2"/>
        <v>1</v>
      </c>
      <c r="P17" s="84">
        <f t="shared" si="2"/>
        <v>1</v>
      </c>
      <c r="Q17" s="84">
        <f t="shared" si="2"/>
        <v>1</v>
      </c>
      <c r="R17" s="84">
        <f t="shared" si="2"/>
        <v>1</v>
      </c>
      <c r="S17" s="84">
        <f t="shared" si="2"/>
        <v>1</v>
      </c>
      <c r="T17" s="84">
        <f t="shared" si="2"/>
        <v>1</v>
      </c>
      <c r="U17" s="84">
        <f t="shared" si="2"/>
        <v>1</v>
      </c>
      <c r="V17" s="84">
        <f t="shared" si="2"/>
        <v>1</v>
      </c>
      <c r="W17" s="84">
        <f t="shared" si="2"/>
        <v>1</v>
      </c>
      <c r="X17" s="84">
        <f t="shared" si="2"/>
        <v>1</v>
      </c>
      <c r="Y17" s="84">
        <f t="shared" si="2"/>
        <v>1</v>
      </c>
      <c r="Z17" s="84">
        <f t="shared" si="2"/>
        <v>1</v>
      </c>
      <c r="AA17" s="84">
        <f t="shared" si="2"/>
        <v>1</v>
      </c>
      <c r="AB17" s="84">
        <f t="shared" si="2"/>
        <v>1</v>
      </c>
      <c r="AC17" s="84">
        <f t="shared" si="2"/>
        <v>1</v>
      </c>
      <c r="AD17" s="84">
        <f t="shared" si="2"/>
        <v>1</v>
      </c>
      <c r="AE17" s="84">
        <f t="shared" si="2"/>
        <v>1</v>
      </c>
      <c r="AF17" s="84">
        <f t="shared" si="2"/>
        <v>1</v>
      </c>
      <c r="AG17" s="84">
        <f t="shared" si="2"/>
        <v>1</v>
      </c>
      <c r="AH17" s="84">
        <f t="shared" si="2"/>
        <v>1</v>
      </c>
      <c r="AI17" s="84">
        <f t="shared" si="2"/>
        <v>1</v>
      </c>
      <c r="AJ17" s="84">
        <f t="shared" si="2"/>
        <v>1</v>
      </c>
      <c r="AK17" s="84">
        <f t="shared" si="2"/>
        <v>1</v>
      </c>
      <c r="AL17" s="84">
        <f t="shared" si="2"/>
        <v>1</v>
      </c>
      <c r="AM17" s="84"/>
      <c r="AN17" s="84"/>
      <c r="AO17" s="84"/>
      <c r="AP17" s="84"/>
      <c r="AQ17" s="84"/>
      <c r="AR17" s="84"/>
      <c r="AS17" s="84"/>
      <c r="AT17" s="84"/>
      <c r="AU17" s="84"/>
      <c r="AV17" s="84"/>
      <c r="AW17" s="84"/>
      <c r="AX17" s="84"/>
      <c r="AY17" s="84"/>
      <c r="AZ17" s="84"/>
      <c r="BA17" s="143"/>
    </row>
    <row r="18" spans="2:246" x14ac:dyDescent="0.55000000000000004">
      <c r="B18" s="142" t="s">
        <v>16</v>
      </c>
      <c r="C18" s="84">
        <v>0</v>
      </c>
      <c r="D18" s="12"/>
      <c r="E18" s="12"/>
      <c r="F18" s="84">
        <f>C18</f>
        <v>0</v>
      </c>
      <c r="G18" s="84">
        <f>F18</f>
        <v>0</v>
      </c>
      <c r="H18" s="84">
        <f t="shared" ref="H18:AL18" si="3">G18</f>
        <v>0</v>
      </c>
      <c r="I18" s="84">
        <f t="shared" si="3"/>
        <v>0</v>
      </c>
      <c r="J18" s="84">
        <f t="shared" si="3"/>
        <v>0</v>
      </c>
      <c r="K18" s="84">
        <f t="shared" si="3"/>
        <v>0</v>
      </c>
      <c r="L18" s="84">
        <f t="shared" si="3"/>
        <v>0</v>
      </c>
      <c r="M18" s="84">
        <f t="shared" si="3"/>
        <v>0</v>
      </c>
      <c r="N18" s="84">
        <f t="shared" si="3"/>
        <v>0</v>
      </c>
      <c r="O18" s="84">
        <f t="shared" si="3"/>
        <v>0</v>
      </c>
      <c r="P18" s="84">
        <f t="shared" si="3"/>
        <v>0</v>
      </c>
      <c r="Q18" s="84">
        <f t="shared" si="3"/>
        <v>0</v>
      </c>
      <c r="R18" s="84">
        <f t="shared" si="3"/>
        <v>0</v>
      </c>
      <c r="S18" s="84">
        <f t="shared" si="3"/>
        <v>0</v>
      </c>
      <c r="T18" s="84">
        <f t="shared" si="3"/>
        <v>0</v>
      </c>
      <c r="U18" s="84">
        <f t="shared" si="3"/>
        <v>0</v>
      </c>
      <c r="V18" s="84">
        <f t="shared" si="3"/>
        <v>0</v>
      </c>
      <c r="W18" s="84">
        <f t="shared" si="3"/>
        <v>0</v>
      </c>
      <c r="X18" s="84">
        <f t="shared" si="3"/>
        <v>0</v>
      </c>
      <c r="Y18" s="84">
        <f t="shared" si="3"/>
        <v>0</v>
      </c>
      <c r="Z18" s="84">
        <f t="shared" si="3"/>
        <v>0</v>
      </c>
      <c r="AA18" s="84">
        <f t="shared" si="3"/>
        <v>0</v>
      </c>
      <c r="AB18" s="84">
        <f t="shared" si="3"/>
        <v>0</v>
      </c>
      <c r="AC18" s="84">
        <f t="shared" si="3"/>
        <v>0</v>
      </c>
      <c r="AD18" s="84">
        <f t="shared" si="3"/>
        <v>0</v>
      </c>
      <c r="AE18" s="84">
        <f t="shared" si="3"/>
        <v>0</v>
      </c>
      <c r="AF18" s="84">
        <f t="shared" si="3"/>
        <v>0</v>
      </c>
      <c r="AG18" s="84">
        <f t="shared" si="3"/>
        <v>0</v>
      </c>
      <c r="AH18" s="84">
        <f t="shared" si="3"/>
        <v>0</v>
      </c>
      <c r="AI18" s="84">
        <f t="shared" si="3"/>
        <v>0</v>
      </c>
      <c r="AJ18" s="84">
        <f t="shared" si="3"/>
        <v>0</v>
      </c>
      <c r="AK18" s="84">
        <f t="shared" si="3"/>
        <v>0</v>
      </c>
      <c r="AL18" s="84">
        <f t="shared" si="3"/>
        <v>0</v>
      </c>
      <c r="AM18" s="84"/>
      <c r="AN18" s="84"/>
      <c r="AO18" s="84"/>
      <c r="AP18" s="84"/>
      <c r="AQ18" s="84"/>
      <c r="AR18" s="84"/>
      <c r="AS18" s="84"/>
      <c r="AT18" s="84"/>
      <c r="AU18" s="84"/>
      <c r="AV18" s="84"/>
      <c r="AW18" s="84"/>
      <c r="AX18" s="84"/>
      <c r="AY18" s="84"/>
      <c r="AZ18" s="84"/>
      <c r="BA18" s="84"/>
    </row>
    <row r="19" spans="2:246" x14ac:dyDescent="0.55000000000000004">
      <c r="B19" s="223" t="s">
        <v>26</v>
      </c>
      <c r="C19" s="224">
        <v>1</v>
      </c>
      <c r="D19" s="159"/>
      <c r="E19" s="159"/>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5"/>
      <c r="AI19" s="225"/>
      <c r="AJ19" s="225"/>
      <c r="AK19" s="225"/>
      <c r="AL19" s="225"/>
      <c r="AM19" s="225"/>
      <c r="AN19" s="225"/>
      <c r="AO19" s="225"/>
      <c r="AP19" s="225"/>
      <c r="AQ19" s="225"/>
      <c r="AR19" s="225"/>
      <c r="AS19" s="225"/>
      <c r="AT19" s="225"/>
      <c r="AU19" s="225"/>
      <c r="AV19" s="225"/>
      <c r="AW19" s="225"/>
      <c r="AX19" s="225"/>
      <c r="AY19" s="225"/>
      <c r="AZ19" s="225"/>
      <c r="BA19" s="226"/>
    </row>
    <row r="20" spans="2:246" ht="14.7" thickBot="1" x14ac:dyDescent="0.6">
      <c r="B20" s="144" t="s">
        <v>24</v>
      </c>
      <c r="C20" s="145">
        <v>0.04</v>
      </c>
      <c r="D20" s="146"/>
      <c r="E20" s="146"/>
      <c r="F20" s="147"/>
      <c r="G20" s="147"/>
      <c r="H20" s="147"/>
      <c r="I20" s="147"/>
      <c r="J20" s="147"/>
      <c r="K20" s="147"/>
      <c r="L20" s="147"/>
      <c r="M20" s="147"/>
      <c r="N20" s="147"/>
      <c r="O20" s="147"/>
      <c r="P20" s="147"/>
      <c r="Q20" s="147"/>
      <c r="R20" s="147"/>
      <c r="S20" s="147"/>
      <c r="T20" s="147"/>
      <c r="U20" s="147"/>
      <c r="V20" s="147"/>
      <c r="W20" s="147"/>
      <c r="X20" s="147"/>
      <c r="Y20" s="147"/>
      <c r="Z20" s="147"/>
      <c r="AA20" s="147"/>
      <c r="AB20" s="147"/>
      <c r="AC20" s="147"/>
      <c r="AD20" s="147"/>
      <c r="AE20" s="147"/>
      <c r="AF20" s="147"/>
      <c r="AG20" s="147"/>
      <c r="AH20" s="219"/>
      <c r="AI20" s="219"/>
      <c r="AJ20" s="219"/>
      <c r="AK20" s="219"/>
      <c r="AL20" s="219"/>
      <c r="AM20" s="219"/>
      <c r="AN20" s="219"/>
      <c r="AO20" s="219"/>
      <c r="AP20" s="219"/>
      <c r="AQ20" s="219"/>
      <c r="AR20" s="219"/>
      <c r="AS20" s="219"/>
      <c r="AT20" s="219"/>
      <c r="AU20" s="219"/>
      <c r="AV20" s="219"/>
      <c r="AW20" s="219"/>
      <c r="AX20" s="219"/>
      <c r="AY20" s="219"/>
      <c r="AZ20" s="219"/>
      <c r="BA20" s="148"/>
    </row>
    <row r="21" spans="2:246" x14ac:dyDescent="0.55000000000000004">
      <c r="B21" s="112"/>
      <c r="C21" s="271"/>
      <c r="D21" s="112"/>
      <c r="E21" s="112"/>
      <c r="F21" s="433"/>
      <c r="G21" s="433"/>
      <c r="H21" s="433"/>
      <c r="I21" s="433"/>
      <c r="J21" s="433"/>
      <c r="K21" s="433"/>
      <c r="L21" s="433"/>
      <c r="M21" s="433"/>
      <c r="N21" s="433"/>
      <c r="O21" s="433"/>
      <c r="P21" s="433"/>
      <c r="Q21" s="433"/>
      <c r="R21" s="433"/>
      <c r="S21" s="433"/>
      <c r="T21" s="433"/>
      <c r="U21" s="433"/>
      <c r="V21" s="433"/>
      <c r="W21" s="433"/>
      <c r="X21" s="433"/>
      <c r="Y21" s="433"/>
      <c r="Z21" s="433"/>
      <c r="AA21" s="433"/>
      <c r="AB21" s="433"/>
      <c r="AC21" s="433"/>
      <c r="AD21" s="433"/>
      <c r="AE21" s="433"/>
      <c r="AF21" s="433"/>
      <c r="AG21" s="433"/>
      <c r="AH21" s="433"/>
      <c r="AI21" s="433"/>
      <c r="AJ21" s="433"/>
      <c r="AK21" s="433"/>
      <c r="AL21" s="433"/>
      <c r="AM21" s="433"/>
      <c r="AN21" s="433"/>
      <c r="AO21" s="433"/>
      <c r="AP21" s="433"/>
      <c r="AQ21" s="433"/>
      <c r="AR21" s="433"/>
      <c r="AS21" s="433"/>
      <c r="AT21" s="433"/>
      <c r="AU21" s="433"/>
      <c r="AV21" s="433"/>
      <c r="AW21" s="433"/>
      <c r="AX21" s="433"/>
      <c r="AY21" s="433"/>
      <c r="AZ21" s="433"/>
      <c r="BA21" s="433"/>
    </row>
    <row r="22" spans="2:246" s="2" customFormat="1" x14ac:dyDescent="0.55000000000000004">
      <c r="B22" s="221"/>
      <c r="C22" s="271"/>
      <c r="D22" s="221"/>
      <c r="E22" s="221"/>
      <c r="F22" s="271"/>
      <c r="G22" s="271"/>
      <c r="H22" s="271"/>
      <c r="I22" s="271"/>
      <c r="J22" s="271"/>
      <c r="K22" s="271"/>
      <c r="L22" s="271"/>
      <c r="M22" s="271"/>
      <c r="N22" s="271"/>
      <c r="O22" s="271"/>
      <c r="P22" s="271"/>
      <c r="Q22" s="271"/>
      <c r="R22" s="271"/>
      <c r="S22" s="271"/>
      <c r="T22" s="271"/>
      <c r="U22" s="271"/>
      <c r="V22" s="271"/>
      <c r="W22" s="271"/>
      <c r="X22" s="271"/>
      <c r="Y22" s="271"/>
      <c r="Z22" s="271"/>
      <c r="AA22" s="271"/>
      <c r="AB22" s="271"/>
      <c r="AC22" s="271"/>
      <c r="AD22" s="271"/>
      <c r="AE22" s="271"/>
      <c r="AF22" s="271"/>
      <c r="AG22" s="271"/>
      <c r="AH22" s="271"/>
      <c r="AI22" s="271"/>
      <c r="AJ22" s="271"/>
      <c r="AK22" s="271"/>
      <c r="AL22" s="271"/>
      <c r="AM22" s="271"/>
      <c r="AN22" s="271"/>
      <c r="AO22" s="271"/>
      <c r="AP22" s="271"/>
      <c r="AQ22" s="271"/>
      <c r="AR22" s="271"/>
      <c r="AS22" s="271"/>
      <c r="AT22" s="271"/>
      <c r="AU22" s="271"/>
      <c r="AV22" s="271"/>
      <c r="AW22" s="271"/>
      <c r="AX22" s="271"/>
      <c r="AY22" s="271"/>
      <c r="AZ22" s="271"/>
      <c r="BA22" s="27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c r="DU22" s="221"/>
      <c r="DV22" s="221"/>
      <c r="DW22" s="221"/>
      <c r="DX22" s="221"/>
      <c r="DY22" s="221"/>
      <c r="DZ22" s="221"/>
      <c r="EA22" s="221"/>
      <c r="EB22" s="221"/>
      <c r="EC22" s="221"/>
      <c r="ED22" s="221"/>
      <c r="EE22" s="221"/>
      <c r="EF22" s="221"/>
      <c r="EG22" s="221"/>
      <c r="EH22" s="221"/>
      <c r="EI22" s="221"/>
      <c r="EJ22" s="221"/>
      <c r="EK22" s="221"/>
      <c r="EL22" s="221"/>
      <c r="EM22" s="221"/>
      <c r="EN22" s="221"/>
      <c r="EO22" s="221"/>
      <c r="EP22" s="221"/>
      <c r="EQ22" s="221"/>
      <c r="ER22" s="221"/>
      <c r="ES22" s="221"/>
      <c r="ET22" s="221"/>
      <c r="EU22" s="221"/>
      <c r="EV22" s="221"/>
      <c r="EW22" s="221"/>
      <c r="EX22" s="221"/>
      <c r="EY22" s="221"/>
      <c r="EZ22" s="221"/>
      <c r="FA22" s="221"/>
      <c r="FB22" s="221"/>
      <c r="FC22" s="221"/>
      <c r="FD22" s="221"/>
      <c r="FE22" s="221"/>
      <c r="FF22" s="221"/>
      <c r="FG22" s="221"/>
      <c r="FH22" s="221"/>
      <c r="FI22" s="221"/>
      <c r="FJ22" s="221"/>
      <c r="FK22" s="221"/>
      <c r="FL22" s="221"/>
      <c r="FM22" s="221"/>
      <c r="FN22" s="221"/>
      <c r="FO22" s="221"/>
      <c r="FP22" s="221"/>
      <c r="FQ22" s="221"/>
      <c r="FR22" s="221"/>
      <c r="FS22" s="221"/>
      <c r="FT22" s="221"/>
      <c r="FU22" s="221"/>
      <c r="FV22" s="221"/>
      <c r="FW22" s="221"/>
      <c r="FX22" s="221"/>
      <c r="FY22" s="221"/>
      <c r="FZ22" s="221"/>
      <c r="GA22" s="221"/>
      <c r="GB22" s="221"/>
      <c r="GC22" s="221"/>
      <c r="GD22" s="221"/>
      <c r="GE22" s="221"/>
      <c r="GF22" s="221"/>
      <c r="GG22" s="221"/>
      <c r="GH22" s="221"/>
      <c r="GI22" s="221"/>
      <c r="GJ22" s="221"/>
      <c r="GK22" s="221"/>
      <c r="GL22" s="221"/>
      <c r="GM22" s="221"/>
      <c r="GN22" s="221"/>
      <c r="GO22" s="221"/>
      <c r="GP22" s="221"/>
      <c r="GQ22" s="221"/>
      <c r="GR22" s="221"/>
      <c r="GS22" s="221"/>
      <c r="GT22" s="221"/>
      <c r="GU22" s="221"/>
      <c r="GV22" s="221"/>
      <c r="GW22" s="221"/>
      <c r="GX22" s="221"/>
      <c r="GY22" s="221"/>
      <c r="GZ22" s="221"/>
      <c r="HA22" s="221"/>
      <c r="HB22" s="221"/>
      <c r="HC22" s="221"/>
      <c r="HD22" s="221"/>
      <c r="HE22" s="221"/>
      <c r="HF22" s="221"/>
      <c r="HG22" s="221"/>
      <c r="HH22" s="221"/>
      <c r="HI22" s="221"/>
      <c r="HJ22" s="221"/>
      <c r="HK22" s="221"/>
      <c r="HL22" s="221"/>
      <c r="HM22" s="221"/>
      <c r="HN22" s="221"/>
      <c r="HO22" s="221"/>
      <c r="HP22" s="221"/>
      <c r="HQ22" s="221"/>
      <c r="HR22" s="221"/>
      <c r="HS22" s="221"/>
      <c r="HT22" s="221"/>
      <c r="HU22" s="221"/>
      <c r="HV22" s="221"/>
      <c r="HW22" s="221"/>
      <c r="HX22" s="221"/>
      <c r="HY22" s="221"/>
      <c r="HZ22" s="221"/>
      <c r="IA22" s="221"/>
      <c r="IB22" s="221"/>
      <c r="IC22" s="221"/>
      <c r="ID22" s="221"/>
      <c r="IE22" s="221"/>
      <c r="IF22" s="221"/>
      <c r="IG22" s="221"/>
      <c r="IH22" s="221"/>
      <c r="II22" s="221"/>
      <c r="IJ22" s="221"/>
      <c r="IK22" s="221"/>
      <c r="IL22" s="221"/>
    </row>
    <row r="23" spans="2:246" s="2" customFormat="1" x14ac:dyDescent="0.55000000000000004">
      <c r="B23" s="336" t="s">
        <v>90</v>
      </c>
      <c r="C23" s="271"/>
      <c r="D23" s="221"/>
      <c r="E23" s="22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27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c r="DU23" s="221"/>
      <c r="DV23" s="221"/>
      <c r="DW23" s="221"/>
      <c r="DX23" s="221"/>
      <c r="DY23" s="221"/>
      <c r="DZ23" s="221"/>
      <c r="EA23" s="221"/>
      <c r="EB23" s="221"/>
      <c r="EC23" s="221"/>
      <c r="ED23" s="221"/>
      <c r="EE23" s="221"/>
      <c r="EF23" s="221"/>
      <c r="EG23" s="221"/>
      <c r="EH23" s="221"/>
      <c r="EI23" s="221"/>
      <c r="EJ23" s="221"/>
      <c r="EK23" s="221"/>
      <c r="EL23" s="221"/>
      <c r="EM23" s="221"/>
      <c r="EN23" s="221"/>
      <c r="EO23" s="221"/>
      <c r="EP23" s="221"/>
      <c r="EQ23" s="221"/>
      <c r="ER23" s="221"/>
      <c r="ES23" s="221"/>
      <c r="ET23" s="221"/>
      <c r="EU23" s="221"/>
      <c r="EV23" s="221"/>
      <c r="EW23" s="221"/>
      <c r="EX23" s="221"/>
      <c r="EY23" s="221"/>
      <c r="EZ23" s="221"/>
      <c r="FA23" s="221"/>
      <c r="FB23" s="221"/>
      <c r="FC23" s="221"/>
      <c r="FD23" s="221"/>
      <c r="FE23" s="221"/>
      <c r="FF23" s="221"/>
      <c r="FG23" s="221"/>
      <c r="FH23" s="221"/>
      <c r="FI23" s="221"/>
      <c r="FJ23" s="221"/>
      <c r="FK23" s="221"/>
      <c r="FL23" s="221"/>
      <c r="FM23" s="221"/>
      <c r="FN23" s="221"/>
      <c r="FO23" s="221"/>
      <c r="FP23" s="221"/>
      <c r="FQ23" s="221"/>
      <c r="FR23" s="221"/>
      <c r="FS23" s="221"/>
      <c r="FT23" s="221"/>
      <c r="FU23" s="221"/>
      <c r="FV23" s="221"/>
      <c r="FW23" s="221"/>
      <c r="FX23" s="221"/>
      <c r="FY23" s="221"/>
      <c r="FZ23" s="221"/>
      <c r="GA23" s="221"/>
      <c r="GB23" s="221"/>
      <c r="GC23" s="221"/>
      <c r="GD23" s="221"/>
      <c r="GE23" s="221"/>
      <c r="GF23" s="221"/>
      <c r="GG23" s="221"/>
      <c r="GH23" s="221"/>
      <c r="GI23" s="221"/>
      <c r="GJ23" s="221"/>
      <c r="GK23" s="221"/>
      <c r="GL23" s="221"/>
      <c r="GM23" s="221"/>
      <c r="GN23" s="221"/>
      <c r="GO23" s="221"/>
      <c r="GP23" s="221"/>
      <c r="GQ23" s="221"/>
      <c r="GR23" s="221"/>
      <c r="GS23" s="221"/>
      <c r="GT23" s="221"/>
      <c r="GU23" s="221"/>
      <c r="GV23" s="221"/>
      <c r="GW23" s="221"/>
      <c r="GX23" s="221"/>
      <c r="GY23" s="221"/>
      <c r="GZ23" s="221"/>
      <c r="HA23" s="221"/>
      <c r="HB23" s="221"/>
      <c r="HC23" s="221"/>
      <c r="HD23" s="221"/>
      <c r="HE23" s="221"/>
      <c r="HF23" s="221"/>
      <c r="HG23" s="221"/>
      <c r="HH23" s="221"/>
      <c r="HI23" s="221"/>
      <c r="HJ23" s="221"/>
      <c r="HK23" s="221"/>
      <c r="HL23" s="221"/>
      <c r="HM23" s="221"/>
      <c r="HN23" s="221"/>
      <c r="HO23" s="221"/>
      <c r="HP23" s="221"/>
      <c r="HQ23" s="221"/>
      <c r="HR23" s="221"/>
      <c r="HS23" s="221"/>
      <c r="HT23" s="221"/>
      <c r="HU23" s="221"/>
      <c r="HV23" s="221"/>
      <c r="HW23" s="221"/>
      <c r="HX23" s="221"/>
      <c r="HY23" s="221"/>
      <c r="HZ23" s="221"/>
      <c r="IA23" s="221"/>
      <c r="IB23" s="221"/>
      <c r="IC23" s="221"/>
      <c r="ID23" s="221"/>
      <c r="IE23" s="221"/>
      <c r="IF23" s="221"/>
      <c r="IG23" s="221"/>
      <c r="IH23" s="221"/>
      <c r="II23" s="221"/>
      <c r="IJ23" s="221"/>
      <c r="IK23" s="221"/>
      <c r="IL23" s="221"/>
    </row>
    <row r="24" spans="2:246" s="2" customFormat="1" ht="14.7" thickBot="1" x14ac:dyDescent="0.6">
      <c r="B24" s="342" t="s">
        <v>1597</v>
      </c>
      <c r="C24" s="419" t="s">
        <v>1598</v>
      </c>
      <c r="E24" s="22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c r="HI24" s="221"/>
      <c r="HJ24" s="221"/>
      <c r="HK24" s="221"/>
      <c r="HL24" s="221"/>
      <c r="HM24" s="221"/>
      <c r="HN24" s="221"/>
      <c r="HO24" s="221"/>
      <c r="HP24" s="221"/>
      <c r="HQ24" s="221"/>
      <c r="HR24" s="221"/>
      <c r="HS24" s="221"/>
      <c r="HT24" s="221"/>
      <c r="HU24" s="221"/>
      <c r="HV24" s="221"/>
      <c r="HW24" s="221"/>
      <c r="HX24" s="221"/>
      <c r="HY24" s="221"/>
      <c r="HZ24" s="221"/>
      <c r="IA24" s="221"/>
      <c r="IB24" s="221"/>
      <c r="IC24" s="221"/>
      <c r="ID24" s="221"/>
      <c r="IE24" s="221"/>
      <c r="IF24" s="221"/>
      <c r="IG24" s="221"/>
      <c r="IH24" s="221"/>
      <c r="II24" s="221"/>
      <c r="IJ24" s="221"/>
      <c r="IK24" s="221"/>
      <c r="IL24" s="221"/>
    </row>
    <row r="25" spans="2:246" s="2" customFormat="1" ht="28.2" customHeight="1" thickTop="1" x14ac:dyDescent="0.55000000000000004">
      <c r="B25" s="824" t="s">
        <v>1580</v>
      </c>
      <c r="C25" s="409" t="s">
        <v>1581</v>
      </c>
      <c r="D25" s="407" t="s">
        <v>1583</v>
      </c>
      <c r="E25" s="407" t="s">
        <v>1585</v>
      </c>
      <c r="F25" s="409" t="s">
        <v>1587</v>
      </c>
      <c r="G25" s="411" t="s">
        <v>1589</v>
      </c>
      <c r="H25" s="271"/>
      <c r="I25" s="826" t="s">
        <v>1599</v>
      </c>
      <c r="J25" s="826"/>
      <c r="K25" s="826"/>
      <c r="L25" s="826"/>
      <c r="M25" s="826"/>
      <c r="N25" s="826"/>
      <c r="O25" s="826"/>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row>
    <row r="26" spans="2:246" s="2" customFormat="1" ht="14.7" thickBot="1" x14ac:dyDescent="0.6">
      <c r="B26" s="825"/>
      <c r="C26" s="410" t="s">
        <v>1582</v>
      </c>
      <c r="D26" s="408" t="s">
        <v>1584</v>
      </c>
      <c r="E26" s="408" t="s">
        <v>1586</v>
      </c>
      <c r="F26" s="410" t="s">
        <v>1588</v>
      </c>
      <c r="G26" s="412" t="s">
        <v>1590</v>
      </c>
      <c r="H26" s="271"/>
      <c r="I26" s="826"/>
      <c r="J26" s="826"/>
      <c r="K26" s="826"/>
      <c r="L26" s="826"/>
      <c r="M26" s="826"/>
      <c r="N26" s="826"/>
      <c r="O26" s="826"/>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c r="AS26" s="271"/>
      <c r="AT26" s="271"/>
      <c r="AU26" s="271"/>
      <c r="AV26" s="271"/>
      <c r="AW26" s="271"/>
      <c r="AX26" s="271"/>
      <c r="AY26" s="271"/>
      <c r="AZ26" s="271"/>
      <c r="BA26" s="271"/>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c r="CO26" s="221"/>
      <c r="CP26" s="221"/>
      <c r="CQ26" s="221"/>
      <c r="CR26" s="221"/>
      <c r="CS26" s="221"/>
      <c r="CT26" s="221"/>
      <c r="CU26" s="221"/>
      <c r="CV26" s="221"/>
      <c r="CW26" s="221"/>
      <c r="CX26" s="221"/>
      <c r="CY26" s="221"/>
      <c r="CZ26" s="221"/>
      <c r="DA26" s="221"/>
      <c r="DB26" s="221"/>
      <c r="DC26" s="221"/>
      <c r="DD26" s="221"/>
      <c r="DE26" s="221"/>
      <c r="DF26" s="221"/>
      <c r="DG26" s="221"/>
      <c r="DH26" s="221"/>
      <c r="DI26" s="221"/>
      <c r="DJ26" s="221"/>
      <c r="DK26" s="221"/>
      <c r="DL26" s="221"/>
      <c r="DM26" s="221"/>
      <c r="DN26" s="221"/>
      <c r="DO26" s="221"/>
      <c r="DP26" s="221"/>
      <c r="DQ26" s="221"/>
      <c r="DR26" s="221"/>
      <c r="DS26" s="221"/>
      <c r="DT26" s="221"/>
      <c r="DU26" s="221"/>
      <c r="DV26" s="221"/>
      <c r="DW26" s="221"/>
      <c r="DX26" s="221"/>
      <c r="DY26" s="221"/>
      <c r="DZ26" s="221"/>
      <c r="EA26" s="221"/>
      <c r="EB26" s="221"/>
      <c r="EC26" s="221"/>
      <c r="ED26" s="221"/>
      <c r="EE26" s="221"/>
      <c r="EF26" s="221"/>
      <c r="EG26" s="221"/>
      <c r="EH26" s="221"/>
      <c r="EI26" s="221"/>
      <c r="EJ26" s="221"/>
      <c r="EK26" s="221"/>
      <c r="EL26" s="221"/>
      <c r="EM26" s="221"/>
      <c r="EN26" s="221"/>
      <c r="EO26" s="221"/>
      <c r="EP26" s="221"/>
      <c r="EQ26" s="221"/>
      <c r="ER26" s="221"/>
      <c r="ES26" s="221"/>
      <c r="ET26" s="221"/>
      <c r="EU26" s="221"/>
      <c r="EV26" s="221"/>
      <c r="EW26" s="221"/>
      <c r="EX26" s="221"/>
      <c r="EY26" s="221"/>
      <c r="EZ26" s="221"/>
      <c r="FA26" s="221"/>
      <c r="FB26" s="221"/>
      <c r="FC26" s="221"/>
      <c r="FD26" s="221"/>
      <c r="FE26" s="221"/>
      <c r="FF26" s="221"/>
      <c r="FG26" s="221"/>
      <c r="FH26" s="221"/>
      <c r="FI26" s="221"/>
      <c r="FJ26" s="221"/>
      <c r="FK26" s="221"/>
      <c r="FL26" s="221"/>
      <c r="FM26" s="221"/>
      <c r="FN26" s="221"/>
      <c r="FO26" s="221"/>
      <c r="FP26" s="221"/>
      <c r="FQ26" s="221"/>
      <c r="FR26" s="221"/>
      <c r="FS26" s="221"/>
      <c r="FT26" s="221"/>
      <c r="FU26" s="221"/>
      <c r="FV26" s="221"/>
      <c r="FW26" s="221"/>
      <c r="FX26" s="221"/>
      <c r="FY26" s="221"/>
      <c r="FZ26" s="221"/>
      <c r="GA26" s="221"/>
      <c r="GB26" s="221"/>
      <c r="GC26" s="221"/>
      <c r="GD26" s="221"/>
      <c r="GE26" s="221"/>
      <c r="GF26" s="221"/>
      <c r="GG26" s="221"/>
      <c r="GH26" s="221"/>
      <c r="GI26" s="221"/>
      <c r="GJ26" s="221"/>
      <c r="GK26" s="221"/>
      <c r="GL26" s="221"/>
      <c r="GM26" s="221"/>
      <c r="GN26" s="221"/>
      <c r="GO26" s="221"/>
      <c r="GP26" s="221"/>
      <c r="GQ26" s="221"/>
      <c r="GR26" s="221"/>
      <c r="GS26" s="221"/>
      <c r="GT26" s="221"/>
      <c r="GU26" s="221"/>
      <c r="GV26" s="221"/>
      <c r="GW26" s="221"/>
      <c r="GX26" s="221"/>
      <c r="GY26" s="221"/>
      <c r="GZ26" s="221"/>
      <c r="HA26" s="221"/>
      <c r="HB26" s="221"/>
      <c r="HC26" s="221"/>
      <c r="HD26" s="221"/>
      <c r="HE26" s="221"/>
      <c r="HF26" s="221"/>
      <c r="HG26" s="221"/>
      <c r="HH26" s="221"/>
      <c r="HI26" s="221"/>
      <c r="HJ26" s="221"/>
      <c r="HK26" s="221"/>
      <c r="HL26" s="221"/>
      <c r="HM26" s="221"/>
      <c r="HN26" s="221"/>
      <c r="HO26" s="221"/>
      <c r="HP26" s="221"/>
      <c r="HQ26" s="221"/>
      <c r="HR26" s="221"/>
      <c r="HS26" s="221"/>
      <c r="HT26" s="221"/>
      <c r="HU26" s="221"/>
      <c r="HV26" s="221"/>
      <c r="HW26" s="221"/>
      <c r="HX26" s="221"/>
      <c r="HY26" s="221"/>
      <c r="HZ26" s="221"/>
      <c r="IA26" s="221"/>
      <c r="IB26" s="221"/>
      <c r="IC26" s="221"/>
      <c r="ID26" s="221"/>
      <c r="IE26" s="221"/>
      <c r="IF26" s="221"/>
      <c r="IG26" s="221"/>
      <c r="IH26" s="221"/>
      <c r="II26" s="221"/>
      <c r="IJ26" s="221"/>
      <c r="IK26" s="221"/>
      <c r="IL26" s="221"/>
    </row>
    <row r="27" spans="2:246" s="2" customFormat="1" ht="15" thickTop="1" thickBot="1" x14ac:dyDescent="0.6">
      <c r="B27" s="431">
        <v>5</v>
      </c>
      <c r="C27" s="430" t="s">
        <v>1600</v>
      </c>
      <c r="D27" s="428">
        <v>4.7</v>
      </c>
      <c r="E27" s="425">
        <v>5.8</v>
      </c>
      <c r="F27" s="426">
        <v>7.9</v>
      </c>
      <c r="G27" s="427">
        <v>28.1</v>
      </c>
      <c r="H27" s="271"/>
      <c r="I27" s="826"/>
      <c r="J27" s="826"/>
      <c r="K27" s="826"/>
      <c r="L27" s="826"/>
      <c r="M27" s="826"/>
      <c r="N27" s="826"/>
      <c r="O27" s="826"/>
      <c r="P27" s="271"/>
      <c r="Q27" s="271"/>
      <c r="R27" s="271"/>
      <c r="S27" s="271"/>
      <c r="T27" s="271"/>
      <c r="U27" s="271"/>
      <c r="V27" s="271"/>
      <c r="W27" s="271"/>
      <c r="X27" s="271"/>
      <c r="Y27" s="271"/>
      <c r="Z27" s="271"/>
      <c r="AA27" s="271"/>
      <c r="AB27" s="271"/>
      <c r="AC27" s="271"/>
      <c r="AD27" s="271"/>
      <c r="AE27" s="271"/>
      <c r="AF27" s="271"/>
      <c r="AG27" s="271"/>
      <c r="AH27" s="271"/>
      <c r="AI27" s="271"/>
      <c r="AJ27" s="271"/>
      <c r="AK27" s="271"/>
      <c r="AL27" s="271"/>
      <c r="AM27" s="271"/>
      <c r="AN27" s="271"/>
      <c r="AO27" s="271"/>
      <c r="AP27" s="271"/>
      <c r="AQ27" s="271"/>
      <c r="AR27" s="271"/>
      <c r="AS27" s="271"/>
      <c r="AT27" s="271"/>
      <c r="AU27" s="271"/>
      <c r="AV27" s="271"/>
      <c r="AW27" s="271"/>
      <c r="AX27" s="271"/>
      <c r="AY27" s="271"/>
      <c r="AZ27" s="271"/>
      <c r="BA27" s="271"/>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c r="CO27" s="221"/>
      <c r="CP27" s="221"/>
      <c r="CQ27" s="221"/>
      <c r="CR27" s="221"/>
      <c r="CS27" s="221"/>
      <c r="CT27" s="221"/>
      <c r="CU27" s="221"/>
      <c r="CV27" s="221"/>
      <c r="CW27" s="221"/>
      <c r="CX27" s="221"/>
      <c r="CY27" s="221"/>
      <c r="CZ27" s="221"/>
      <c r="DA27" s="221"/>
      <c r="DB27" s="221"/>
      <c r="DC27" s="221"/>
      <c r="DD27" s="221"/>
      <c r="DE27" s="221"/>
      <c r="DF27" s="221"/>
      <c r="DG27" s="221"/>
      <c r="DH27" s="221"/>
      <c r="DI27" s="221"/>
      <c r="DJ27" s="221"/>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1"/>
      <c r="EH27" s="221"/>
      <c r="EI27" s="221"/>
      <c r="EJ27" s="221"/>
      <c r="EK27" s="221"/>
      <c r="EL27" s="221"/>
      <c r="EM27" s="221"/>
      <c r="EN27" s="221"/>
      <c r="EO27" s="221"/>
      <c r="EP27" s="221"/>
      <c r="EQ27" s="221"/>
      <c r="ER27" s="221"/>
      <c r="ES27" s="221"/>
      <c r="ET27" s="221"/>
      <c r="EU27" s="221"/>
      <c r="EV27" s="221"/>
      <c r="EW27" s="221"/>
      <c r="EX27" s="221"/>
      <c r="EY27" s="221"/>
      <c r="EZ27" s="221"/>
      <c r="FA27" s="221"/>
      <c r="FB27" s="221"/>
      <c r="FC27" s="221"/>
      <c r="FD27" s="221"/>
      <c r="FE27" s="221"/>
      <c r="FF27" s="221"/>
      <c r="FG27" s="221"/>
      <c r="FH27" s="221"/>
      <c r="FI27" s="221"/>
      <c r="FJ27" s="221"/>
      <c r="FK27" s="221"/>
      <c r="FL27" s="221"/>
      <c r="FM27" s="221"/>
      <c r="FN27" s="221"/>
      <c r="FO27" s="221"/>
      <c r="FP27" s="221"/>
      <c r="FQ27" s="221"/>
      <c r="FR27" s="221"/>
      <c r="FS27" s="221"/>
      <c r="FT27" s="221"/>
      <c r="FU27" s="221"/>
      <c r="FV27" s="221"/>
      <c r="FW27" s="221"/>
      <c r="FX27" s="221"/>
      <c r="FY27" s="221"/>
      <c r="FZ27" s="221"/>
      <c r="GA27" s="221"/>
      <c r="GB27" s="221"/>
      <c r="GC27" s="221"/>
      <c r="GD27" s="221"/>
      <c r="GE27" s="221"/>
      <c r="GF27" s="221"/>
      <c r="GG27" s="221"/>
      <c r="GH27" s="221"/>
      <c r="GI27" s="221"/>
      <c r="GJ27" s="221"/>
      <c r="GK27" s="221"/>
      <c r="GL27" s="221"/>
      <c r="GM27" s="221"/>
      <c r="GN27" s="221"/>
      <c r="GO27" s="221"/>
      <c r="GP27" s="221"/>
      <c r="GQ27" s="221"/>
      <c r="GR27" s="221"/>
      <c r="GS27" s="221"/>
      <c r="GT27" s="221"/>
      <c r="GU27" s="221"/>
      <c r="GV27" s="221"/>
      <c r="GW27" s="221"/>
      <c r="GX27" s="221"/>
      <c r="GY27" s="221"/>
      <c r="GZ27" s="221"/>
      <c r="HA27" s="221"/>
      <c r="HB27" s="221"/>
      <c r="HC27" s="221"/>
      <c r="HD27" s="221"/>
      <c r="HE27" s="221"/>
      <c r="HF27" s="221"/>
      <c r="HG27" s="221"/>
      <c r="HH27" s="221"/>
      <c r="HI27" s="221"/>
      <c r="HJ27" s="221"/>
      <c r="HK27" s="221"/>
      <c r="HL27" s="221"/>
      <c r="HM27" s="221"/>
      <c r="HN27" s="221"/>
      <c r="HO27" s="221"/>
      <c r="HP27" s="221"/>
      <c r="HQ27" s="221"/>
      <c r="HR27" s="221"/>
      <c r="HS27" s="221"/>
      <c r="HT27" s="221"/>
      <c r="HU27" s="221"/>
      <c r="HV27" s="221"/>
      <c r="HW27" s="221"/>
      <c r="HX27" s="221"/>
      <c r="HY27" s="221"/>
      <c r="HZ27" s="221"/>
      <c r="IA27" s="221"/>
      <c r="IB27" s="221"/>
      <c r="IC27" s="221"/>
      <c r="ID27" s="221"/>
      <c r="IE27" s="221"/>
      <c r="IF27" s="221"/>
      <c r="IG27" s="221"/>
      <c r="IH27" s="221"/>
      <c r="II27" s="221"/>
      <c r="IJ27" s="221"/>
      <c r="IK27" s="221"/>
      <c r="IL27" s="221"/>
    </row>
    <row r="28" spans="2:246" s="2" customFormat="1" ht="14.7" thickBot="1" x14ac:dyDescent="0.6">
      <c r="B28" s="431">
        <v>10</v>
      </c>
      <c r="C28" s="430" t="s">
        <v>1600</v>
      </c>
      <c r="D28" s="420">
        <v>5.9</v>
      </c>
      <c r="E28" s="413">
        <v>7.8</v>
      </c>
      <c r="F28" s="414">
        <v>10.9</v>
      </c>
      <c r="G28" s="415">
        <v>34.9</v>
      </c>
      <c r="H28" s="271"/>
      <c r="I28" s="826"/>
      <c r="J28" s="826"/>
      <c r="K28" s="826"/>
      <c r="L28" s="826"/>
      <c r="M28" s="826"/>
      <c r="N28" s="826"/>
      <c r="O28" s="826"/>
      <c r="P28" s="271"/>
      <c r="Q28" s="271"/>
      <c r="R28" s="271"/>
      <c r="S28" s="271"/>
      <c r="T28" s="271"/>
      <c r="U28" s="271"/>
      <c r="V28" s="271"/>
      <c r="W28" s="271"/>
      <c r="X28" s="271"/>
      <c r="Y28" s="271"/>
      <c r="Z28" s="271"/>
      <c r="AA28" s="271"/>
      <c r="AB28" s="271"/>
      <c r="AC28" s="271"/>
      <c r="AD28" s="271"/>
      <c r="AE28" s="271"/>
      <c r="AF28" s="271"/>
      <c r="AG28" s="271"/>
      <c r="AH28" s="271"/>
      <c r="AI28" s="271"/>
      <c r="AJ28" s="271"/>
      <c r="AK28" s="271"/>
      <c r="AL28" s="271"/>
      <c r="AM28" s="271"/>
      <c r="AN28" s="271"/>
      <c r="AO28" s="271"/>
      <c r="AP28" s="271"/>
      <c r="AQ28" s="271"/>
      <c r="AR28" s="271"/>
      <c r="AS28" s="271"/>
      <c r="AT28" s="271"/>
      <c r="AU28" s="271"/>
      <c r="AV28" s="271"/>
      <c r="AW28" s="271"/>
      <c r="AX28" s="271"/>
      <c r="AY28" s="271"/>
      <c r="AZ28" s="271"/>
      <c r="BA28" s="271"/>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c r="CO28" s="221"/>
      <c r="CP28" s="221"/>
      <c r="CQ28" s="221"/>
      <c r="CR28" s="221"/>
      <c r="CS28" s="221"/>
      <c r="CT28" s="221"/>
      <c r="CU28" s="221"/>
      <c r="CV28" s="221"/>
      <c r="CW28" s="221"/>
      <c r="CX28" s="221"/>
      <c r="CY28" s="221"/>
      <c r="CZ28" s="221"/>
      <c r="DA28" s="221"/>
      <c r="DB28" s="221"/>
      <c r="DC28" s="221"/>
      <c r="DD28" s="221"/>
      <c r="DE28" s="221"/>
      <c r="DF28" s="221"/>
      <c r="DG28" s="221"/>
      <c r="DH28" s="221"/>
      <c r="DI28" s="221"/>
      <c r="DJ28" s="221"/>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1"/>
      <c r="EH28" s="221"/>
      <c r="EI28" s="221"/>
      <c r="EJ28" s="221"/>
      <c r="EK28" s="221"/>
      <c r="EL28" s="221"/>
      <c r="EM28" s="221"/>
      <c r="EN28" s="221"/>
      <c r="EO28" s="221"/>
      <c r="EP28" s="221"/>
      <c r="EQ28" s="221"/>
      <c r="ER28" s="221"/>
      <c r="ES28" s="221"/>
      <c r="ET28" s="221"/>
      <c r="EU28" s="221"/>
      <c r="EV28" s="221"/>
      <c r="EW28" s="221"/>
      <c r="EX28" s="221"/>
      <c r="EY28" s="221"/>
      <c r="EZ28" s="221"/>
      <c r="FA28" s="221"/>
      <c r="FB28" s="221"/>
      <c r="FC28" s="221"/>
      <c r="FD28" s="221"/>
      <c r="FE28" s="221"/>
      <c r="FF28" s="221"/>
      <c r="FG28" s="221"/>
      <c r="FH28" s="221"/>
      <c r="FI28" s="221"/>
      <c r="FJ28" s="221"/>
      <c r="FK28" s="221"/>
      <c r="FL28" s="221"/>
      <c r="FM28" s="221"/>
      <c r="FN28" s="221"/>
      <c r="FO28" s="221"/>
      <c r="FP28" s="221"/>
      <c r="FQ28" s="221"/>
      <c r="FR28" s="221"/>
      <c r="FS28" s="221"/>
      <c r="FT28" s="221"/>
      <c r="FU28" s="221"/>
      <c r="FV28" s="221"/>
      <c r="FW28" s="221"/>
      <c r="FX28" s="221"/>
      <c r="FY28" s="221"/>
      <c r="FZ28" s="221"/>
      <c r="GA28" s="221"/>
      <c r="GB28" s="221"/>
      <c r="GC28" s="221"/>
      <c r="GD28" s="221"/>
      <c r="GE28" s="221"/>
      <c r="GF28" s="221"/>
      <c r="GG28" s="221"/>
      <c r="GH28" s="221"/>
      <c r="GI28" s="221"/>
      <c r="GJ28" s="221"/>
      <c r="GK28" s="221"/>
      <c r="GL28" s="221"/>
      <c r="GM28" s="221"/>
      <c r="GN28" s="221"/>
      <c r="GO28" s="221"/>
      <c r="GP28" s="221"/>
      <c r="GQ28" s="221"/>
      <c r="GR28" s="221"/>
      <c r="GS28" s="221"/>
      <c r="GT28" s="221"/>
      <c r="GU28" s="221"/>
      <c r="GV28" s="221"/>
      <c r="GW28" s="221"/>
      <c r="GX28" s="221"/>
      <c r="GY28" s="221"/>
      <c r="GZ28" s="221"/>
      <c r="HA28" s="221"/>
      <c r="HB28" s="221"/>
      <c r="HC28" s="221"/>
      <c r="HD28" s="221"/>
      <c r="HE28" s="221"/>
      <c r="HF28" s="221"/>
      <c r="HG28" s="221"/>
      <c r="HH28" s="221"/>
      <c r="HI28" s="221"/>
      <c r="HJ28" s="221"/>
      <c r="HK28" s="221"/>
      <c r="HL28" s="221"/>
      <c r="HM28" s="221"/>
      <c r="HN28" s="221"/>
      <c r="HO28" s="221"/>
      <c r="HP28" s="221"/>
      <c r="HQ28" s="221"/>
      <c r="HR28" s="221"/>
      <c r="HS28" s="221"/>
      <c r="HT28" s="221"/>
      <c r="HU28" s="221"/>
      <c r="HV28" s="221"/>
      <c r="HW28" s="221"/>
      <c r="HX28" s="221"/>
      <c r="HY28" s="221"/>
      <c r="HZ28" s="221"/>
      <c r="IA28" s="221"/>
      <c r="IB28" s="221"/>
      <c r="IC28" s="221"/>
      <c r="ID28" s="221"/>
      <c r="IE28" s="221"/>
      <c r="IF28" s="221"/>
      <c r="IG28" s="221"/>
      <c r="IH28" s="221"/>
      <c r="II28" s="221"/>
      <c r="IJ28" s="221"/>
      <c r="IK28" s="221"/>
      <c r="IL28" s="221"/>
    </row>
    <row r="29" spans="2:246" s="2" customFormat="1" ht="14.7" thickBot="1" x14ac:dyDescent="0.6">
      <c r="B29" s="431">
        <v>30</v>
      </c>
      <c r="C29" s="430" t="s">
        <v>1600</v>
      </c>
      <c r="D29" s="420">
        <v>38.6</v>
      </c>
      <c r="E29" s="413">
        <v>50.8</v>
      </c>
      <c r="F29" s="414">
        <v>59.7</v>
      </c>
      <c r="G29" s="415">
        <v>70.400000000000006</v>
      </c>
      <c r="H29" s="271"/>
      <c r="I29" s="271"/>
      <c r="J29" s="271"/>
      <c r="K29" s="271"/>
      <c r="L29" s="271"/>
      <c r="M29" s="271"/>
      <c r="N29" s="271"/>
      <c r="O29" s="271"/>
      <c r="P29" s="271"/>
      <c r="Q29" s="271"/>
      <c r="R29" s="271"/>
      <c r="S29" s="271"/>
      <c r="T29" s="271"/>
      <c r="U29" s="271"/>
      <c r="V29" s="271"/>
      <c r="W29" s="271"/>
      <c r="X29" s="271"/>
      <c r="Y29" s="271"/>
      <c r="Z29" s="271"/>
      <c r="AA29" s="271"/>
      <c r="AB29" s="271"/>
      <c r="AC29" s="271"/>
      <c r="AD29" s="271"/>
      <c r="AE29" s="271"/>
      <c r="AF29" s="271"/>
      <c r="AG29" s="271"/>
      <c r="AH29" s="271"/>
      <c r="AI29" s="271"/>
      <c r="AJ29" s="271"/>
      <c r="AK29" s="271"/>
      <c r="AL29" s="271"/>
      <c r="AM29" s="271"/>
      <c r="AN29" s="271"/>
      <c r="AO29" s="271"/>
      <c r="AP29" s="271"/>
      <c r="AQ29" s="271"/>
      <c r="AR29" s="271"/>
      <c r="AS29" s="271"/>
      <c r="AT29" s="271"/>
      <c r="AU29" s="271"/>
      <c r="AV29" s="271"/>
      <c r="AW29" s="271"/>
      <c r="AX29" s="271"/>
      <c r="AY29" s="271"/>
      <c r="AZ29" s="271"/>
      <c r="BA29" s="271"/>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c r="CO29" s="221"/>
      <c r="CP29" s="221"/>
      <c r="CQ29" s="221"/>
      <c r="CR29" s="221"/>
      <c r="CS29" s="221"/>
      <c r="CT29" s="221"/>
      <c r="CU29" s="221"/>
      <c r="CV29" s="221"/>
      <c r="CW29" s="221"/>
      <c r="CX29" s="221"/>
      <c r="CY29" s="221"/>
      <c r="CZ29" s="221"/>
      <c r="DA29" s="221"/>
      <c r="DB29" s="221"/>
      <c r="DC29" s="221"/>
      <c r="DD29" s="221"/>
      <c r="DE29" s="221"/>
      <c r="DF29" s="221"/>
      <c r="DG29" s="221"/>
      <c r="DH29" s="221"/>
      <c r="DI29" s="221"/>
      <c r="DJ29" s="221"/>
      <c r="DK29" s="221"/>
      <c r="DL29" s="221"/>
      <c r="DM29" s="221"/>
      <c r="DN29" s="221"/>
      <c r="DO29" s="221"/>
      <c r="DP29" s="221"/>
      <c r="DQ29" s="221"/>
      <c r="DR29" s="221"/>
      <c r="DS29" s="221"/>
      <c r="DT29" s="221"/>
      <c r="DU29" s="221"/>
      <c r="DV29" s="221"/>
      <c r="DW29" s="221"/>
      <c r="DX29" s="221"/>
      <c r="DY29" s="221"/>
      <c r="DZ29" s="221"/>
      <c r="EA29" s="221"/>
      <c r="EB29" s="221"/>
      <c r="EC29" s="221"/>
      <c r="ED29" s="221"/>
      <c r="EE29" s="221"/>
      <c r="EF29" s="221"/>
      <c r="EG29" s="221"/>
      <c r="EH29" s="221"/>
      <c r="EI29" s="221"/>
      <c r="EJ29" s="221"/>
      <c r="EK29" s="221"/>
      <c r="EL29" s="221"/>
      <c r="EM29" s="221"/>
      <c r="EN29" s="221"/>
      <c r="EO29" s="221"/>
      <c r="EP29" s="221"/>
      <c r="EQ29" s="221"/>
      <c r="ER29" s="221"/>
      <c r="ES29" s="221"/>
      <c r="ET29" s="221"/>
      <c r="EU29" s="221"/>
      <c r="EV29" s="221"/>
      <c r="EW29" s="221"/>
      <c r="EX29" s="221"/>
      <c r="EY29" s="221"/>
      <c r="EZ29" s="221"/>
      <c r="FA29" s="221"/>
      <c r="FB29" s="221"/>
      <c r="FC29" s="221"/>
      <c r="FD29" s="221"/>
      <c r="FE29" s="221"/>
      <c r="FF29" s="221"/>
      <c r="FG29" s="221"/>
      <c r="FH29" s="221"/>
      <c r="FI29" s="221"/>
      <c r="FJ29" s="221"/>
      <c r="FK29" s="221"/>
      <c r="FL29" s="221"/>
      <c r="FM29" s="221"/>
      <c r="FN29" s="221"/>
      <c r="FO29" s="221"/>
      <c r="FP29" s="221"/>
      <c r="FQ29" s="221"/>
      <c r="FR29" s="221"/>
      <c r="FS29" s="221"/>
      <c r="FT29" s="221"/>
      <c r="FU29" s="221"/>
      <c r="FV29" s="221"/>
      <c r="FW29" s="221"/>
      <c r="FX29" s="221"/>
      <c r="FY29" s="221"/>
      <c r="FZ29" s="221"/>
      <c r="GA29" s="221"/>
      <c r="GB29" s="221"/>
      <c r="GC29" s="221"/>
      <c r="GD29" s="221"/>
      <c r="GE29" s="221"/>
      <c r="GF29" s="221"/>
      <c r="GG29" s="221"/>
      <c r="GH29" s="221"/>
      <c r="GI29" s="221"/>
      <c r="GJ29" s="221"/>
      <c r="GK29" s="221"/>
      <c r="GL29" s="221"/>
      <c r="GM29" s="221"/>
      <c r="GN29" s="221"/>
      <c r="GO29" s="221"/>
      <c r="GP29" s="221"/>
      <c r="GQ29" s="221"/>
      <c r="GR29" s="221"/>
      <c r="GS29" s="221"/>
      <c r="GT29" s="221"/>
      <c r="GU29" s="221"/>
      <c r="GV29" s="221"/>
      <c r="GW29" s="221"/>
      <c r="GX29" s="221"/>
      <c r="GY29" s="221"/>
      <c r="GZ29" s="221"/>
      <c r="HA29" s="221"/>
      <c r="HB29" s="221"/>
      <c r="HC29" s="221"/>
      <c r="HD29" s="221"/>
      <c r="HE29" s="221"/>
      <c r="HF29" s="221"/>
      <c r="HG29" s="221"/>
      <c r="HH29" s="221"/>
      <c r="HI29" s="221"/>
      <c r="HJ29" s="221"/>
      <c r="HK29" s="221"/>
      <c r="HL29" s="221"/>
      <c r="HM29" s="221"/>
      <c r="HN29" s="221"/>
      <c r="HO29" s="221"/>
      <c r="HP29" s="221"/>
      <c r="HQ29" s="221"/>
      <c r="HR29" s="221"/>
      <c r="HS29" s="221"/>
      <c r="HT29" s="221"/>
      <c r="HU29" s="221"/>
      <c r="HV29" s="221"/>
      <c r="HW29" s="221"/>
      <c r="HX29" s="221"/>
      <c r="HY29" s="221"/>
      <c r="HZ29" s="221"/>
      <c r="IA29" s="221"/>
      <c r="IB29" s="221"/>
      <c r="IC29" s="221"/>
      <c r="ID29" s="221"/>
      <c r="IE29" s="221"/>
      <c r="IF29" s="221"/>
      <c r="IG29" s="221"/>
      <c r="IH29" s="221"/>
      <c r="II29" s="221"/>
      <c r="IJ29" s="221"/>
      <c r="IK29" s="221"/>
      <c r="IL29" s="221"/>
    </row>
    <row r="30" spans="2:246" s="2" customFormat="1" ht="14.7" thickBot="1" x14ac:dyDescent="0.6">
      <c r="B30" s="432">
        <v>50</v>
      </c>
      <c r="C30" s="430" t="s">
        <v>1600</v>
      </c>
      <c r="D30" s="421">
        <v>84.5</v>
      </c>
      <c r="E30" s="416">
        <v>90.3</v>
      </c>
      <c r="F30" s="417">
        <v>91.6</v>
      </c>
      <c r="G30" s="418">
        <v>98.7</v>
      </c>
      <c r="H30" s="271"/>
      <c r="I30" s="271"/>
      <c r="J30" s="271"/>
      <c r="K30" s="271"/>
      <c r="L30" s="271"/>
      <c r="M30" s="271"/>
      <c r="N30" s="271"/>
      <c r="O30" s="271"/>
      <c r="P30" s="271"/>
      <c r="Q30" s="271"/>
      <c r="R30" s="271"/>
      <c r="S30" s="271"/>
      <c r="T30" s="271"/>
      <c r="U30" s="271"/>
      <c r="V30" s="271"/>
      <c r="W30" s="271"/>
      <c r="X30" s="271"/>
      <c r="Y30" s="271"/>
      <c r="Z30" s="271"/>
      <c r="AA30" s="271"/>
      <c r="AB30" s="271"/>
      <c r="AC30" s="271"/>
      <c r="AD30" s="271"/>
      <c r="AE30" s="271"/>
      <c r="AF30" s="271"/>
      <c r="AG30" s="271"/>
      <c r="AH30" s="271"/>
      <c r="AI30" s="271"/>
      <c r="AJ30" s="271"/>
      <c r="AK30" s="271"/>
      <c r="AL30" s="271"/>
      <c r="AM30" s="271"/>
      <c r="AN30" s="271"/>
      <c r="AO30" s="271"/>
      <c r="AP30" s="271"/>
      <c r="AQ30" s="271"/>
      <c r="AR30" s="271"/>
      <c r="AS30" s="271"/>
      <c r="AT30" s="271"/>
      <c r="AU30" s="271"/>
      <c r="AV30" s="271"/>
      <c r="AW30" s="271"/>
      <c r="AX30" s="271"/>
      <c r="AY30" s="271"/>
      <c r="AZ30" s="271"/>
      <c r="BA30" s="271"/>
      <c r="BB30" s="221"/>
      <c r="BC30" s="221"/>
      <c r="BD30" s="221"/>
      <c r="BE30" s="221"/>
      <c r="BF30" s="221"/>
      <c r="BG30" s="221"/>
      <c r="BH30" s="221"/>
      <c r="BI30" s="221"/>
      <c r="BJ30" s="221"/>
      <c r="BK30" s="221"/>
      <c r="BL30" s="221"/>
      <c r="BM30" s="221"/>
      <c r="BN30" s="221"/>
      <c r="BO30" s="221"/>
      <c r="BP30" s="221"/>
      <c r="BQ30" s="221"/>
      <c r="BR30" s="221"/>
      <c r="BS30" s="221"/>
      <c r="BT30" s="221"/>
      <c r="BU30" s="221"/>
      <c r="BV30" s="221"/>
      <c r="BW30" s="221"/>
      <c r="BX30" s="221"/>
      <c r="BY30" s="221"/>
      <c r="BZ30" s="221"/>
      <c r="CA30" s="221"/>
      <c r="CB30" s="221"/>
      <c r="CC30" s="221"/>
      <c r="CD30" s="221"/>
      <c r="CE30" s="221"/>
      <c r="CF30" s="221"/>
      <c r="CG30" s="221"/>
      <c r="CH30" s="221"/>
      <c r="CI30" s="221"/>
      <c r="CJ30" s="221"/>
      <c r="CK30" s="221"/>
      <c r="CL30" s="221"/>
      <c r="CM30" s="221"/>
      <c r="CN30" s="221"/>
      <c r="CO30" s="221"/>
      <c r="CP30" s="221"/>
      <c r="CQ30" s="221"/>
      <c r="CR30" s="221"/>
      <c r="CS30" s="221"/>
      <c r="CT30" s="221"/>
      <c r="CU30" s="221"/>
      <c r="CV30" s="221"/>
      <c r="CW30" s="221"/>
      <c r="CX30" s="221"/>
      <c r="CY30" s="221"/>
      <c r="CZ30" s="221"/>
      <c r="DA30" s="221"/>
      <c r="DB30" s="221"/>
      <c r="DC30" s="221"/>
      <c r="DD30" s="221"/>
      <c r="DE30" s="221"/>
      <c r="DF30" s="221"/>
      <c r="DG30" s="221"/>
      <c r="DH30" s="221"/>
      <c r="DI30" s="221"/>
      <c r="DJ30" s="221"/>
      <c r="DK30" s="221"/>
      <c r="DL30" s="221"/>
      <c r="DM30" s="221"/>
      <c r="DN30" s="221"/>
      <c r="DO30" s="221"/>
      <c r="DP30" s="221"/>
      <c r="DQ30" s="221"/>
      <c r="DR30" s="221"/>
      <c r="DS30" s="221"/>
      <c r="DT30" s="221"/>
      <c r="DU30" s="221"/>
      <c r="DV30" s="221"/>
      <c r="DW30" s="221"/>
      <c r="DX30" s="221"/>
      <c r="DY30" s="221"/>
      <c r="DZ30" s="221"/>
      <c r="EA30" s="221"/>
      <c r="EB30" s="221"/>
      <c r="EC30" s="221"/>
      <c r="ED30" s="221"/>
      <c r="EE30" s="221"/>
      <c r="EF30" s="221"/>
      <c r="EG30" s="221"/>
      <c r="EH30" s="221"/>
      <c r="EI30" s="221"/>
      <c r="EJ30" s="221"/>
      <c r="EK30" s="221"/>
      <c r="EL30" s="221"/>
      <c r="EM30" s="221"/>
      <c r="EN30" s="221"/>
      <c r="EO30" s="221"/>
      <c r="EP30" s="221"/>
      <c r="EQ30" s="221"/>
      <c r="ER30" s="221"/>
      <c r="ES30" s="221"/>
      <c r="ET30" s="221"/>
      <c r="EU30" s="221"/>
      <c r="EV30" s="221"/>
      <c r="EW30" s="221"/>
      <c r="EX30" s="221"/>
      <c r="EY30" s="221"/>
      <c r="EZ30" s="221"/>
      <c r="FA30" s="221"/>
      <c r="FB30" s="221"/>
      <c r="FC30" s="221"/>
      <c r="FD30" s="221"/>
      <c r="FE30" s="221"/>
      <c r="FF30" s="221"/>
      <c r="FG30" s="221"/>
      <c r="FH30" s="221"/>
      <c r="FI30" s="221"/>
      <c r="FJ30" s="221"/>
      <c r="FK30" s="221"/>
      <c r="FL30" s="221"/>
      <c r="FM30" s="221"/>
      <c r="FN30" s="221"/>
      <c r="FO30" s="221"/>
      <c r="FP30" s="221"/>
      <c r="FQ30" s="221"/>
      <c r="FR30" s="221"/>
      <c r="FS30" s="221"/>
      <c r="FT30" s="221"/>
      <c r="FU30" s="221"/>
      <c r="FV30" s="221"/>
      <c r="FW30" s="221"/>
      <c r="FX30" s="221"/>
      <c r="FY30" s="221"/>
      <c r="FZ30" s="221"/>
      <c r="GA30" s="221"/>
      <c r="GB30" s="221"/>
      <c r="GC30" s="221"/>
      <c r="GD30" s="221"/>
      <c r="GE30" s="221"/>
      <c r="GF30" s="221"/>
      <c r="GG30" s="221"/>
      <c r="GH30" s="221"/>
      <c r="GI30" s="221"/>
      <c r="GJ30" s="221"/>
      <c r="GK30" s="221"/>
      <c r="GL30" s="221"/>
      <c r="GM30" s="221"/>
      <c r="GN30" s="221"/>
      <c r="GO30" s="221"/>
      <c r="GP30" s="221"/>
      <c r="GQ30" s="221"/>
      <c r="GR30" s="221"/>
      <c r="GS30" s="221"/>
      <c r="GT30" s="221"/>
      <c r="GU30" s="221"/>
      <c r="GV30" s="221"/>
      <c r="GW30" s="221"/>
      <c r="GX30" s="221"/>
      <c r="GY30" s="221"/>
      <c r="GZ30" s="221"/>
      <c r="HA30" s="221"/>
      <c r="HB30" s="221"/>
      <c r="HC30" s="221"/>
      <c r="HD30" s="221"/>
      <c r="HE30" s="221"/>
      <c r="HF30" s="221"/>
      <c r="HG30" s="221"/>
      <c r="HH30" s="221"/>
      <c r="HI30" s="221"/>
      <c r="HJ30" s="221"/>
      <c r="HK30" s="221"/>
      <c r="HL30" s="221"/>
      <c r="HM30" s="221"/>
      <c r="HN30" s="221"/>
      <c r="HO30" s="221"/>
      <c r="HP30" s="221"/>
      <c r="HQ30" s="221"/>
      <c r="HR30" s="221"/>
      <c r="HS30" s="221"/>
      <c r="HT30" s="221"/>
      <c r="HU30" s="221"/>
      <c r="HV30" s="221"/>
      <c r="HW30" s="221"/>
      <c r="HX30" s="221"/>
      <c r="HY30" s="221"/>
      <c r="HZ30" s="221"/>
      <c r="IA30" s="221"/>
      <c r="IB30" s="221"/>
      <c r="IC30" s="221"/>
      <c r="ID30" s="221"/>
      <c r="IE30" s="221"/>
      <c r="IF30" s="221"/>
      <c r="IG30" s="221"/>
      <c r="IH30" s="221"/>
      <c r="II30" s="221"/>
      <c r="IJ30" s="221"/>
      <c r="IK30" s="221"/>
      <c r="IL30" s="221"/>
    </row>
    <row r="31" spans="2:246" s="2" customFormat="1" ht="14.7" thickBot="1" x14ac:dyDescent="0.6">
      <c r="B31" s="429"/>
      <c r="C31" s="271"/>
      <c r="D31" s="221"/>
      <c r="E31" s="22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21"/>
      <c r="BC31" s="221"/>
      <c r="BD31" s="221"/>
      <c r="BE31" s="221"/>
      <c r="BF31" s="221"/>
      <c r="BG31" s="221"/>
      <c r="BH31" s="221"/>
      <c r="BI31" s="221"/>
      <c r="BJ31" s="221"/>
      <c r="BK31" s="221"/>
      <c r="BL31" s="221"/>
      <c r="BM31" s="221"/>
      <c r="BN31" s="221"/>
      <c r="BO31" s="221"/>
      <c r="BP31" s="221"/>
      <c r="BQ31" s="221"/>
      <c r="BR31" s="221"/>
      <c r="BS31" s="221"/>
      <c r="BT31" s="221"/>
      <c r="BU31" s="221"/>
      <c r="BV31" s="221"/>
      <c r="BW31" s="221"/>
      <c r="BX31" s="221"/>
      <c r="BY31" s="221"/>
      <c r="BZ31" s="221"/>
      <c r="CA31" s="221"/>
      <c r="CB31" s="221"/>
      <c r="CC31" s="221"/>
      <c r="CD31" s="221"/>
      <c r="CE31" s="221"/>
      <c r="CF31" s="221"/>
      <c r="CG31" s="221"/>
      <c r="CH31" s="221"/>
      <c r="CI31" s="221"/>
      <c r="CJ31" s="221"/>
      <c r="CK31" s="221"/>
      <c r="CL31" s="221"/>
      <c r="CM31" s="221"/>
      <c r="CN31" s="221"/>
      <c r="CO31" s="221"/>
      <c r="CP31" s="221"/>
      <c r="CQ31" s="221"/>
      <c r="CR31" s="221"/>
      <c r="CS31" s="221"/>
      <c r="CT31" s="221"/>
      <c r="CU31" s="221"/>
      <c r="CV31" s="221"/>
      <c r="CW31" s="221"/>
      <c r="CX31" s="221"/>
      <c r="CY31" s="221"/>
      <c r="CZ31" s="221"/>
      <c r="DA31" s="221"/>
      <c r="DB31" s="221"/>
      <c r="DC31" s="221"/>
      <c r="DD31" s="221"/>
      <c r="DE31" s="221"/>
      <c r="DF31" s="221"/>
      <c r="DG31" s="221"/>
      <c r="DH31" s="221"/>
      <c r="DI31" s="221"/>
      <c r="DJ31" s="221"/>
      <c r="DK31" s="221"/>
      <c r="DL31" s="221"/>
      <c r="DM31" s="221"/>
      <c r="DN31" s="221"/>
      <c r="DO31" s="221"/>
      <c r="DP31" s="221"/>
      <c r="DQ31" s="221"/>
      <c r="DR31" s="221"/>
      <c r="DS31" s="221"/>
      <c r="DT31" s="221"/>
      <c r="DU31" s="221"/>
      <c r="DV31" s="221"/>
      <c r="DW31" s="221"/>
      <c r="DX31" s="221"/>
      <c r="DY31" s="221"/>
      <c r="DZ31" s="221"/>
      <c r="EA31" s="221"/>
      <c r="EB31" s="221"/>
      <c r="EC31" s="221"/>
      <c r="ED31" s="221"/>
      <c r="EE31" s="221"/>
      <c r="EF31" s="221"/>
      <c r="EG31" s="221"/>
      <c r="EH31" s="221"/>
      <c r="EI31" s="221"/>
      <c r="EJ31" s="221"/>
      <c r="EK31" s="221"/>
      <c r="EL31" s="221"/>
      <c r="EM31" s="221"/>
      <c r="EN31" s="221"/>
      <c r="EO31" s="221"/>
      <c r="EP31" s="221"/>
      <c r="EQ31" s="221"/>
      <c r="ER31" s="221"/>
      <c r="ES31" s="221"/>
      <c r="ET31" s="221"/>
      <c r="EU31" s="221"/>
      <c r="EV31" s="221"/>
      <c r="EW31" s="221"/>
      <c r="EX31" s="221"/>
      <c r="EY31" s="221"/>
      <c r="EZ31" s="221"/>
      <c r="FA31" s="221"/>
      <c r="FB31" s="221"/>
      <c r="FC31" s="221"/>
      <c r="FD31" s="221"/>
      <c r="FE31" s="221"/>
      <c r="FF31" s="221"/>
      <c r="FG31" s="221"/>
      <c r="FH31" s="221"/>
      <c r="FI31" s="221"/>
      <c r="FJ31" s="221"/>
      <c r="FK31" s="221"/>
      <c r="FL31" s="221"/>
      <c r="FM31" s="221"/>
      <c r="FN31" s="221"/>
      <c r="FO31" s="221"/>
      <c r="FP31" s="221"/>
      <c r="FQ31" s="221"/>
      <c r="FR31" s="221"/>
      <c r="FS31" s="221"/>
      <c r="FT31" s="221"/>
      <c r="FU31" s="221"/>
      <c r="FV31" s="221"/>
      <c r="FW31" s="221"/>
      <c r="FX31" s="221"/>
      <c r="FY31" s="221"/>
      <c r="FZ31" s="221"/>
      <c r="GA31" s="221"/>
      <c r="GB31" s="221"/>
      <c r="GC31" s="221"/>
      <c r="GD31" s="221"/>
      <c r="GE31" s="221"/>
      <c r="GF31" s="221"/>
      <c r="GG31" s="221"/>
      <c r="GH31" s="221"/>
      <c r="GI31" s="221"/>
      <c r="GJ31" s="221"/>
      <c r="GK31" s="221"/>
      <c r="GL31" s="221"/>
      <c r="GM31" s="221"/>
      <c r="GN31" s="221"/>
      <c r="GO31" s="221"/>
      <c r="GP31" s="221"/>
      <c r="GQ31" s="221"/>
      <c r="GR31" s="221"/>
      <c r="GS31" s="221"/>
      <c r="GT31" s="221"/>
      <c r="GU31" s="221"/>
      <c r="GV31" s="221"/>
      <c r="GW31" s="221"/>
      <c r="GX31" s="221"/>
      <c r="GY31" s="221"/>
      <c r="GZ31" s="221"/>
      <c r="HA31" s="221"/>
      <c r="HB31" s="221"/>
      <c r="HC31" s="221"/>
      <c r="HD31" s="221"/>
      <c r="HE31" s="221"/>
      <c r="HF31" s="221"/>
      <c r="HG31" s="221"/>
      <c r="HH31" s="221"/>
      <c r="HI31" s="221"/>
      <c r="HJ31" s="221"/>
      <c r="HK31" s="221"/>
      <c r="HL31" s="221"/>
      <c r="HM31" s="221"/>
      <c r="HN31" s="221"/>
      <c r="HO31" s="221"/>
      <c r="HP31" s="221"/>
      <c r="HQ31" s="221"/>
      <c r="HR31" s="221"/>
      <c r="HS31" s="221"/>
      <c r="HT31" s="221"/>
      <c r="HU31" s="221"/>
      <c r="HV31" s="221"/>
      <c r="HW31" s="221"/>
      <c r="HX31" s="221"/>
      <c r="HY31" s="221"/>
      <c r="HZ31" s="221"/>
      <c r="IA31" s="221"/>
      <c r="IB31" s="221"/>
      <c r="IC31" s="221"/>
      <c r="ID31" s="221"/>
      <c r="IE31" s="221"/>
      <c r="IF31" s="221"/>
      <c r="IG31" s="221"/>
      <c r="IH31" s="221"/>
      <c r="II31" s="221"/>
      <c r="IJ31" s="221"/>
      <c r="IK31" s="221"/>
      <c r="IL31" s="221"/>
    </row>
    <row r="32" spans="2:246" s="2" customFormat="1" ht="27.3" thickTop="1" x14ac:dyDescent="0.55000000000000004">
      <c r="B32" s="824" t="s">
        <v>1580</v>
      </c>
      <c r="C32" s="409" t="s">
        <v>1581</v>
      </c>
      <c r="D32" s="407" t="s">
        <v>1583</v>
      </c>
      <c r="E32" s="407" t="s">
        <v>1591</v>
      </c>
      <c r="F32" s="409" t="s">
        <v>1593</v>
      </c>
      <c r="G32" s="411" t="s">
        <v>1595</v>
      </c>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c r="CO32" s="221"/>
      <c r="CP32" s="221"/>
      <c r="CQ32" s="221"/>
      <c r="CR32" s="221"/>
      <c r="CS32" s="221"/>
      <c r="CT32" s="221"/>
      <c r="CU32" s="221"/>
      <c r="CV32" s="221"/>
      <c r="CW32" s="221"/>
      <c r="CX32" s="221"/>
      <c r="CY32" s="221"/>
      <c r="CZ32" s="221"/>
      <c r="DA32" s="221"/>
      <c r="DB32" s="221"/>
      <c r="DC32" s="221"/>
      <c r="DD32" s="221"/>
      <c r="DE32" s="221"/>
      <c r="DF32" s="221"/>
      <c r="DG32" s="221"/>
      <c r="DH32" s="221"/>
      <c r="DI32" s="221"/>
      <c r="DJ32" s="221"/>
      <c r="DK32" s="221"/>
      <c r="DL32" s="221"/>
      <c r="DM32" s="221"/>
      <c r="DN32" s="221"/>
      <c r="DO32" s="221"/>
      <c r="DP32" s="221"/>
      <c r="DQ32" s="221"/>
      <c r="DR32" s="221"/>
      <c r="DS32" s="221"/>
      <c r="DT32" s="221"/>
      <c r="DU32" s="221"/>
      <c r="DV32" s="221"/>
      <c r="DW32" s="221"/>
      <c r="DX32" s="221"/>
      <c r="DY32" s="221"/>
      <c r="DZ32" s="221"/>
      <c r="EA32" s="221"/>
      <c r="EB32" s="221"/>
      <c r="EC32" s="221"/>
      <c r="ED32" s="221"/>
      <c r="EE32" s="221"/>
      <c r="EF32" s="221"/>
      <c r="EG32" s="221"/>
      <c r="EH32" s="221"/>
      <c r="EI32" s="221"/>
      <c r="EJ32" s="221"/>
      <c r="EK32" s="221"/>
      <c r="EL32" s="221"/>
      <c r="EM32" s="221"/>
      <c r="EN32" s="221"/>
      <c r="EO32" s="221"/>
      <c r="EP32" s="221"/>
      <c r="EQ32" s="221"/>
      <c r="ER32" s="221"/>
      <c r="ES32" s="221"/>
      <c r="ET32" s="221"/>
      <c r="EU32" s="221"/>
      <c r="EV32" s="221"/>
      <c r="EW32" s="221"/>
      <c r="EX32" s="221"/>
      <c r="EY32" s="221"/>
      <c r="EZ32" s="221"/>
      <c r="FA32" s="221"/>
      <c r="FB32" s="221"/>
      <c r="FC32" s="221"/>
      <c r="FD32" s="221"/>
      <c r="FE32" s="221"/>
      <c r="FF32" s="221"/>
      <c r="FG32" s="221"/>
      <c r="FH32" s="221"/>
      <c r="FI32" s="221"/>
      <c r="FJ32" s="221"/>
      <c r="FK32" s="221"/>
      <c r="FL32" s="221"/>
      <c r="FM32" s="221"/>
      <c r="FN32" s="221"/>
      <c r="FO32" s="221"/>
      <c r="FP32" s="221"/>
      <c r="FQ32" s="221"/>
      <c r="FR32" s="221"/>
      <c r="FS32" s="221"/>
      <c r="FT32" s="221"/>
      <c r="FU32" s="221"/>
      <c r="FV32" s="221"/>
      <c r="FW32" s="221"/>
      <c r="FX32" s="221"/>
      <c r="FY32" s="221"/>
      <c r="FZ32" s="221"/>
      <c r="GA32" s="221"/>
      <c r="GB32" s="221"/>
      <c r="GC32" s="221"/>
      <c r="GD32" s="221"/>
      <c r="GE32" s="221"/>
      <c r="GF32" s="221"/>
      <c r="GG32" s="221"/>
      <c r="GH32" s="221"/>
      <c r="GI32" s="221"/>
      <c r="GJ32" s="221"/>
      <c r="GK32" s="221"/>
      <c r="GL32" s="221"/>
      <c r="GM32" s="221"/>
      <c r="GN32" s="221"/>
      <c r="GO32" s="221"/>
      <c r="GP32" s="221"/>
      <c r="GQ32" s="221"/>
      <c r="GR32" s="221"/>
      <c r="GS32" s="221"/>
      <c r="GT32" s="221"/>
      <c r="GU32" s="221"/>
      <c r="GV32" s="221"/>
      <c r="GW32" s="221"/>
      <c r="GX32" s="221"/>
      <c r="GY32" s="221"/>
      <c r="GZ32" s="221"/>
      <c r="HA32" s="221"/>
      <c r="HB32" s="221"/>
      <c r="HC32" s="221"/>
      <c r="HD32" s="221"/>
      <c r="HE32" s="221"/>
      <c r="HF32" s="221"/>
      <c r="HG32" s="221"/>
      <c r="HH32" s="221"/>
      <c r="HI32" s="221"/>
      <c r="HJ32" s="221"/>
      <c r="HK32" s="221"/>
      <c r="HL32" s="221"/>
      <c r="HM32" s="221"/>
      <c r="HN32" s="221"/>
      <c r="HO32" s="221"/>
      <c r="HP32" s="221"/>
      <c r="HQ32" s="221"/>
      <c r="HR32" s="221"/>
      <c r="HS32" s="221"/>
      <c r="HT32" s="221"/>
      <c r="HU32" s="221"/>
      <c r="HV32" s="221"/>
      <c r="HW32" s="221"/>
      <c r="HX32" s="221"/>
      <c r="HY32" s="221"/>
      <c r="HZ32" s="221"/>
      <c r="IA32" s="221"/>
      <c r="IB32" s="221"/>
      <c r="IC32" s="221"/>
      <c r="ID32" s="221"/>
      <c r="IE32" s="221"/>
      <c r="IF32" s="221"/>
      <c r="IG32" s="221"/>
      <c r="IH32" s="221"/>
      <c r="II32" s="221"/>
      <c r="IJ32" s="221"/>
      <c r="IK32" s="221"/>
      <c r="IL32" s="221"/>
    </row>
    <row r="33" spans="2:246" s="2" customFormat="1" ht="14.7" thickBot="1" x14ac:dyDescent="0.6">
      <c r="B33" s="825"/>
      <c r="C33" s="410" t="s">
        <v>1582</v>
      </c>
      <c r="D33" s="408" t="s">
        <v>1584</v>
      </c>
      <c r="E33" s="408" t="s">
        <v>1592</v>
      </c>
      <c r="F33" s="410" t="s">
        <v>1594</v>
      </c>
      <c r="G33" s="412" t="s">
        <v>1596</v>
      </c>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71"/>
      <c r="AR33" s="271"/>
      <c r="AS33" s="271"/>
      <c r="AT33" s="271"/>
      <c r="AU33" s="271"/>
      <c r="AV33" s="271"/>
      <c r="AW33" s="271"/>
      <c r="AX33" s="271"/>
      <c r="AY33" s="271"/>
      <c r="AZ33" s="271"/>
      <c r="BA33" s="271"/>
      <c r="BB33" s="221"/>
      <c r="BC33" s="221"/>
      <c r="BD33" s="221"/>
      <c r="BE33" s="221"/>
      <c r="BF33" s="221"/>
      <c r="BG33" s="221"/>
      <c r="BH33" s="221"/>
      <c r="BI33" s="221"/>
      <c r="BJ33" s="221"/>
      <c r="BK33" s="221"/>
      <c r="BL33" s="221"/>
      <c r="BM33" s="221"/>
      <c r="BN33" s="221"/>
      <c r="BO33" s="221"/>
      <c r="BP33" s="221"/>
      <c r="BQ33" s="221"/>
      <c r="BR33" s="221"/>
      <c r="BS33" s="221"/>
      <c r="BT33" s="221"/>
      <c r="BU33" s="221"/>
      <c r="BV33" s="221"/>
      <c r="BW33" s="221"/>
      <c r="BX33" s="221"/>
      <c r="BY33" s="221"/>
      <c r="BZ33" s="221"/>
      <c r="CA33" s="221"/>
      <c r="CB33" s="221"/>
      <c r="CC33" s="221"/>
      <c r="CD33" s="221"/>
      <c r="CE33" s="221"/>
      <c r="CF33" s="221"/>
      <c r="CG33" s="221"/>
      <c r="CH33" s="221"/>
      <c r="CI33" s="221"/>
      <c r="CJ33" s="221"/>
      <c r="CK33" s="221"/>
      <c r="CL33" s="221"/>
      <c r="CM33" s="221"/>
      <c r="CN33" s="221"/>
      <c r="CO33" s="221"/>
      <c r="CP33" s="221"/>
      <c r="CQ33" s="221"/>
      <c r="CR33" s="221"/>
      <c r="CS33" s="221"/>
      <c r="CT33" s="221"/>
      <c r="CU33" s="221"/>
      <c r="CV33" s="221"/>
      <c r="CW33" s="221"/>
      <c r="CX33" s="221"/>
      <c r="CY33" s="221"/>
      <c r="CZ33" s="221"/>
      <c r="DA33" s="221"/>
      <c r="DB33" s="221"/>
      <c r="DC33" s="221"/>
      <c r="DD33" s="221"/>
      <c r="DE33" s="221"/>
      <c r="DF33" s="221"/>
      <c r="DG33" s="221"/>
      <c r="DH33" s="221"/>
      <c r="DI33" s="221"/>
      <c r="DJ33" s="221"/>
      <c r="DK33" s="221"/>
      <c r="DL33" s="221"/>
      <c r="DM33" s="221"/>
      <c r="DN33" s="221"/>
      <c r="DO33" s="221"/>
      <c r="DP33" s="221"/>
      <c r="DQ33" s="221"/>
      <c r="DR33" s="221"/>
      <c r="DS33" s="221"/>
      <c r="DT33" s="221"/>
      <c r="DU33" s="221"/>
      <c r="DV33" s="221"/>
      <c r="DW33" s="221"/>
      <c r="DX33" s="221"/>
      <c r="DY33" s="221"/>
      <c r="DZ33" s="221"/>
      <c r="EA33" s="221"/>
      <c r="EB33" s="221"/>
      <c r="EC33" s="221"/>
      <c r="ED33" s="221"/>
      <c r="EE33" s="221"/>
      <c r="EF33" s="221"/>
      <c r="EG33" s="221"/>
      <c r="EH33" s="221"/>
      <c r="EI33" s="221"/>
      <c r="EJ33" s="221"/>
      <c r="EK33" s="221"/>
      <c r="EL33" s="221"/>
      <c r="EM33" s="221"/>
      <c r="EN33" s="221"/>
      <c r="EO33" s="221"/>
      <c r="EP33" s="221"/>
      <c r="EQ33" s="221"/>
      <c r="ER33" s="221"/>
      <c r="ES33" s="221"/>
      <c r="ET33" s="221"/>
      <c r="EU33" s="221"/>
      <c r="EV33" s="221"/>
      <c r="EW33" s="221"/>
      <c r="EX33" s="221"/>
      <c r="EY33" s="221"/>
      <c r="EZ33" s="221"/>
      <c r="FA33" s="221"/>
      <c r="FB33" s="221"/>
      <c r="FC33" s="221"/>
      <c r="FD33" s="221"/>
      <c r="FE33" s="221"/>
      <c r="FF33" s="221"/>
      <c r="FG33" s="221"/>
      <c r="FH33" s="221"/>
      <c r="FI33" s="221"/>
      <c r="FJ33" s="221"/>
      <c r="FK33" s="221"/>
      <c r="FL33" s="221"/>
      <c r="FM33" s="221"/>
      <c r="FN33" s="221"/>
      <c r="FO33" s="221"/>
      <c r="FP33" s="221"/>
      <c r="FQ33" s="221"/>
      <c r="FR33" s="221"/>
      <c r="FS33" s="221"/>
      <c r="FT33" s="221"/>
      <c r="FU33" s="221"/>
      <c r="FV33" s="221"/>
      <c r="FW33" s="221"/>
      <c r="FX33" s="221"/>
      <c r="FY33" s="221"/>
      <c r="FZ33" s="221"/>
      <c r="GA33" s="221"/>
      <c r="GB33" s="221"/>
      <c r="GC33" s="221"/>
      <c r="GD33" s="221"/>
      <c r="GE33" s="221"/>
      <c r="GF33" s="221"/>
      <c r="GG33" s="221"/>
      <c r="GH33" s="221"/>
      <c r="GI33" s="221"/>
      <c r="GJ33" s="221"/>
      <c r="GK33" s="221"/>
      <c r="GL33" s="221"/>
      <c r="GM33" s="221"/>
      <c r="GN33" s="221"/>
      <c r="GO33" s="221"/>
      <c r="GP33" s="221"/>
      <c r="GQ33" s="221"/>
      <c r="GR33" s="221"/>
      <c r="GS33" s="221"/>
      <c r="GT33" s="221"/>
      <c r="GU33" s="221"/>
      <c r="GV33" s="221"/>
      <c r="GW33" s="221"/>
      <c r="GX33" s="221"/>
      <c r="GY33" s="221"/>
      <c r="GZ33" s="221"/>
      <c r="HA33" s="221"/>
      <c r="HB33" s="221"/>
      <c r="HC33" s="221"/>
      <c r="HD33" s="221"/>
      <c r="HE33" s="221"/>
      <c r="HF33" s="221"/>
      <c r="HG33" s="221"/>
      <c r="HH33" s="221"/>
      <c r="HI33" s="221"/>
      <c r="HJ33" s="221"/>
      <c r="HK33" s="221"/>
      <c r="HL33" s="221"/>
      <c r="HM33" s="221"/>
      <c r="HN33" s="221"/>
      <c r="HO33" s="221"/>
      <c r="HP33" s="221"/>
      <c r="HQ33" s="221"/>
      <c r="HR33" s="221"/>
      <c r="HS33" s="221"/>
      <c r="HT33" s="221"/>
      <c r="HU33" s="221"/>
      <c r="HV33" s="221"/>
      <c r="HW33" s="221"/>
      <c r="HX33" s="221"/>
      <c r="HY33" s="221"/>
      <c r="HZ33" s="221"/>
      <c r="IA33" s="221"/>
      <c r="IB33" s="221"/>
      <c r="IC33" s="221"/>
      <c r="ID33" s="221"/>
      <c r="IE33" s="221"/>
      <c r="IF33" s="221"/>
      <c r="IG33" s="221"/>
      <c r="IH33" s="221"/>
      <c r="II33" s="221"/>
      <c r="IJ33" s="221"/>
      <c r="IK33" s="221"/>
      <c r="IL33" s="221"/>
    </row>
    <row r="34" spans="2:246" s="2" customFormat="1" ht="15" thickTop="1" thickBot="1" x14ac:dyDescent="0.6">
      <c r="B34" s="431">
        <v>5</v>
      </c>
      <c r="C34" s="430" t="s">
        <v>1600</v>
      </c>
      <c r="D34" s="424">
        <v>6.2</v>
      </c>
      <c r="E34" s="425">
        <v>6</v>
      </c>
      <c r="F34" s="426">
        <v>8.6999999999999993</v>
      </c>
      <c r="G34" s="427">
        <v>48.4</v>
      </c>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71"/>
      <c r="AR34" s="271"/>
      <c r="AS34" s="271"/>
      <c r="AT34" s="271"/>
      <c r="AU34" s="271"/>
      <c r="AV34" s="271"/>
      <c r="AW34" s="271"/>
      <c r="AX34" s="271"/>
      <c r="AY34" s="271"/>
      <c r="AZ34" s="271"/>
      <c r="BA34" s="27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c r="HI34" s="221"/>
      <c r="HJ34" s="221"/>
      <c r="HK34" s="221"/>
      <c r="HL34" s="221"/>
      <c r="HM34" s="221"/>
      <c r="HN34" s="221"/>
      <c r="HO34" s="221"/>
      <c r="HP34" s="221"/>
      <c r="HQ34" s="221"/>
      <c r="HR34" s="221"/>
      <c r="HS34" s="221"/>
      <c r="HT34" s="221"/>
      <c r="HU34" s="221"/>
      <c r="HV34" s="221"/>
      <c r="HW34" s="221"/>
      <c r="HX34" s="221"/>
      <c r="HY34" s="221"/>
      <c r="HZ34" s="221"/>
      <c r="IA34" s="221"/>
      <c r="IB34" s="221"/>
      <c r="IC34" s="221"/>
      <c r="ID34" s="221"/>
      <c r="IE34" s="221"/>
      <c r="IF34" s="221"/>
      <c r="IG34" s="221"/>
      <c r="IH34" s="221"/>
      <c r="II34" s="221"/>
      <c r="IJ34" s="221"/>
      <c r="IK34" s="221"/>
      <c r="IL34" s="221"/>
    </row>
    <row r="35" spans="2:246" s="2" customFormat="1" ht="14.7" thickBot="1" x14ac:dyDescent="0.6">
      <c r="B35" s="431">
        <v>10</v>
      </c>
      <c r="C35" s="430" t="s">
        <v>1600</v>
      </c>
      <c r="D35" s="422">
        <v>10.1</v>
      </c>
      <c r="E35" s="413">
        <v>8</v>
      </c>
      <c r="F35" s="414">
        <v>12</v>
      </c>
      <c r="G35" s="415">
        <v>54.3</v>
      </c>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71"/>
      <c r="AR35" s="271"/>
      <c r="AS35" s="271"/>
      <c r="AT35" s="271"/>
      <c r="AU35" s="271"/>
      <c r="AV35" s="271"/>
      <c r="AW35" s="271"/>
      <c r="AX35" s="271"/>
      <c r="AY35" s="271"/>
      <c r="AZ35" s="271"/>
      <c r="BA35" s="27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c r="FA35" s="221"/>
      <c r="FB35" s="221"/>
      <c r="FC35" s="221"/>
      <c r="FD35" s="221"/>
      <c r="FE35" s="221"/>
      <c r="FF35" s="221"/>
      <c r="FG35" s="221"/>
      <c r="FH35" s="221"/>
      <c r="FI35" s="221"/>
      <c r="FJ35" s="221"/>
      <c r="FK35" s="221"/>
      <c r="FL35" s="221"/>
      <c r="FM35" s="221"/>
      <c r="FN35" s="221"/>
      <c r="FO35" s="221"/>
      <c r="FP35" s="221"/>
      <c r="FQ35" s="221"/>
      <c r="FR35" s="221"/>
      <c r="FS35" s="221"/>
      <c r="FT35" s="221"/>
      <c r="FU35" s="221"/>
      <c r="FV35" s="221"/>
      <c r="FW35" s="221"/>
      <c r="FX35" s="221"/>
      <c r="FY35" s="221"/>
      <c r="FZ35" s="221"/>
      <c r="GA35" s="221"/>
      <c r="GB35" s="221"/>
      <c r="GC35" s="221"/>
      <c r="GD35" s="221"/>
      <c r="GE35" s="221"/>
      <c r="GF35" s="221"/>
      <c r="GG35" s="221"/>
      <c r="GH35" s="221"/>
      <c r="GI35" s="221"/>
      <c r="GJ35" s="221"/>
      <c r="GK35" s="221"/>
      <c r="GL35" s="221"/>
      <c r="GM35" s="221"/>
      <c r="GN35" s="221"/>
      <c r="GO35" s="221"/>
      <c r="GP35" s="221"/>
      <c r="GQ35" s="221"/>
      <c r="GR35" s="221"/>
      <c r="GS35" s="221"/>
      <c r="GT35" s="221"/>
      <c r="GU35" s="221"/>
      <c r="GV35" s="221"/>
      <c r="GW35" s="221"/>
      <c r="GX35" s="221"/>
      <c r="GY35" s="221"/>
      <c r="GZ35" s="221"/>
      <c r="HA35" s="221"/>
      <c r="HB35" s="221"/>
      <c r="HC35" s="221"/>
      <c r="HD35" s="221"/>
      <c r="HE35" s="221"/>
      <c r="HF35" s="221"/>
      <c r="HG35" s="221"/>
      <c r="HH35" s="221"/>
      <c r="HI35" s="221"/>
      <c r="HJ35" s="221"/>
      <c r="HK35" s="221"/>
      <c r="HL35" s="221"/>
      <c r="HM35" s="221"/>
      <c r="HN35" s="221"/>
      <c r="HO35" s="221"/>
      <c r="HP35" s="221"/>
      <c r="HQ35" s="221"/>
      <c r="HR35" s="221"/>
      <c r="HS35" s="221"/>
      <c r="HT35" s="221"/>
      <c r="HU35" s="221"/>
      <c r="HV35" s="221"/>
      <c r="HW35" s="221"/>
      <c r="HX35" s="221"/>
      <c r="HY35" s="221"/>
      <c r="HZ35" s="221"/>
      <c r="IA35" s="221"/>
      <c r="IB35" s="221"/>
      <c r="IC35" s="221"/>
      <c r="ID35" s="221"/>
      <c r="IE35" s="221"/>
      <c r="IF35" s="221"/>
      <c r="IG35" s="221"/>
      <c r="IH35" s="221"/>
      <c r="II35" s="221"/>
      <c r="IJ35" s="221"/>
      <c r="IK35" s="221"/>
      <c r="IL35" s="221"/>
    </row>
    <row r="36" spans="2:246" s="2" customFormat="1" ht="14.7" thickBot="1" x14ac:dyDescent="0.6">
      <c r="B36" s="431">
        <v>30</v>
      </c>
      <c r="C36" s="430" t="s">
        <v>1600</v>
      </c>
      <c r="D36" s="422">
        <v>32.9</v>
      </c>
      <c r="E36" s="413">
        <v>51.6</v>
      </c>
      <c r="F36" s="414">
        <v>62.6</v>
      </c>
      <c r="G36" s="415">
        <v>88.3</v>
      </c>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1"/>
      <c r="BZ36" s="221"/>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1"/>
      <c r="DL36" s="221"/>
      <c r="DM36" s="221"/>
      <c r="DN36" s="221"/>
      <c r="DO36" s="221"/>
      <c r="DP36" s="221"/>
      <c r="DQ36" s="221"/>
      <c r="DR36" s="221"/>
      <c r="DS36" s="221"/>
      <c r="DT36" s="221"/>
      <c r="DU36" s="221"/>
      <c r="DV36" s="221"/>
      <c r="DW36" s="221"/>
      <c r="DX36" s="221"/>
      <c r="DY36" s="221"/>
      <c r="DZ36" s="221"/>
      <c r="EA36" s="221"/>
      <c r="EB36" s="221"/>
      <c r="EC36" s="221"/>
      <c r="ED36" s="221"/>
      <c r="EE36" s="221"/>
      <c r="EF36" s="221"/>
      <c r="EG36" s="221"/>
      <c r="EH36" s="221"/>
      <c r="EI36" s="221"/>
      <c r="EJ36" s="221"/>
      <c r="EK36" s="221"/>
      <c r="EL36" s="221"/>
      <c r="EM36" s="221"/>
      <c r="EN36" s="221"/>
      <c r="EO36" s="221"/>
      <c r="EP36" s="221"/>
      <c r="EQ36" s="221"/>
      <c r="ER36" s="221"/>
      <c r="ES36" s="221"/>
      <c r="ET36" s="221"/>
      <c r="EU36" s="221"/>
      <c r="EV36" s="221"/>
      <c r="EW36" s="221"/>
      <c r="EX36" s="221"/>
      <c r="EY36" s="221"/>
      <c r="EZ36" s="221"/>
      <c r="FA36" s="221"/>
      <c r="FB36" s="221"/>
      <c r="FC36" s="221"/>
      <c r="FD36" s="221"/>
      <c r="FE36" s="221"/>
      <c r="FF36" s="221"/>
      <c r="FG36" s="221"/>
      <c r="FH36" s="221"/>
      <c r="FI36" s="221"/>
      <c r="FJ36" s="221"/>
      <c r="FK36" s="221"/>
      <c r="FL36" s="221"/>
      <c r="FM36" s="221"/>
      <c r="FN36" s="221"/>
      <c r="FO36" s="221"/>
      <c r="FP36" s="221"/>
      <c r="FQ36" s="221"/>
      <c r="FR36" s="221"/>
      <c r="FS36" s="221"/>
      <c r="FT36" s="221"/>
      <c r="FU36" s="221"/>
      <c r="FV36" s="221"/>
      <c r="FW36" s="221"/>
      <c r="FX36" s="221"/>
      <c r="FY36" s="221"/>
      <c r="FZ36" s="221"/>
      <c r="GA36" s="221"/>
      <c r="GB36" s="221"/>
      <c r="GC36" s="221"/>
      <c r="GD36" s="221"/>
      <c r="GE36" s="221"/>
      <c r="GF36" s="221"/>
      <c r="GG36" s="221"/>
      <c r="GH36" s="221"/>
      <c r="GI36" s="221"/>
      <c r="GJ36" s="221"/>
      <c r="GK36" s="221"/>
      <c r="GL36" s="221"/>
      <c r="GM36" s="221"/>
      <c r="GN36" s="221"/>
      <c r="GO36" s="221"/>
      <c r="GP36" s="221"/>
      <c r="GQ36" s="221"/>
      <c r="GR36" s="221"/>
      <c r="GS36" s="221"/>
      <c r="GT36" s="221"/>
      <c r="GU36" s="221"/>
      <c r="GV36" s="221"/>
      <c r="GW36" s="221"/>
      <c r="GX36" s="221"/>
      <c r="GY36" s="221"/>
      <c r="GZ36" s="221"/>
      <c r="HA36" s="221"/>
      <c r="HB36" s="221"/>
      <c r="HC36" s="221"/>
      <c r="HD36" s="221"/>
      <c r="HE36" s="221"/>
      <c r="HF36" s="221"/>
      <c r="HG36" s="221"/>
      <c r="HH36" s="221"/>
      <c r="HI36" s="221"/>
      <c r="HJ36" s="221"/>
      <c r="HK36" s="221"/>
      <c r="HL36" s="221"/>
      <c r="HM36" s="221"/>
      <c r="HN36" s="221"/>
      <c r="HO36" s="221"/>
      <c r="HP36" s="221"/>
      <c r="HQ36" s="221"/>
      <c r="HR36" s="221"/>
      <c r="HS36" s="221"/>
      <c r="HT36" s="221"/>
      <c r="HU36" s="221"/>
      <c r="HV36" s="221"/>
      <c r="HW36" s="221"/>
      <c r="HX36" s="221"/>
      <c r="HY36" s="221"/>
      <c r="HZ36" s="221"/>
      <c r="IA36" s="221"/>
      <c r="IB36" s="221"/>
      <c r="IC36" s="221"/>
      <c r="ID36" s="221"/>
      <c r="IE36" s="221"/>
      <c r="IF36" s="221"/>
      <c r="IG36" s="221"/>
      <c r="IH36" s="221"/>
      <c r="II36" s="221"/>
      <c r="IJ36" s="221"/>
      <c r="IK36" s="221"/>
      <c r="IL36" s="221"/>
    </row>
    <row r="37" spans="2:246" s="2" customFormat="1" ht="14.7" thickBot="1" x14ac:dyDescent="0.6">
      <c r="B37" s="432">
        <v>50</v>
      </c>
      <c r="C37" s="430" t="s">
        <v>1600</v>
      </c>
      <c r="D37" s="423">
        <v>83.7</v>
      </c>
      <c r="E37" s="416">
        <v>90.4</v>
      </c>
      <c r="F37" s="417">
        <v>91.7</v>
      </c>
      <c r="G37" s="418">
        <v>99.6</v>
      </c>
      <c r="H37" s="271"/>
      <c r="I37" s="271"/>
      <c r="J37" s="271"/>
      <c r="K37" s="271"/>
      <c r="L37" s="271"/>
      <c r="M37" s="271"/>
      <c r="N37" s="271"/>
      <c r="O37" s="271"/>
      <c r="P37" s="271"/>
      <c r="Q37" s="271"/>
      <c r="R37" s="271"/>
      <c r="S37" s="271"/>
      <c r="T37" s="271"/>
      <c r="U37" s="271"/>
      <c r="V37" s="271"/>
      <c r="W37" s="271"/>
      <c r="X37" s="271"/>
      <c r="Y37" s="271"/>
      <c r="Z37" s="271"/>
      <c r="AA37" s="271"/>
      <c r="AB37" s="271"/>
      <c r="AC37" s="271"/>
      <c r="AD37" s="271"/>
      <c r="AE37" s="271"/>
      <c r="AF37" s="271"/>
      <c r="AG37" s="271"/>
      <c r="AH37" s="271"/>
      <c r="AI37" s="271"/>
      <c r="AJ37" s="271"/>
      <c r="AK37" s="271"/>
      <c r="AL37" s="271"/>
      <c r="AM37" s="271"/>
      <c r="AN37" s="271"/>
      <c r="AO37" s="271"/>
      <c r="AP37" s="271"/>
      <c r="AQ37" s="271"/>
      <c r="AR37" s="271"/>
      <c r="AS37" s="271"/>
      <c r="AT37" s="271"/>
      <c r="AU37" s="271"/>
      <c r="AV37" s="271"/>
      <c r="AW37" s="271"/>
      <c r="AX37" s="271"/>
      <c r="AY37" s="271"/>
      <c r="AZ37" s="271"/>
      <c r="BA37" s="27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221"/>
      <c r="CZ37" s="221"/>
      <c r="DA37" s="221"/>
      <c r="DB37" s="221"/>
      <c r="DC37" s="221"/>
      <c r="DD37" s="221"/>
      <c r="DE37" s="221"/>
      <c r="DF37" s="221"/>
      <c r="DG37" s="221"/>
      <c r="DH37" s="221"/>
      <c r="DI37" s="221"/>
      <c r="DJ37" s="221"/>
      <c r="DK37" s="221"/>
      <c r="DL37" s="221"/>
      <c r="DM37" s="221"/>
      <c r="DN37" s="221"/>
      <c r="DO37" s="221"/>
      <c r="DP37" s="221"/>
      <c r="DQ37" s="221"/>
      <c r="DR37" s="221"/>
      <c r="DS37" s="221"/>
      <c r="DT37" s="221"/>
      <c r="DU37" s="221"/>
      <c r="DV37" s="221"/>
      <c r="DW37" s="221"/>
      <c r="DX37" s="221"/>
      <c r="DY37" s="221"/>
      <c r="DZ37" s="221"/>
      <c r="EA37" s="221"/>
      <c r="EB37" s="221"/>
      <c r="EC37" s="221"/>
      <c r="ED37" s="221"/>
      <c r="EE37" s="221"/>
      <c r="EF37" s="221"/>
      <c r="EG37" s="221"/>
      <c r="EH37" s="221"/>
      <c r="EI37" s="221"/>
      <c r="EJ37" s="221"/>
      <c r="EK37" s="221"/>
      <c r="EL37" s="221"/>
      <c r="EM37" s="221"/>
      <c r="EN37" s="221"/>
      <c r="EO37" s="221"/>
      <c r="EP37" s="221"/>
      <c r="EQ37" s="221"/>
      <c r="ER37" s="221"/>
      <c r="ES37" s="221"/>
      <c r="ET37" s="221"/>
      <c r="EU37" s="221"/>
      <c r="EV37" s="221"/>
      <c r="EW37" s="221"/>
      <c r="EX37" s="221"/>
      <c r="EY37" s="221"/>
      <c r="EZ37" s="221"/>
      <c r="FA37" s="221"/>
      <c r="FB37" s="221"/>
      <c r="FC37" s="221"/>
      <c r="FD37" s="221"/>
      <c r="FE37" s="221"/>
      <c r="FF37" s="221"/>
      <c r="FG37" s="221"/>
      <c r="FH37" s="221"/>
      <c r="FI37" s="221"/>
      <c r="FJ37" s="221"/>
      <c r="FK37" s="221"/>
      <c r="FL37" s="221"/>
      <c r="FM37" s="221"/>
      <c r="FN37" s="221"/>
      <c r="FO37" s="221"/>
      <c r="FP37" s="221"/>
      <c r="FQ37" s="221"/>
      <c r="FR37" s="221"/>
      <c r="FS37" s="221"/>
      <c r="FT37" s="221"/>
      <c r="FU37" s="221"/>
      <c r="FV37" s="221"/>
      <c r="FW37" s="221"/>
      <c r="FX37" s="221"/>
      <c r="FY37" s="221"/>
      <c r="FZ37" s="221"/>
      <c r="GA37" s="221"/>
      <c r="GB37" s="221"/>
      <c r="GC37" s="221"/>
      <c r="GD37" s="221"/>
      <c r="GE37" s="221"/>
      <c r="GF37" s="221"/>
      <c r="GG37" s="221"/>
      <c r="GH37" s="221"/>
      <c r="GI37" s="221"/>
      <c r="GJ37" s="221"/>
      <c r="GK37" s="221"/>
      <c r="GL37" s="221"/>
      <c r="GM37" s="221"/>
      <c r="GN37" s="221"/>
      <c r="GO37" s="221"/>
      <c r="GP37" s="221"/>
      <c r="GQ37" s="221"/>
      <c r="GR37" s="221"/>
      <c r="GS37" s="221"/>
      <c r="GT37" s="221"/>
      <c r="GU37" s="221"/>
      <c r="GV37" s="221"/>
      <c r="GW37" s="221"/>
      <c r="GX37" s="221"/>
      <c r="GY37" s="221"/>
      <c r="GZ37" s="221"/>
      <c r="HA37" s="221"/>
      <c r="HB37" s="221"/>
      <c r="HC37" s="221"/>
      <c r="HD37" s="221"/>
      <c r="HE37" s="221"/>
      <c r="HF37" s="221"/>
      <c r="HG37" s="221"/>
      <c r="HH37" s="221"/>
      <c r="HI37" s="221"/>
      <c r="HJ37" s="221"/>
      <c r="HK37" s="221"/>
      <c r="HL37" s="221"/>
      <c r="HM37" s="221"/>
      <c r="HN37" s="221"/>
      <c r="HO37" s="221"/>
      <c r="HP37" s="221"/>
      <c r="HQ37" s="221"/>
      <c r="HR37" s="221"/>
      <c r="HS37" s="221"/>
      <c r="HT37" s="221"/>
      <c r="HU37" s="221"/>
      <c r="HV37" s="221"/>
      <c r="HW37" s="221"/>
      <c r="HX37" s="221"/>
      <c r="HY37" s="221"/>
      <c r="HZ37" s="221"/>
      <c r="IA37" s="221"/>
      <c r="IB37" s="221"/>
      <c r="IC37" s="221"/>
      <c r="ID37" s="221"/>
      <c r="IE37" s="221"/>
      <c r="IF37" s="221"/>
      <c r="IG37" s="221"/>
      <c r="IH37" s="221"/>
      <c r="II37" s="221"/>
      <c r="IJ37" s="221"/>
      <c r="IK37" s="221"/>
      <c r="IL37" s="221"/>
    </row>
    <row r="38" spans="2:246" s="2" customFormat="1" x14ac:dyDescent="0.55000000000000004">
      <c r="B38" s="336"/>
      <c r="C38" s="271"/>
      <c r="D38" s="221"/>
      <c r="E38" s="221"/>
      <c r="F38" s="271"/>
      <c r="G38" s="271"/>
      <c r="H38" s="271"/>
      <c r="I38" s="271"/>
      <c r="J38" s="271"/>
      <c r="K38" s="271"/>
      <c r="L38" s="271"/>
      <c r="M38" s="271"/>
      <c r="N38" s="271"/>
      <c r="O38" s="271"/>
      <c r="P38" s="271"/>
      <c r="Q38" s="271"/>
      <c r="R38" s="271"/>
      <c r="S38" s="271"/>
      <c r="T38" s="271"/>
      <c r="U38" s="271"/>
      <c r="V38" s="271"/>
      <c r="W38" s="271"/>
      <c r="X38" s="271"/>
      <c r="Y38" s="271"/>
      <c r="Z38" s="271"/>
      <c r="AA38" s="271"/>
      <c r="AB38" s="271"/>
      <c r="AC38" s="271"/>
      <c r="AD38" s="271"/>
      <c r="AE38" s="271"/>
      <c r="AF38" s="271"/>
      <c r="AG38" s="271"/>
      <c r="AH38" s="271"/>
      <c r="AI38" s="271"/>
      <c r="AJ38" s="271"/>
      <c r="AK38" s="271"/>
      <c r="AL38" s="271"/>
      <c r="AM38" s="271"/>
      <c r="AN38" s="271"/>
      <c r="AO38" s="271"/>
      <c r="AP38" s="271"/>
      <c r="AQ38" s="271"/>
      <c r="AR38" s="271"/>
      <c r="AS38" s="271"/>
      <c r="AT38" s="271"/>
      <c r="AU38" s="271"/>
      <c r="AV38" s="271"/>
      <c r="AW38" s="271"/>
      <c r="AX38" s="271"/>
      <c r="AY38" s="271"/>
      <c r="AZ38" s="271"/>
      <c r="BA38" s="271"/>
      <c r="BB38" s="221"/>
      <c r="BC38" s="221"/>
      <c r="BD38" s="221"/>
      <c r="BE38" s="221"/>
      <c r="BF38" s="221"/>
      <c r="BG38" s="221"/>
      <c r="BH38" s="221"/>
      <c r="BI38" s="221"/>
      <c r="BJ38" s="221"/>
      <c r="BK38" s="221"/>
      <c r="BL38" s="221"/>
      <c r="BM38" s="221"/>
      <c r="BN38" s="221"/>
      <c r="BO38" s="221"/>
      <c r="BP38" s="221"/>
      <c r="BQ38" s="221"/>
      <c r="BR38" s="221"/>
      <c r="BS38" s="221"/>
      <c r="BT38" s="221"/>
      <c r="BU38" s="221"/>
      <c r="BV38" s="221"/>
      <c r="BW38" s="221"/>
      <c r="BX38" s="221"/>
      <c r="BY38" s="221"/>
      <c r="BZ38" s="221"/>
      <c r="CA38" s="221"/>
      <c r="CB38" s="221"/>
      <c r="CC38" s="221"/>
      <c r="CD38" s="221"/>
      <c r="CE38" s="221"/>
      <c r="CF38" s="221"/>
      <c r="CG38" s="221"/>
      <c r="CH38" s="221"/>
      <c r="CI38" s="221"/>
      <c r="CJ38" s="221"/>
      <c r="CK38" s="221"/>
      <c r="CL38" s="221"/>
      <c r="CM38" s="221"/>
      <c r="CN38" s="221"/>
      <c r="CO38" s="221"/>
      <c r="CP38" s="221"/>
      <c r="CQ38" s="221"/>
      <c r="CR38" s="221"/>
      <c r="CS38" s="221"/>
      <c r="CT38" s="221"/>
      <c r="CU38" s="221"/>
      <c r="CV38" s="221"/>
      <c r="CW38" s="221"/>
      <c r="CX38" s="221"/>
      <c r="CY38" s="221"/>
      <c r="CZ38" s="221"/>
      <c r="DA38" s="221"/>
      <c r="DB38" s="221"/>
      <c r="DC38" s="221"/>
      <c r="DD38" s="221"/>
      <c r="DE38" s="221"/>
      <c r="DF38" s="221"/>
      <c r="DG38" s="221"/>
      <c r="DH38" s="221"/>
      <c r="DI38" s="221"/>
      <c r="DJ38" s="221"/>
      <c r="DK38" s="221"/>
      <c r="DL38" s="221"/>
      <c r="DM38" s="221"/>
      <c r="DN38" s="221"/>
      <c r="DO38" s="221"/>
      <c r="DP38" s="221"/>
      <c r="DQ38" s="221"/>
      <c r="DR38" s="221"/>
      <c r="DS38" s="221"/>
      <c r="DT38" s="221"/>
      <c r="DU38" s="221"/>
      <c r="DV38" s="221"/>
      <c r="DW38" s="221"/>
      <c r="DX38" s="221"/>
      <c r="DY38" s="221"/>
      <c r="DZ38" s="221"/>
      <c r="EA38" s="221"/>
      <c r="EB38" s="221"/>
      <c r="EC38" s="221"/>
      <c r="ED38" s="221"/>
      <c r="EE38" s="221"/>
      <c r="EF38" s="221"/>
      <c r="EG38" s="221"/>
      <c r="EH38" s="221"/>
      <c r="EI38" s="221"/>
      <c r="EJ38" s="221"/>
      <c r="EK38" s="221"/>
      <c r="EL38" s="221"/>
      <c r="EM38" s="221"/>
      <c r="EN38" s="221"/>
      <c r="EO38" s="221"/>
      <c r="EP38" s="221"/>
      <c r="EQ38" s="221"/>
      <c r="ER38" s="221"/>
      <c r="ES38" s="221"/>
      <c r="ET38" s="221"/>
      <c r="EU38" s="221"/>
      <c r="EV38" s="221"/>
      <c r="EW38" s="221"/>
      <c r="EX38" s="221"/>
      <c r="EY38" s="221"/>
      <c r="EZ38" s="221"/>
      <c r="FA38" s="221"/>
      <c r="FB38" s="221"/>
      <c r="FC38" s="221"/>
      <c r="FD38" s="221"/>
      <c r="FE38" s="221"/>
      <c r="FF38" s="221"/>
      <c r="FG38" s="221"/>
      <c r="FH38" s="221"/>
      <c r="FI38" s="221"/>
      <c r="FJ38" s="221"/>
      <c r="FK38" s="221"/>
      <c r="FL38" s="221"/>
      <c r="FM38" s="221"/>
      <c r="FN38" s="221"/>
      <c r="FO38" s="221"/>
      <c r="FP38" s="221"/>
      <c r="FQ38" s="221"/>
      <c r="FR38" s="221"/>
      <c r="FS38" s="221"/>
      <c r="FT38" s="221"/>
      <c r="FU38" s="221"/>
      <c r="FV38" s="221"/>
      <c r="FW38" s="221"/>
      <c r="FX38" s="221"/>
      <c r="FY38" s="221"/>
      <c r="FZ38" s="221"/>
      <c r="GA38" s="221"/>
      <c r="GB38" s="221"/>
      <c r="GC38" s="221"/>
      <c r="GD38" s="221"/>
      <c r="GE38" s="221"/>
      <c r="GF38" s="221"/>
      <c r="GG38" s="221"/>
      <c r="GH38" s="221"/>
      <c r="GI38" s="221"/>
      <c r="GJ38" s="221"/>
      <c r="GK38" s="221"/>
      <c r="GL38" s="221"/>
      <c r="GM38" s="221"/>
      <c r="GN38" s="221"/>
      <c r="GO38" s="221"/>
      <c r="GP38" s="221"/>
      <c r="GQ38" s="221"/>
      <c r="GR38" s="221"/>
      <c r="GS38" s="221"/>
      <c r="GT38" s="221"/>
      <c r="GU38" s="221"/>
      <c r="GV38" s="221"/>
      <c r="GW38" s="221"/>
      <c r="GX38" s="221"/>
      <c r="GY38" s="221"/>
      <c r="GZ38" s="221"/>
      <c r="HA38" s="221"/>
      <c r="HB38" s="221"/>
      <c r="HC38" s="221"/>
      <c r="HD38" s="221"/>
      <c r="HE38" s="221"/>
      <c r="HF38" s="221"/>
      <c r="HG38" s="221"/>
      <c r="HH38" s="221"/>
      <c r="HI38" s="221"/>
      <c r="HJ38" s="221"/>
      <c r="HK38" s="221"/>
      <c r="HL38" s="221"/>
      <c r="HM38" s="221"/>
      <c r="HN38" s="221"/>
      <c r="HO38" s="221"/>
      <c r="HP38" s="221"/>
      <c r="HQ38" s="221"/>
      <c r="HR38" s="221"/>
      <c r="HS38" s="221"/>
      <c r="HT38" s="221"/>
      <c r="HU38" s="221"/>
      <c r="HV38" s="221"/>
      <c r="HW38" s="221"/>
      <c r="HX38" s="221"/>
      <c r="HY38" s="221"/>
      <c r="HZ38" s="221"/>
      <c r="IA38" s="221"/>
      <c r="IB38" s="221"/>
      <c r="IC38" s="221"/>
      <c r="ID38" s="221"/>
      <c r="IE38" s="221"/>
      <c r="IF38" s="221"/>
      <c r="IG38" s="221"/>
      <c r="IH38" s="221"/>
      <c r="II38" s="221"/>
      <c r="IJ38" s="221"/>
      <c r="IK38" s="221"/>
      <c r="IL38" s="221"/>
    </row>
    <row r="39" spans="2:246" s="2" customFormat="1" x14ac:dyDescent="0.55000000000000004">
      <c r="B39" s="342" t="s">
        <v>1565</v>
      </c>
      <c r="C39" s="271"/>
      <c r="D39" s="221"/>
      <c r="E39" s="221"/>
      <c r="F39" s="271"/>
      <c r="G39" s="271"/>
      <c r="H39" s="271"/>
      <c r="I39" s="271"/>
      <c r="J39" s="271"/>
      <c r="K39" s="271"/>
      <c r="L39" s="271"/>
      <c r="M39" s="271"/>
      <c r="N39" s="271"/>
      <c r="O39" s="271"/>
      <c r="P39" s="271"/>
      <c r="Q39" s="271"/>
      <c r="R39" s="271"/>
      <c r="S39" s="271"/>
      <c r="T39" s="271"/>
      <c r="U39" s="271"/>
      <c r="V39" s="271"/>
      <c r="W39" s="271"/>
      <c r="X39" s="271"/>
      <c r="Y39" s="271"/>
      <c r="Z39" s="271"/>
      <c r="AA39" s="271"/>
      <c r="AB39" s="271"/>
      <c r="AC39" s="271"/>
      <c r="AD39" s="271"/>
      <c r="AE39" s="271"/>
      <c r="AF39" s="271"/>
      <c r="AG39" s="271"/>
      <c r="AH39" s="271"/>
      <c r="AI39" s="271"/>
      <c r="AJ39" s="271"/>
      <c r="AK39" s="271"/>
      <c r="AL39" s="271"/>
      <c r="AM39" s="271"/>
      <c r="AN39" s="271"/>
      <c r="AO39" s="271"/>
      <c r="AP39" s="271"/>
      <c r="AQ39" s="271"/>
      <c r="AR39" s="271"/>
      <c r="AS39" s="271"/>
      <c r="AT39" s="271"/>
      <c r="AU39" s="271"/>
      <c r="AV39" s="271"/>
      <c r="AW39" s="271"/>
      <c r="AX39" s="271"/>
      <c r="AY39" s="271"/>
      <c r="AZ39" s="271"/>
      <c r="BA39" s="27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c r="HW39" s="221"/>
      <c r="HX39" s="221"/>
      <c r="HY39" s="221"/>
      <c r="HZ39" s="221"/>
      <c r="IA39" s="221"/>
      <c r="IB39" s="221"/>
      <c r="IC39" s="221"/>
      <c r="ID39" s="221"/>
      <c r="IE39" s="221"/>
      <c r="IF39" s="221"/>
      <c r="IG39" s="221"/>
      <c r="IH39" s="221"/>
      <c r="II39" s="221"/>
      <c r="IJ39" s="221"/>
      <c r="IK39" s="221"/>
      <c r="IL39" s="221"/>
    </row>
    <row r="40" spans="2:246" s="2" customFormat="1" x14ac:dyDescent="0.55000000000000004">
      <c r="B40" s="338" t="s">
        <v>1567</v>
      </c>
      <c r="C40" s="271" t="s">
        <v>1566</v>
      </c>
      <c r="D40" s="221"/>
      <c r="E40" s="22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271"/>
      <c r="AN40" s="271"/>
      <c r="AO40" s="271"/>
      <c r="AP40" s="271"/>
      <c r="AQ40" s="271"/>
      <c r="AR40" s="271"/>
      <c r="AS40" s="271"/>
      <c r="AT40" s="271"/>
      <c r="AU40" s="271"/>
      <c r="AV40" s="271"/>
      <c r="AW40" s="271"/>
      <c r="AX40" s="271"/>
      <c r="AY40" s="271"/>
      <c r="AZ40" s="271"/>
      <c r="BA40" s="271"/>
      <c r="BB40" s="221"/>
      <c r="BC40" s="221"/>
      <c r="BD40" s="221"/>
      <c r="BE40" s="221"/>
      <c r="BF40" s="221"/>
      <c r="BG40" s="221"/>
      <c r="BH40" s="221"/>
      <c r="BI40" s="221"/>
      <c r="BJ40" s="221"/>
      <c r="BK40" s="221"/>
      <c r="BL40" s="221"/>
      <c r="BM40" s="221"/>
      <c r="BN40" s="221"/>
      <c r="BO40" s="221"/>
      <c r="BP40" s="221"/>
      <c r="BQ40" s="221"/>
      <c r="BR40" s="221"/>
      <c r="BS40" s="221"/>
      <c r="BT40" s="221"/>
      <c r="BU40" s="221"/>
      <c r="BV40" s="221"/>
      <c r="BW40" s="221"/>
      <c r="BX40" s="221"/>
      <c r="BY40" s="221"/>
      <c r="BZ40" s="221"/>
      <c r="CA40" s="221"/>
      <c r="CB40" s="221"/>
      <c r="CC40" s="221"/>
      <c r="CD40" s="221"/>
      <c r="CE40" s="221"/>
      <c r="CF40" s="221"/>
      <c r="CG40" s="221"/>
      <c r="CH40" s="221"/>
      <c r="CI40" s="221"/>
      <c r="CJ40" s="221"/>
      <c r="CK40" s="221"/>
      <c r="CL40" s="221"/>
      <c r="CM40" s="221"/>
      <c r="CN40" s="221"/>
      <c r="CO40" s="221"/>
      <c r="CP40" s="221"/>
      <c r="CQ40" s="221"/>
      <c r="CR40" s="221"/>
      <c r="CS40" s="221"/>
      <c r="CT40" s="221"/>
      <c r="CU40" s="221"/>
      <c r="CV40" s="221"/>
      <c r="CW40" s="221"/>
      <c r="CX40" s="221"/>
      <c r="CY40" s="221"/>
      <c r="CZ40" s="221"/>
      <c r="DA40" s="221"/>
      <c r="DB40" s="221"/>
      <c r="DC40" s="221"/>
      <c r="DD40" s="221"/>
      <c r="DE40" s="221"/>
      <c r="DF40" s="221"/>
      <c r="DG40" s="221"/>
      <c r="DH40" s="221"/>
      <c r="DI40" s="221"/>
      <c r="DJ40" s="221"/>
      <c r="DK40" s="221"/>
      <c r="DL40" s="221"/>
      <c r="DM40" s="221"/>
      <c r="DN40" s="221"/>
      <c r="DO40" s="221"/>
      <c r="DP40" s="221"/>
      <c r="DQ40" s="221"/>
      <c r="DR40" s="221"/>
      <c r="DS40" s="221"/>
      <c r="DT40" s="221"/>
      <c r="DU40" s="221"/>
      <c r="DV40" s="221"/>
      <c r="DW40" s="221"/>
      <c r="DX40" s="221"/>
      <c r="DY40" s="221"/>
      <c r="DZ40" s="221"/>
      <c r="EA40" s="221"/>
      <c r="EB40" s="221"/>
      <c r="EC40" s="221"/>
      <c r="ED40" s="221"/>
      <c r="EE40" s="221"/>
      <c r="EF40" s="221"/>
      <c r="EG40" s="221"/>
      <c r="EH40" s="221"/>
      <c r="EI40" s="221"/>
      <c r="EJ40" s="221"/>
      <c r="EK40" s="221"/>
      <c r="EL40" s="221"/>
      <c r="EM40" s="221"/>
      <c r="EN40" s="221"/>
      <c r="EO40" s="221"/>
      <c r="EP40" s="221"/>
      <c r="EQ40" s="221"/>
      <c r="ER40" s="221"/>
      <c r="ES40" s="221"/>
      <c r="ET40" s="221"/>
      <c r="EU40" s="221"/>
      <c r="EV40" s="221"/>
      <c r="EW40" s="221"/>
      <c r="EX40" s="221"/>
      <c r="EY40" s="221"/>
      <c r="EZ40" s="221"/>
      <c r="FA40" s="221"/>
      <c r="FB40" s="221"/>
      <c r="FC40" s="221"/>
      <c r="FD40" s="221"/>
      <c r="FE40" s="221"/>
      <c r="FF40" s="221"/>
      <c r="FG40" s="221"/>
      <c r="FH40" s="221"/>
      <c r="FI40" s="221"/>
      <c r="FJ40" s="221"/>
      <c r="FK40" s="221"/>
      <c r="FL40" s="221"/>
      <c r="FM40" s="221"/>
      <c r="FN40" s="221"/>
      <c r="FO40" s="221"/>
      <c r="FP40" s="221"/>
      <c r="FQ40" s="221"/>
      <c r="FR40" s="221"/>
      <c r="FS40" s="221"/>
      <c r="FT40" s="221"/>
      <c r="FU40" s="221"/>
      <c r="FV40" s="221"/>
      <c r="FW40" s="221"/>
      <c r="FX40" s="221"/>
      <c r="FY40" s="221"/>
      <c r="FZ40" s="221"/>
      <c r="GA40" s="221"/>
      <c r="GB40" s="221"/>
      <c r="GC40" s="221"/>
      <c r="GD40" s="221"/>
      <c r="GE40" s="221"/>
      <c r="GF40" s="221"/>
      <c r="GG40" s="221"/>
      <c r="GH40" s="221"/>
      <c r="GI40" s="221"/>
      <c r="GJ40" s="221"/>
      <c r="GK40" s="221"/>
      <c r="GL40" s="221"/>
      <c r="GM40" s="221"/>
      <c r="GN40" s="221"/>
      <c r="GO40" s="221"/>
      <c r="GP40" s="221"/>
      <c r="GQ40" s="221"/>
      <c r="GR40" s="221"/>
      <c r="GS40" s="221"/>
      <c r="GT40" s="221"/>
      <c r="GU40" s="221"/>
      <c r="GV40" s="221"/>
      <c r="GW40" s="221"/>
      <c r="GX40" s="221"/>
      <c r="GY40" s="221"/>
      <c r="GZ40" s="221"/>
      <c r="HA40" s="221"/>
      <c r="HB40" s="221"/>
      <c r="HC40" s="221"/>
      <c r="HD40" s="221"/>
      <c r="HE40" s="221"/>
      <c r="HF40" s="221"/>
      <c r="HG40" s="221"/>
      <c r="HH40" s="221"/>
      <c r="HI40" s="221"/>
      <c r="HJ40" s="221"/>
      <c r="HK40" s="221"/>
      <c r="HL40" s="221"/>
      <c r="HM40" s="221"/>
      <c r="HN40" s="221"/>
      <c r="HO40" s="221"/>
      <c r="HP40" s="221"/>
      <c r="HQ40" s="221"/>
      <c r="HR40" s="221"/>
      <c r="HS40" s="221"/>
      <c r="HT40" s="221"/>
      <c r="HU40" s="221"/>
      <c r="HV40" s="221"/>
      <c r="HW40" s="221"/>
      <c r="HX40" s="221"/>
      <c r="HY40" s="221"/>
      <c r="HZ40" s="221"/>
      <c r="IA40" s="221"/>
      <c r="IB40" s="221"/>
      <c r="IC40" s="221"/>
      <c r="ID40" s="221"/>
      <c r="IE40" s="221"/>
      <c r="IF40" s="221"/>
      <c r="IG40" s="221"/>
      <c r="IH40" s="221"/>
      <c r="II40" s="221"/>
      <c r="IJ40" s="221"/>
      <c r="IK40" s="221"/>
      <c r="IL40" s="221"/>
    </row>
    <row r="41" spans="2:246" s="2" customFormat="1" x14ac:dyDescent="0.55000000000000004">
      <c r="B41" s="338"/>
      <c r="C41" s="271" t="s">
        <v>1568</v>
      </c>
      <c r="D41" s="221" t="s">
        <v>1573</v>
      </c>
      <c r="E41" s="221" t="s">
        <v>1572</v>
      </c>
      <c r="F41" s="271" t="s">
        <v>1571</v>
      </c>
      <c r="G41" s="271" t="s">
        <v>1570</v>
      </c>
      <c r="H41" s="271" t="s">
        <v>1569</v>
      </c>
      <c r="I41" s="271"/>
      <c r="J41" s="271"/>
      <c r="K41" s="271"/>
      <c r="L41" s="271"/>
      <c r="M41" s="271"/>
      <c r="N41" s="271"/>
      <c r="O41" s="271"/>
      <c r="P41" s="271"/>
      <c r="Q41" s="271"/>
      <c r="R41" s="271"/>
      <c r="S41" s="271"/>
      <c r="T41" s="271"/>
      <c r="U41" s="271"/>
      <c r="V41" s="271"/>
      <c r="W41" s="271"/>
      <c r="X41" s="271"/>
      <c r="Y41" s="271"/>
      <c r="Z41" s="271"/>
      <c r="AA41" s="271"/>
      <c r="AB41" s="271"/>
      <c r="AC41" s="271"/>
      <c r="AD41" s="271"/>
      <c r="AE41" s="271"/>
      <c r="AF41" s="271"/>
      <c r="AG41" s="271"/>
      <c r="AH41" s="271"/>
      <c r="AI41" s="271"/>
      <c r="AJ41" s="271"/>
      <c r="AK41" s="271"/>
      <c r="AL41" s="271"/>
      <c r="AM41" s="271"/>
      <c r="AN41" s="271"/>
      <c r="AO41" s="271"/>
      <c r="AP41" s="271"/>
      <c r="AQ41" s="271"/>
      <c r="AR41" s="271"/>
      <c r="AS41" s="271"/>
      <c r="AT41" s="271"/>
      <c r="AU41" s="271"/>
      <c r="AV41" s="271"/>
      <c r="AW41" s="271"/>
      <c r="AX41" s="271"/>
      <c r="AY41" s="271"/>
      <c r="AZ41" s="271"/>
      <c r="BA41" s="271"/>
      <c r="BB41" s="221"/>
      <c r="BC41" s="221"/>
      <c r="BD41" s="221"/>
      <c r="BE41" s="221"/>
      <c r="BF41" s="221"/>
      <c r="BG41" s="221"/>
      <c r="BH41" s="221"/>
      <c r="BI41" s="221"/>
      <c r="BJ41" s="221"/>
      <c r="BK41" s="221"/>
      <c r="BL41" s="221"/>
      <c r="BM41" s="221"/>
      <c r="BN41" s="221"/>
      <c r="BO41" s="221"/>
      <c r="BP41" s="221"/>
      <c r="BQ41" s="221"/>
      <c r="BR41" s="221"/>
      <c r="BS41" s="221"/>
      <c r="BT41" s="221"/>
      <c r="BU41" s="221"/>
      <c r="BV41" s="221"/>
      <c r="BW41" s="221"/>
      <c r="BX41" s="221"/>
      <c r="BY41" s="221"/>
      <c r="BZ41" s="221"/>
      <c r="CA41" s="221"/>
      <c r="CB41" s="221"/>
      <c r="CC41" s="221"/>
      <c r="CD41" s="221"/>
      <c r="CE41" s="221"/>
      <c r="CF41" s="221"/>
      <c r="CG41" s="221"/>
      <c r="CH41" s="221"/>
      <c r="CI41" s="221"/>
      <c r="CJ41" s="221"/>
      <c r="CK41" s="221"/>
      <c r="CL41" s="221"/>
      <c r="CM41" s="221"/>
      <c r="CN41" s="221"/>
      <c r="CO41" s="221"/>
      <c r="CP41" s="221"/>
      <c r="CQ41" s="221"/>
      <c r="CR41" s="221"/>
      <c r="CS41" s="221"/>
      <c r="CT41" s="221"/>
      <c r="CU41" s="221"/>
      <c r="CV41" s="221"/>
      <c r="CW41" s="221"/>
      <c r="CX41" s="221"/>
      <c r="CY41" s="221"/>
      <c r="CZ41" s="221"/>
      <c r="DA41" s="221"/>
      <c r="DB41" s="221"/>
      <c r="DC41" s="221"/>
      <c r="DD41" s="221"/>
      <c r="DE41" s="221"/>
      <c r="DF41" s="221"/>
      <c r="DG41" s="221"/>
      <c r="DH41" s="221"/>
      <c r="DI41" s="221"/>
      <c r="DJ41" s="221"/>
      <c r="DK41" s="221"/>
      <c r="DL41" s="221"/>
      <c r="DM41" s="221"/>
      <c r="DN41" s="221"/>
      <c r="DO41" s="221"/>
      <c r="DP41" s="221"/>
      <c r="DQ41" s="221"/>
      <c r="DR41" s="221"/>
      <c r="DS41" s="221"/>
      <c r="DT41" s="221"/>
      <c r="DU41" s="221"/>
      <c r="DV41" s="221"/>
      <c r="DW41" s="221"/>
      <c r="DX41" s="221"/>
      <c r="DY41" s="221"/>
      <c r="DZ41" s="221"/>
      <c r="EA41" s="221"/>
      <c r="EB41" s="221"/>
      <c r="EC41" s="221"/>
      <c r="ED41" s="221"/>
      <c r="EE41" s="221"/>
      <c r="EF41" s="221"/>
      <c r="EG41" s="221"/>
      <c r="EH41" s="221"/>
      <c r="EI41" s="221"/>
      <c r="EJ41" s="221"/>
      <c r="EK41" s="221"/>
      <c r="EL41" s="221"/>
      <c r="EM41" s="221"/>
      <c r="EN41" s="221"/>
      <c r="EO41" s="221"/>
      <c r="EP41" s="221"/>
      <c r="EQ41" s="221"/>
      <c r="ER41" s="221"/>
      <c r="ES41" s="221"/>
      <c r="ET41" s="221"/>
      <c r="EU41" s="221"/>
      <c r="EV41" s="221"/>
      <c r="EW41" s="221"/>
      <c r="EX41" s="221"/>
      <c r="EY41" s="221"/>
      <c r="EZ41" s="221"/>
      <c r="FA41" s="221"/>
      <c r="FB41" s="221"/>
      <c r="FC41" s="221"/>
      <c r="FD41" s="221"/>
      <c r="FE41" s="221"/>
      <c r="FF41" s="221"/>
      <c r="FG41" s="221"/>
      <c r="FH41" s="221"/>
      <c r="FI41" s="221"/>
      <c r="FJ41" s="221"/>
      <c r="FK41" s="221"/>
      <c r="FL41" s="221"/>
      <c r="FM41" s="221"/>
      <c r="FN41" s="221"/>
      <c r="FO41" s="221"/>
      <c r="FP41" s="221"/>
      <c r="FQ41" s="221"/>
      <c r="FR41" s="221"/>
      <c r="FS41" s="221"/>
      <c r="FT41" s="221"/>
      <c r="FU41" s="221"/>
      <c r="FV41" s="221"/>
      <c r="FW41" s="221"/>
      <c r="FX41" s="221"/>
      <c r="FY41" s="221"/>
      <c r="FZ41" s="221"/>
      <c r="GA41" s="221"/>
      <c r="GB41" s="221"/>
      <c r="GC41" s="221"/>
      <c r="GD41" s="221"/>
      <c r="GE41" s="221"/>
      <c r="GF41" s="221"/>
      <c r="GG41" s="221"/>
      <c r="GH41" s="221"/>
      <c r="GI41" s="221"/>
      <c r="GJ41" s="221"/>
      <c r="GK41" s="221"/>
      <c r="GL41" s="221"/>
      <c r="GM41" s="221"/>
      <c r="GN41" s="221"/>
      <c r="GO41" s="221"/>
      <c r="GP41" s="221"/>
      <c r="GQ41" s="221"/>
      <c r="GR41" s="221"/>
      <c r="GS41" s="221"/>
      <c r="GT41" s="221"/>
      <c r="GU41" s="221"/>
      <c r="GV41" s="221"/>
      <c r="GW41" s="221"/>
      <c r="GX41" s="221"/>
      <c r="GY41" s="221"/>
      <c r="GZ41" s="221"/>
      <c r="HA41" s="221"/>
      <c r="HB41" s="221"/>
      <c r="HC41" s="221"/>
      <c r="HD41" s="221"/>
      <c r="HE41" s="221"/>
      <c r="HF41" s="221"/>
      <c r="HG41" s="221"/>
      <c r="HH41" s="221"/>
      <c r="HI41" s="221"/>
      <c r="HJ41" s="221"/>
      <c r="HK41" s="221"/>
      <c r="HL41" s="221"/>
      <c r="HM41" s="221"/>
      <c r="HN41" s="221"/>
      <c r="HO41" s="221"/>
      <c r="HP41" s="221"/>
      <c r="HQ41" s="221"/>
      <c r="HR41" s="221"/>
      <c r="HS41" s="221"/>
      <c r="HT41" s="221"/>
      <c r="HU41" s="221"/>
      <c r="HV41" s="221"/>
      <c r="HW41" s="221"/>
      <c r="HX41" s="221"/>
      <c r="HY41" s="221"/>
      <c r="HZ41" s="221"/>
      <c r="IA41" s="221"/>
      <c r="IB41" s="221"/>
      <c r="IC41" s="221"/>
      <c r="ID41" s="221"/>
      <c r="IE41" s="221"/>
      <c r="IF41" s="221"/>
      <c r="IG41" s="221"/>
      <c r="IH41" s="221"/>
      <c r="II41" s="221"/>
      <c r="IJ41" s="221"/>
      <c r="IK41" s="221"/>
      <c r="IL41" s="221"/>
    </row>
    <row r="42" spans="2:246" s="2" customFormat="1" x14ac:dyDescent="0.55000000000000004">
      <c r="B42" s="338">
        <v>0</v>
      </c>
      <c r="C42" s="271">
        <f>'depth-damage curve'!B3/100</f>
        <v>0.11</v>
      </c>
      <c r="D42" s="221"/>
      <c r="E42" s="221"/>
      <c r="F42" s="271"/>
      <c r="G42" s="271"/>
      <c r="H42" s="271">
        <f>'depth-damage curve'!G3</f>
        <v>0</v>
      </c>
      <c r="I42" s="271"/>
      <c r="J42" s="271"/>
      <c r="K42" s="271"/>
      <c r="L42" s="271"/>
      <c r="M42" s="271"/>
      <c r="N42" s="271"/>
      <c r="O42" s="271"/>
      <c r="P42" s="271"/>
      <c r="Q42" s="271"/>
      <c r="R42" s="271"/>
      <c r="S42" s="271"/>
      <c r="T42" s="271"/>
      <c r="U42" s="271"/>
      <c r="V42" s="271"/>
      <c r="W42" s="271"/>
      <c r="X42" s="271"/>
      <c r="Y42" s="271"/>
      <c r="Z42" s="271"/>
      <c r="AA42" s="271"/>
      <c r="AB42" s="271"/>
      <c r="AC42" s="271"/>
      <c r="AD42" s="271"/>
      <c r="AE42" s="271"/>
      <c r="AF42" s="271"/>
      <c r="AG42" s="271"/>
      <c r="AH42" s="271"/>
      <c r="AI42" s="271"/>
      <c r="AJ42" s="271"/>
      <c r="AK42" s="271"/>
      <c r="AL42" s="271"/>
      <c r="AM42" s="271"/>
      <c r="AN42" s="271"/>
      <c r="AO42" s="271"/>
      <c r="AP42" s="271"/>
      <c r="AQ42" s="271"/>
      <c r="AR42" s="271"/>
      <c r="AS42" s="271"/>
      <c r="AT42" s="271"/>
      <c r="AU42" s="271"/>
      <c r="AV42" s="271"/>
      <c r="AW42" s="271"/>
      <c r="AX42" s="271"/>
      <c r="AY42" s="271"/>
      <c r="AZ42" s="271"/>
      <c r="BA42" s="271"/>
      <c r="BB42" s="221"/>
      <c r="BC42" s="221"/>
      <c r="BD42" s="221"/>
      <c r="BE42" s="221"/>
      <c r="BF42" s="221"/>
      <c r="BG42" s="221"/>
      <c r="BH42" s="221"/>
      <c r="BI42" s="221"/>
      <c r="BJ42" s="221"/>
      <c r="BK42" s="221"/>
      <c r="BL42" s="221"/>
      <c r="BM42" s="221"/>
      <c r="BN42" s="221"/>
      <c r="BO42" s="221"/>
      <c r="BP42" s="221"/>
      <c r="BQ42" s="221"/>
      <c r="BR42" s="221"/>
      <c r="BS42" s="221"/>
      <c r="BT42" s="221"/>
      <c r="BU42" s="221"/>
      <c r="BV42" s="221"/>
      <c r="BW42" s="221"/>
      <c r="BX42" s="221"/>
      <c r="BY42" s="221"/>
      <c r="BZ42" s="221"/>
      <c r="CA42" s="221"/>
      <c r="CB42" s="221"/>
      <c r="CC42" s="221"/>
      <c r="CD42" s="221"/>
      <c r="CE42" s="221"/>
      <c r="CF42" s="221"/>
      <c r="CG42" s="221"/>
      <c r="CH42" s="221"/>
      <c r="CI42" s="221"/>
      <c r="CJ42" s="221"/>
      <c r="CK42" s="221"/>
      <c r="CL42" s="221"/>
      <c r="CM42" s="221"/>
      <c r="CN42" s="221"/>
      <c r="CO42" s="221"/>
      <c r="CP42" s="221"/>
      <c r="CQ42" s="221"/>
      <c r="CR42" s="221"/>
      <c r="CS42" s="221"/>
      <c r="CT42" s="221"/>
      <c r="CU42" s="221"/>
      <c r="CV42" s="221"/>
      <c r="CW42" s="221"/>
      <c r="CX42" s="221"/>
      <c r="CY42" s="221"/>
      <c r="CZ42" s="221"/>
      <c r="DA42" s="221"/>
      <c r="DB42" s="221"/>
      <c r="DC42" s="221"/>
      <c r="DD42" s="221"/>
      <c r="DE42" s="221"/>
      <c r="DF42" s="221"/>
      <c r="DG42" s="221"/>
      <c r="DH42" s="221"/>
      <c r="DI42" s="221"/>
      <c r="DJ42" s="221"/>
      <c r="DK42" s="221"/>
      <c r="DL42" s="221"/>
      <c r="DM42" s="221"/>
      <c r="DN42" s="221"/>
      <c r="DO42" s="221"/>
      <c r="DP42" s="221"/>
      <c r="DQ42" s="221"/>
      <c r="DR42" s="221"/>
      <c r="DS42" s="221"/>
      <c r="DT42" s="221"/>
      <c r="DU42" s="221"/>
      <c r="DV42" s="221"/>
      <c r="DW42" s="221"/>
      <c r="DX42" s="221"/>
      <c r="DY42" s="221"/>
      <c r="DZ42" s="221"/>
      <c r="EA42" s="221"/>
      <c r="EB42" s="221"/>
      <c r="EC42" s="221"/>
      <c r="ED42" s="221"/>
      <c r="EE42" s="221"/>
      <c r="EF42" s="221"/>
      <c r="EG42" s="221"/>
      <c r="EH42" s="221"/>
      <c r="EI42" s="221"/>
      <c r="EJ42" s="221"/>
      <c r="EK42" s="221"/>
      <c r="EL42" s="221"/>
      <c r="EM42" s="221"/>
      <c r="EN42" s="221"/>
      <c r="EO42" s="221"/>
      <c r="EP42" s="221"/>
      <c r="EQ42" s="221"/>
      <c r="ER42" s="221"/>
      <c r="ES42" s="221"/>
      <c r="ET42" s="221"/>
      <c r="EU42" s="221"/>
      <c r="EV42" s="221"/>
      <c r="EW42" s="221"/>
      <c r="EX42" s="221"/>
      <c r="EY42" s="221"/>
      <c r="EZ42" s="221"/>
      <c r="FA42" s="221"/>
      <c r="FB42" s="221"/>
      <c r="FC42" s="221"/>
      <c r="FD42" s="221"/>
      <c r="FE42" s="221"/>
      <c r="FF42" s="221"/>
      <c r="FG42" s="221"/>
      <c r="FH42" s="221"/>
      <c r="FI42" s="221"/>
      <c r="FJ42" s="221"/>
      <c r="FK42" s="221"/>
      <c r="FL42" s="221"/>
      <c r="FM42" s="221"/>
      <c r="FN42" s="221"/>
      <c r="FO42" s="221"/>
      <c r="FP42" s="221"/>
      <c r="FQ42" s="221"/>
      <c r="FR42" s="221"/>
      <c r="FS42" s="221"/>
      <c r="FT42" s="221"/>
      <c r="FU42" s="221"/>
      <c r="FV42" s="221"/>
      <c r="FW42" s="221"/>
      <c r="FX42" s="221"/>
      <c r="FY42" s="221"/>
      <c r="FZ42" s="221"/>
      <c r="GA42" s="221"/>
      <c r="GB42" s="221"/>
      <c r="GC42" s="221"/>
      <c r="GD42" s="221"/>
      <c r="GE42" s="221"/>
      <c r="GF42" s="221"/>
      <c r="GG42" s="221"/>
      <c r="GH42" s="221"/>
      <c r="GI42" s="221"/>
      <c r="GJ42" s="221"/>
      <c r="GK42" s="221"/>
      <c r="GL42" s="221"/>
      <c r="GM42" s="221"/>
      <c r="GN42" s="221"/>
      <c r="GO42" s="221"/>
      <c r="GP42" s="221"/>
      <c r="GQ42" s="221"/>
      <c r="GR42" s="221"/>
      <c r="GS42" s="221"/>
      <c r="GT42" s="221"/>
      <c r="GU42" s="221"/>
      <c r="GV42" s="221"/>
      <c r="GW42" s="221"/>
      <c r="GX42" s="221"/>
      <c r="GY42" s="221"/>
      <c r="GZ42" s="221"/>
      <c r="HA42" s="221"/>
      <c r="HB42" s="221"/>
      <c r="HC42" s="221"/>
      <c r="HD42" s="221"/>
      <c r="HE42" s="221"/>
      <c r="HF42" s="221"/>
      <c r="HG42" s="221"/>
      <c r="HH42" s="221"/>
      <c r="HI42" s="221"/>
      <c r="HJ42" s="221"/>
      <c r="HK42" s="221"/>
      <c r="HL42" s="221"/>
      <c r="HM42" s="221"/>
      <c r="HN42" s="221"/>
      <c r="HO42" s="221"/>
      <c r="HP42" s="221"/>
      <c r="HQ42" s="221"/>
      <c r="HR42" s="221"/>
      <c r="HS42" s="221"/>
      <c r="HT42" s="221"/>
      <c r="HU42" s="221"/>
      <c r="HV42" s="221"/>
      <c r="HW42" s="221"/>
      <c r="HX42" s="221"/>
      <c r="HY42" s="221"/>
      <c r="HZ42" s="221"/>
      <c r="IA42" s="221"/>
      <c r="IB42" s="221"/>
      <c r="IC42" s="221"/>
      <c r="ID42" s="221"/>
      <c r="IE42" s="221"/>
      <c r="IF42" s="221"/>
      <c r="IG42" s="221"/>
      <c r="IH42" s="221"/>
      <c r="II42" s="221"/>
      <c r="IJ42" s="221"/>
      <c r="IK42" s="221"/>
      <c r="IL42" s="221"/>
    </row>
    <row r="43" spans="2:246" s="2" customFormat="1" x14ac:dyDescent="0.55000000000000004">
      <c r="B43" s="338">
        <v>0.5</v>
      </c>
      <c r="C43" s="271">
        <f>'depth-damage curve'!B4/100</f>
        <v>0.19750000000000001</v>
      </c>
      <c r="D43" s="221"/>
      <c r="E43" s="221"/>
      <c r="F43" s="271"/>
      <c r="G43" s="271"/>
      <c r="H43" s="271">
        <v>0.03</v>
      </c>
      <c r="I43" s="271"/>
      <c r="J43" s="271"/>
      <c r="K43" s="271"/>
      <c r="L43" s="271"/>
      <c r="M43" s="271"/>
      <c r="N43" s="271"/>
      <c r="O43" s="271"/>
      <c r="P43" s="271"/>
      <c r="Q43" s="271"/>
      <c r="R43" s="271"/>
      <c r="S43" s="271"/>
      <c r="T43" s="271"/>
      <c r="U43" s="271"/>
      <c r="V43" s="271"/>
      <c r="W43" s="271"/>
      <c r="X43" s="271"/>
      <c r="Y43" s="271"/>
      <c r="Z43" s="271"/>
      <c r="AA43" s="271"/>
      <c r="AB43" s="271"/>
      <c r="AC43" s="271"/>
      <c r="AD43" s="271"/>
      <c r="AE43" s="271"/>
      <c r="AF43" s="271"/>
      <c r="AG43" s="271"/>
      <c r="AH43" s="271"/>
      <c r="AI43" s="271"/>
      <c r="AJ43" s="271"/>
      <c r="AK43" s="271"/>
      <c r="AL43" s="271"/>
      <c r="AM43" s="271"/>
      <c r="AN43" s="271"/>
      <c r="AO43" s="271"/>
      <c r="AP43" s="271"/>
      <c r="AQ43" s="271"/>
      <c r="AR43" s="271"/>
      <c r="AS43" s="271"/>
      <c r="AT43" s="271"/>
      <c r="AU43" s="271"/>
      <c r="AV43" s="271"/>
      <c r="AW43" s="271"/>
      <c r="AX43" s="271"/>
      <c r="AY43" s="271"/>
      <c r="AZ43" s="271"/>
      <c r="BA43" s="271"/>
      <c r="BB43" s="221"/>
      <c r="BC43" s="221"/>
      <c r="BD43" s="221"/>
      <c r="BE43" s="221"/>
      <c r="BF43" s="221"/>
      <c r="BG43" s="221"/>
      <c r="BH43" s="221"/>
      <c r="BI43" s="221"/>
      <c r="BJ43" s="221"/>
      <c r="BK43" s="221"/>
      <c r="BL43" s="221"/>
      <c r="BM43" s="221"/>
      <c r="BN43" s="221"/>
      <c r="BO43" s="221"/>
      <c r="BP43" s="221"/>
      <c r="BQ43" s="221"/>
      <c r="BR43" s="221"/>
      <c r="BS43" s="221"/>
      <c r="BT43" s="221"/>
      <c r="BU43" s="221"/>
      <c r="BV43" s="221"/>
      <c r="BW43" s="221"/>
      <c r="BX43" s="221"/>
      <c r="BY43" s="221"/>
      <c r="BZ43" s="221"/>
      <c r="CA43" s="221"/>
      <c r="CB43" s="221"/>
      <c r="CC43" s="221"/>
      <c r="CD43" s="221"/>
      <c r="CE43" s="221"/>
      <c r="CF43" s="221"/>
      <c r="CG43" s="221"/>
      <c r="CH43" s="221"/>
      <c r="CI43" s="221"/>
      <c r="CJ43" s="221"/>
      <c r="CK43" s="221"/>
      <c r="CL43" s="221"/>
      <c r="CM43" s="221"/>
      <c r="CN43" s="221"/>
      <c r="CO43" s="221"/>
      <c r="CP43" s="221"/>
      <c r="CQ43" s="221"/>
      <c r="CR43" s="221"/>
      <c r="CS43" s="221"/>
      <c r="CT43" s="221"/>
      <c r="CU43" s="221"/>
      <c r="CV43" s="221"/>
      <c r="CW43" s="221"/>
      <c r="CX43" s="221"/>
      <c r="CY43" s="221"/>
      <c r="CZ43" s="221"/>
      <c r="DA43" s="221"/>
      <c r="DB43" s="221"/>
      <c r="DC43" s="221"/>
      <c r="DD43" s="221"/>
      <c r="DE43" s="221"/>
      <c r="DF43" s="221"/>
      <c r="DG43" s="221"/>
      <c r="DH43" s="221"/>
      <c r="DI43" s="221"/>
      <c r="DJ43" s="221"/>
      <c r="DK43" s="221"/>
      <c r="DL43" s="221"/>
      <c r="DM43" s="221"/>
      <c r="DN43" s="221"/>
      <c r="DO43" s="221"/>
      <c r="DP43" s="221"/>
      <c r="DQ43" s="221"/>
      <c r="DR43" s="221"/>
      <c r="DS43" s="221"/>
      <c r="DT43" s="221"/>
      <c r="DU43" s="221"/>
      <c r="DV43" s="221"/>
      <c r="DW43" s="221"/>
      <c r="DX43" s="221"/>
      <c r="DY43" s="221"/>
      <c r="DZ43" s="221"/>
      <c r="EA43" s="221"/>
      <c r="EB43" s="221"/>
      <c r="EC43" s="221"/>
      <c r="ED43" s="221"/>
      <c r="EE43" s="221"/>
      <c r="EF43" s="221"/>
      <c r="EG43" s="221"/>
      <c r="EH43" s="221"/>
      <c r="EI43" s="221"/>
      <c r="EJ43" s="221"/>
      <c r="EK43" s="221"/>
      <c r="EL43" s="221"/>
      <c r="EM43" s="221"/>
      <c r="EN43" s="221"/>
      <c r="EO43" s="221"/>
      <c r="EP43" s="221"/>
      <c r="EQ43" s="221"/>
      <c r="ER43" s="221"/>
      <c r="ES43" s="221"/>
      <c r="ET43" s="221"/>
      <c r="EU43" s="221"/>
      <c r="EV43" s="221"/>
      <c r="EW43" s="221"/>
      <c r="EX43" s="221"/>
      <c r="EY43" s="221"/>
      <c r="EZ43" s="221"/>
      <c r="FA43" s="221"/>
      <c r="FB43" s="221"/>
      <c r="FC43" s="221"/>
      <c r="FD43" s="221"/>
      <c r="FE43" s="221"/>
      <c r="FF43" s="221"/>
      <c r="FG43" s="221"/>
      <c r="FH43" s="221"/>
      <c r="FI43" s="221"/>
      <c r="FJ43" s="221"/>
      <c r="FK43" s="221"/>
      <c r="FL43" s="221"/>
      <c r="FM43" s="221"/>
      <c r="FN43" s="221"/>
      <c r="FO43" s="221"/>
      <c r="FP43" s="221"/>
      <c r="FQ43" s="221"/>
      <c r="FR43" s="221"/>
      <c r="FS43" s="221"/>
      <c r="FT43" s="221"/>
      <c r="FU43" s="221"/>
      <c r="FV43" s="221"/>
      <c r="FW43" s="221"/>
      <c r="FX43" s="221"/>
      <c r="FY43" s="221"/>
      <c r="FZ43" s="221"/>
      <c r="GA43" s="221"/>
      <c r="GB43" s="221"/>
      <c r="GC43" s="221"/>
      <c r="GD43" s="221"/>
      <c r="GE43" s="221"/>
      <c r="GF43" s="221"/>
      <c r="GG43" s="221"/>
      <c r="GH43" s="221"/>
      <c r="GI43" s="221"/>
      <c r="GJ43" s="221"/>
      <c r="GK43" s="221"/>
      <c r="GL43" s="221"/>
      <c r="GM43" s="221"/>
      <c r="GN43" s="221"/>
      <c r="GO43" s="221"/>
      <c r="GP43" s="221"/>
      <c r="GQ43" s="221"/>
      <c r="GR43" s="221"/>
      <c r="GS43" s="221"/>
      <c r="GT43" s="221"/>
      <c r="GU43" s="221"/>
      <c r="GV43" s="221"/>
      <c r="GW43" s="221"/>
      <c r="GX43" s="221"/>
      <c r="GY43" s="221"/>
      <c r="GZ43" s="221"/>
      <c r="HA43" s="221"/>
      <c r="HB43" s="221"/>
      <c r="HC43" s="221"/>
      <c r="HD43" s="221"/>
      <c r="HE43" s="221"/>
      <c r="HF43" s="221"/>
      <c r="HG43" s="221"/>
      <c r="HH43" s="221"/>
      <c r="HI43" s="221"/>
      <c r="HJ43" s="221"/>
      <c r="HK43" s="221"/>
      <c r="HL43" s="221"/>
      <c r="HM43" s="221"/>
      <c r="HN43" s="221"/>
      <c r="HO43" s="221"/>
      <c r="HP43" s="221"/>
      <c r="HQ43" s="221"/>
      <c r="HR43" s="221"/>
      <c r="HS43" s="221"/>
      <c r="HT43" s="221"/>
      <c r="HU43" s="221"/>
      <c r="HV43" s="221"/>
      <c r="HW43" s="221"/>
      <c r="HX43" s="221"/>
      <c r="HY43" s="221"/>
      <c r="HZ43" s="221"/>
      <c r="IA43" s="221"/>
      <c r="IB43" s="221"/>
      <c r="IC43" s="221"/>
      <c r="ID43" s="221"/>
      <c r="IE43" s="221"/>
      <c r="IF43" s="221"/>
      <c r="IG43" s="221"/>
      <c r="IH43" s="221"/>
      <c r="II43" s="221"/>
      <c r="IJ43" s="221"/>
      <c r="IK43" s="221"/>
      <c r="IL43" s="221"/>
    </row>
    <row r="44" spans="2:246" s="2" customFormat="1" x14ac:dyDescent="0.55000000000000004">
      <c r="B44" s="338">
        <v>1</v>
      </c>
      <c r="C44" s="271">
        <f>'depth-damage curve'!B5/100</f>
        <v>0.28499999999999998</v>
      </c>
      <c r="D44" s="221"/>
      <c r="E44" s="221"/>
      <c r="F44" s="271"/>
      <c r="G44" s="271"/>
      <c r="H44" s="271">
        <v>7.0000000000000007E-2</v>
      </c>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71"/>
      <c r="AG44" s="271"/>
      <c r="AH44" s="271"/>
      <c r="AI44" s="271"/>
      <c r="AJ44" s="271"/>
      <c r="AK44" s="271"/>
      <c r="AL44" s="271"/>
      <c r="AM44" s="271"/>
      <c r="AN44" s="271"/>
      <c r="AO44" s="271"/>
      <c r="AP44" s="271"/>
      <c r="AQ44" s="271"/>
      <c r="AR44" s="271"/>
      <c r="AS44" s="271"/>
      <c r="AT44" s="271"/>
      <c r="AU44" s="271"/>
      <c r="AV44" s="271"/>
      <c r="AW44" s="271"/>
      <c r="AX44" s="271"/>
      <c r="AY44" s="271"/>
      <c r="AZ44" s="271"/>
      <c r="BA44" s="271"/>
      <c r="BB44" s="221"/>
      <c r="BC44" s="221"/>
      <c r="BD44" s="221"/>
      <c r="BE44" s="221"/>
      <c r="BF44" s="221"/>
      <c r="BG44" s="221"/>
      <c r="BH44" s="221"/>
      <c r="BI44" s="221"/>
      <c r="BJ44" s="221"/>
      <c r="BK44" s="221"/>
      <c r="BL44" s="221"/>
      <c r="BM44" s="221"/>
      <c r="BN44" s="221"/>
      <c r="BO44" s="221"/>
      <c r="BP44" s="221"/>
      <c r="BQ44" s="221"/>
      <c r="BR44" s="221"/>
      <c r="BS44" s="221"/>
      <c r="BT44" s="221"/>
      <c r="BU44" s="221"/>
      <c r="BV44" s="221"/>
      <c r="BW44" s="221"/>
      <c r="BX44" s="221"/>
      <c r="BY44" s="221"/>
      <c r="BZ44" s="221"/>
      <c r="CA44" s="221"/>
      <c r="CB44" s="221"/>
      <c r="CC44" s="221"/>
      <c r="CD44" s="221"/>
      <c r="CE44" s="221"/>
      <c r="CF44" s="221"/>
      <c r="CG44" s="221"/>
      <c r="CH44" s="221"/>
      <c r="CI44" s="221"/>
      <c r="CJ44" s="221"/>
      <c r="CK44" s="221"/>
      <c r="CL44" s="221"/>
      <c r="CM44" s="221"/>
      <c r="CN44" s="221"/>
      <c r="CO44" s="221"/>
      <c r="CP44" s="221"/>
      <c r="CQ44" s="221"/>
      <c r="CR44" s="221"/>
      <c r="CS44" s="221"/>
      <c r="CT44" s="221"/>
      <c r="CU44" s="221"/>
      <c r="CV44" s="221"/>
      <c r="CW44" s="221"/>
      <c r="CX44" s="221"/>
      <c r="CY44" s="221"/>
      <c r="CZ44" s="221"/>
      <c r="DA44" s="221"/>
      <c r="DB44" s="221"/>
      <c r="DC44" s="221"/>
      <c r="DD44" s="221"/>
      <c r="DE44" s="221"/>
      <c r="DF44" s="221"/>
      <c r="DG44" s="221"/>
      <c r="DH44" s="221"/>
      <c r="DI44" s="221"/>
      <c r="DJ44" s="221"/>
      <c r="DK44" s="221"/>
      <c r="DL44" s="221"/>
      <c r="DM44" s="221"/>
      <c r="DN44" s="221"/>
      <c r="DO44" s="221"/>
      <c r="DP44" s="221"/>
      <c r="DQ44" s="221"/>
      <c r="DR44" s="221"/>
      <c r="DS44" s="221"/>
      <c r="DT44" s="221"/>
      <c r="DU44" s="221"/>
      <c r="DV44" s="221"/>
      <c r="DW44" s="221"/>
      <c r="DX44" s="221"/>
      <c r="DY44" s="221"/>
      <c r="DZ44" s="221"/>
      <c r="EA44" s="221"/>
      <c r="EB44" s="221"/>
      <c r="EC44" s="221"/>
      <c r="ED44" s="221"/>
      <c r="EE44" s="221"/>
      <c r="EF44" s="221"/>
      <c r="EG44" s="221"/>
      <c r="EH44" s="221"/>
      <c r="EI44" s="221"/>
      <c r="EJ44" s="221"/>
      <c r="EK44" s="221"/>
      <c r="EL44" s="221"/>
      <c r="EM44" s="221"/>
      <c r="EN44" s="221"/>
      <c r="EO44" s="221"/>
      <c r="EP44" s="221"/>
      <c r="EQ44" s="221"/>
      <c r="ER44" s="221"/>
      <c r="ES44" s="221"/>
      <c r="ET44" s="221"/>
      <c r="EU44" s="221"/>
      <c r="EV44" s="221"/>
      <c r="EW44" s="221"/>
      <c r="EX44" s="221"/>
      <c r="EY44" s="221"/>
      <c r="EZ44" s="221"/>
      <c r="FA44" s="221"/>
      <c r="FB44" s="221"/>
      <c r="FC44" s="221"/>
      <c r="FD44" s="221"/>
      <c r="FE44" s="221"/>
      <c r="FF44" s="221"/>
      <c r="FG44" s="221"/>
      <c r="FH44" s="221"/>
      <c r="FI44" s="221"/>
      <c r="FJ44" s="221"/>
      <c r="FK44" s="221"/>
      <c r="FL44" s="221"/>
      <c r="FM44" s="221"/>
      <c r="FN44" s="221"/>
      <c r="FO44" s="221"/>
      <c r="FP44" s="221"/>
      <c r="FQ44" s="221"/>
      <c r="FR44" s="221"/>
      <c r="FS44" s="221"/>
      <c r="FT44" s="221"/>
      <c r="FU44" s="221"/>
      <c r="FV44" s="221"/>
      <c r="FW44" s="221"/>
      <c r="FX44" s="221"/>
      <c r="FY44" s="221"/>
      <c r="FZ44" s="221"/>
      <c r="GA44" s="221"/>
      <c r="GB44" s="221"/>
      <c r="GC44" s="221"/>
      <c r="GD44" s="221"/>
      <c r="GE44" s="221"/>
      <c r="GF44" s="221"/>
      <c r="GG44" s="221"/>
      <c r="GH44" s="221"/>
      <c r="GI44" s="221"/>
      <c r="GJ44" s="221"/>
      <c r="GK44" s="221"/>
      <c r="GL44" s="221"/>
      <c r="GM44" s="221"/>
      <c r="GN44" s="221"/>
      <c r="GO44" s="221"/>
      <c r="GP44" s="221"/>
      <c r="GQ44" s="221"/>
      <c r="GR44" s="221"/>
      <c r="GS44" s="221"/>
      <c r="GT44" s="221"/>
      <c r="GU44" s="221"/>
      <c r="GV44" s="221"/>
      <c r="GW44" s="221"/>
      <c r="GX44" s="221"/>
      <c r="GY44" s="221"/>
      <c r="GZ44" s="221"/>
      <c r="HA44" s="221"/>
      <c r="HB44" s="221"/>
      <c r="HC44" s="221"/>
      <c r="HD44" s="221"/>
      <c r="HE44" s="221"/>
      <c r="HF44" s="221"/>
      <c r="HG44" s="221"/>
      <c r="HH44" s="221"/>
      <c r="HI44" s="221"/>
      <c r="HJ44" s="221"/>
      <c r="HK44" s="221"/>
      <c r="HL44" s="221"/>
      <c r="HM44" s="221"/>
      <c r="HN44" s="221"/>
      <c r="HO44" s="221"/>
      <c r="HP44" s="221"/>
      <c r="HQ44" s="221"/>
      <c r="HR44" s="221"/>
      <c r="HS44" s="221"/>
      <c r="HT44" s="221"/>
      <c r="HU44" s="221"/>
      <c r="HV44" s="221"/>
      <c r="HW44" s="221"/>
      <c r="HX44" s="221"/>
      <c r="HY44" s="221"/>
      <c r="HZ44" s="221"/>
      <c r="IA44" s="221"/>
      <c r="IB44" s="221"/>
      <c r="IC44" s="221"/>
      <c r="ID44" s="221"/>
      <c r="IE44" s="221"/>
      <c r="IF44" s="221"/>
      <c r="IG44" s="221"/>
      <c r="IH44" s="221"/>
      <c r="II44" s="221"/>
      <c r="IJ44" s="221"/>
      <c r="IK44" s="221"/>
      <c r="IL44" s="221"/>
    </row>
    <row r="45" spans="2:246" s="2" customFormat="1" x14ac:dyDescent="0.55000000000000004">
      <c r="B45" s="338">
        <v>1.5</v>
      </c>
      <c r="C45" s="271">
        <f>'depth-damage curve'!B6/100</f>
        <v>0.3725</v>
      </c>
      <c r="D45" s="221"/>
      <c r="E45" s="221"/>
      <c r="F45" s="271"/>
      <c r="G45" s="271"/>
      <c r="H45" s="271">
        <v>0.13</v>
      </c>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row>
    <row r="46" spans="2:246" s="2" customFormat="1" x14ac:dyDescent="0.55000000000000004">
      <c r="B46" s="338">
        <v>2</v>
      </c>
      <c r="C46" s="271">
        <f>'depth-damage curve'!B7/100</f>
        <v>0.46</v>
      </c>
      <c r="D46" s="221"/>
      <c r="E46" s="221"/>
      <c r="F46" s="271"/>
      <c r="G46" s="271"/>
      <c r="H46" s="271">
        <v>0.2</v>
      </c>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row>
    <row r="47" spans="2:246" s="2" customFormat="1" x14ac:dyDescent="0.55000000000000004">
      <c r="B47" s="338">
        <v>2.5</v>
      </c>
      <c r="C47" s="271">
        <f>'depth-damage curve'!B8/100</f>
        <v>0.54749999999999999</v>
      </c>
      <c r="D47" s="221"/>
      <c r="E47" s="221"/>
      <c r="F47" s="271"/>
      <c r="G47" s="271"/>
      <c r="H47" s="271">
        <v>0.3</v>
      </c>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row>
    <row r="48" spans="2:246" s="2" customFormat="1" x14ac:dyDescent="0.55000000000000004">
      <c r="B48" s="338">
        <v>3</v>
      </c>
      <c r="C48" s="271"/>
      <c r="D48" s="221"/>
      <c r="E48" s="22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71"/>
      <c r="AK48" s="271"/>
      <c r="AL48" s="271"/>
      <c r="AM48" s="271"/>
      <c r="AN48" s="271"/>
      <c r="AO48" s="271"/>
      <c r="AP48" s="271"/>
      <c r="AQ48" s="271"/>
      <c r="AR48" s="271"/>
      <c r="AS48" s="271"/>
      <c r="AT48" s="271"/>
      <c r="AU48" s="271"/>
      <c r="AV48" s="271"/>
      <c r="AW48" s="271"/>
      <c r="AX48" s="271"/>
      <c r="AY48" s="271"/>
      <c r="AZ48" s="271"/>
      <c r="BA48" s="27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row>
    <row r="49" spans="2:246" s="2" customFormat="1" x14ac:dyDescent="0.55000000000000004">
      <c r="B49" s="338">
        <v>3.5</v>
      </c>
      <c r="C49" s="271"/>
      <c r="D49" s="221"/>
      <c r="E49" s="221"/>
      <c r="F49" s="271"/>
      <c r="G49" s="271"/>
      <c r="H49" s="271"/>
      <c r="I49" s="271"/>
      <c r="J49" s="271"/>
      <c r="K49" s="271" t="s">
        <v>14</v>
      </c>
      <c r="L49" s="271"/>
      <c r="M49" s="271"/>
      <c r="N49" s="271"/>
      <c r="O49" s="271"/>
      <c r="P49" s="271"/>
      <c r="Q49" s="271"/>
      <c r="R49" s="271"/>
      <c r="S49" s="271"/>
      <c r="T49" s="271"/>
      <c r="U49" s="271"/>
      <c r="V49" s="271"/>
      <c r="W49" s="271"/>
      <c r="X49" s="271"/>
      <c r="Y49" s="271"/>
      <c r="Z49" s="271"/>
      <c r="AA49" s="271"/>
      <c r="AB49" s="271"/>
      <c r="AC49" s="271"/>
      <c r="AD49" s="271"/>
      <c r="AE49" s="271"/>
      <c r="AF49" s="271"/>
      <c r="AG49" s="271"/>
      <c r="AH49" s="271"/>
      <c r="AI49" s="271"/>
      <c r="AJ49" s="271"/>
      <c r="AK49" s="271"/>
      <c r="AL49" s="271"/>
      <c r="AM49" s="271"/>
      <c r="AN49" s="271"/>
      <c r="AO49" s="271"/>
      <c r="AP49" s="271"/>
      <c r="AQ49" s="271"/>
      <c r="AR49" s="271"/>
      <c r="AS49" s="271"/>
      <c r="AT49" s="271"/>
      <c r="AU49" s="271"/>
      <c r="AV49" s="271"/>
      <c r="AW49" s="271"/>
      <c r="AX49" s="271"/>
      <c r="AY49" s="271"/>
      <c r="AZ49" s="271"/>
      <c r="BA49" s="27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row>
    <row r="50" spans="2:246" s="2" customFormat="1" x14ac:dyDescent="0.55000000000000004">
      <c r="B50" s="338">
        <v>4</v>
      </c>
      <c r="D50" s="221"/>
      <c r="E50" s="22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row>
    <row r="51" spans="2:246" s="2" customFormat="1" x14ac:dyDescent="0.55000000000000004">
      <c r="B51" s="336"/>
      <c r="C51" s="271"/>
      <c r="D51" s="221"/>
      <c r="E51" s="22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row>
    <row r="52" spans="2:246" s="2" customFormat="1" x14ac:dyDescent="0.55000000000000004">
      <c r="B52" s="342" t="s">
        <v>103</v>
      </c>
      <c r="C52" s="271"/>
      <c r="D52" s="221"/>
      <c r="E52" s="22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c r="AK52" s="271"/>
      <c r="AL52" s="271"/>
      <c r="AM52" s="271"/>
      <c r="AN52" s="271"/>
      <c r="AO52" s="271"/>
      <c r="AP52" s="271"/>
      <c r="AQ52" s="271"/>
      <c r="AR52" s="271"/>
      <c r="AS52" s="271"/>
      <c r="AT52" s="271"/>
      <c r="AU52" s="271"/>
      <c r="AV52" s="271"/>
      <c r="AW52" s="271"/>
      <c r="AX52" s="271"/>
      <c r="AY52" s="271"/>
      <c r="AZ52" s="271"/>
      <c r="BA52" s="27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row>
    <row r="53" spans="2:246" s="2" customFormat="1" x14ac:dyDescent="0.55000000000000004">
      <c r="B53" s="336" t="s">
        <v>1563</v>
      </c>
      <c r="D53" s="221" t="s">
        <v>1562</v>
      </c>
      <c r="E53" s="22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row>
    <row r="54" spans="2:246" s="2" customFormat="1" x14ac:dyDescent="0.55000000000000004">
      <c r="B54" s="338" t="str">
        <f>'Buildings - Ebeye-PCRAFI'!Q2</f>
        <v>Tangible - direct</v>
      </c>
      <c r="C54" s="338" t="str">
        <f>'Buildings - Ebeye-PCRAFI'!R2</f>
        <v>Residential</v>
      </c>
      <c r="D54" s="359">
        <f>'Buildings - Ebeye-PCRAFI'!S2</f>
        <v>97586998.319999963</v>
      </c>
      <c r="E54" s="22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row>
    <row r="55" spans="2:246" s="2" customFormat="1" x14ac:dyDescent="0.55000000000000004">
      <c r="B55" s="338" t="str">
        <f>'Buildings - Ebeye-PCRAFI'!Q3</f>
        <v>Tangible - direct</v>
      </c>
      <c r="C55" s="338" t="str">
        <f>'Buildings - Ebeye-PCRAFI'!R3</f>
        <v>Public</v>
      </c>
      <c r="D55" s="359">
        <f>'Buildings - Ebeye-PCRAFI'!S3</f>
        <v>11554275.6</v>
      </c>
      <c r="E55" s="22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71"/>
      <c r="AK55" s="271"/>
      <c r="AL55" s="271"/>
      <c r="AM55" s="271"/>
      <c r="AN55" s="271"/>
      <c r="AO55" s="271"/>
      <c r="AP55" s="271"/>
      <c r="AQ55" s="271"/>
      <c r="AR55" s="271"/>
      <c r="AS55" s="271"/>
      <c r="AT55" s="271"/>
      <c r="AU55" s="271"/>
      <c r="AV55" s="271"/>
      <c r="AW55" s="271"/>
      <c r="AX55" s="271"/>
      <c r="AY55" s="271"/>
      <c r="AZ55" s="271"/>
      <c r="BA55" s="27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row>
    <row r="56" spans="2:246" s="2" customFormat="1" x14ac:dyDescent="0.55000000000000004">
      <c r="B56" s="338" t="str">
        <f>'Buildings - Ebeye-PCRAFI'!Q4</f>
        <v>Tangible - direct</v>
      </c>
      <c r="C56" s="338" t="str">
        <f>'Buildings - Ebeye-PCRAFI'!R4</f>
        <v>Commercial</v>
      </c>
      <c r="D56" s="359">
        <f>'Buildings - Ebeye-PCRAFI'!S4</f>
        <v>6749122.7999999998</v>
      </c>
      <c r="E56" s="22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row>
    <row r="57" spans="2:246" s="2" customFormat="1" x14ac:dyDescent="0.55000000000000004">
      <c r="B57" s="338" t="str">
        <f>'Buildings - Ebeye-PCRAFI'!Q5</f>
        <v>Tangible - direct</v>
      </c>
      <c r="C57" s="338" t="str">
        <f>'Buildings - Ebeye-PCRAFI'!R5</f>
        <v>Infrastructure</v>
      </c>
      <c r="D57" s="359">
        <f>'Buildings - Ebeye-PCRAFI'!S5</f>
        <v>2125830</v>
      </c>
      <c r="E57" s="22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71"/>
      <c r="AK57" s="271"/>
      <c r="AL57" s="271"/>
      <c r="AM57" s="271"/>
      <c r="AN57" s="271"/>
      <c r="AO57" s="271"/>
      <c r="AP57" s="271"/>
      <c r="AQ57" s="271"/>
      <c r="AR57" s="271"/>
      <c r="AS57" s="271"/>
      <c r="AT57" s="271"/>
      <c r="AU57" s="271"/>
      <c r="AV57" s="271"/>
      <c r="AW57" s="271"/>
      <c r="AX57" s="271"/>
      <c r="AY57" s="271"/>
      <c r="AZ57" s="271"/>
      <c r="BA57" s="27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row>
    <row r="58" spans="2:246" s="2" customFormat="1" x14ac:dyDescent="0.55000000000000004">
      <c r="B58" s="338" t="str">
        <f>'Buildings - Ebeye-PCRAFI'!Q6</f>
        <v>Tangible - direct</v>
      </c>
      <c r="C58" s="338" t="str">
        <f>'Buildings - Ebeye-PCRAFI'!R6</f>
        <v>Industrial</v>
      </c>
      <c r="D58" s="359">
        <f>'Buildings - Ebeye-PCRAFI'!S6</f>
        <v>522144</v>
      </c>
      <c r="E58" s="22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row>
    <row r="59" spans="2:246" s="2" customFormat="1" x14ac:dyDescent="0.55000000000000004">
      <c r="B59" s="338" t="str">
        <f>'Buildings - Ebeye-PCRAFI'!Q7</f>
        <v>Tangible - direct</v>
      </c>
      <c r="C59" s="338" t="str">
        <f>'Buildings - Ebeye-PCRAFI'!R7</f>
        <v>Other</v>
      </c>
      <c r="D59" s="359">
        <f>'Buildings - Ebeye-PCRAFI'!S7</f>
        <v>478506</v>
      </c>
      <c r="E59" s="22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row>
    <row r="60" spans="2:246" s="2" customFormat="1" x14ac:dyDescent="0.55000000000000004">
      <c r="B60" s="338" t="str">
        <f>'Buildings - Ebeye-PCRAFI'!Q8</f>
        <v>Tangible - direct</v>
      </c>
      <c r="C60" s="338" t="str">
        <f>'Buildings - Ebeye-PCRAFI'!R8</f>
        <v>Total</v>
      </c>
      <c r="D60" s="359">
        <f>'Buildings - Ebeye-PCRAFI'!S8</f>
        <v>119016876.71999995</v>
      </c>
      <c r="E60" s="22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row>
    <row r="61" spans="2:246" s="2" customFormat="1" x14ac:dyDescent="0.55000000000000004">
      <c r="B61" s="360" t="s">
        <v>1564</v>
      </c>
      <c r="D61" s="221"/>
      <c r="E61" s="22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s="2" customFormat="1" x14ac:dyDescent="0.55000000000000004">
      <c r="B62" s="221" t="s">
        <v>89</v>
      </c>
      <c r="C62" s="271">
        <v>-0.01</v>
      </c>
      <c r="D62" s="337">
        <v>-5.0000000000000001E-3</v>
      </c>
      <c r="E62" s="271">
        <v>0</v>
      </c>
      <c r="F62" s="337">
        <v>5.0000000000000001E-3</v>
      </c>
      <c r="G62" s="271">
        <v>0.01</v>
      </c>
      <c r="H62" s="337">
        <v>1.4999999999999999E-2</v>
      </c>
      <c r="I62" s="271">
        <v>0.02</v>
      </c>
      <c r="J62" s="271">
        <v>0.03</v>
      </c>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c r="AL62" s="271"/>
      <c r="AM62" s="271"/>
      <c r="AN62" s="271"/>
      <c r="AO62" s="271"/>
      <c r="AP62" s="271"/>
      <c r="AQ62" s="271"/>
      <c r="AR62" s="271"/>
      <c r="AS62" s="271"/>
      <c r="AT62" s="271"/>
      <c r="AU62" s="271"/>
      <c r="AV62" s="271"/>
      <c r="AW62" s="271"/>
      <c r="AX62" s="271"/>
      <c r="AY62" s="271"/>
      <c r="AZ62" s="271"/>
      <c r="BA62" s="27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row>
    <row r="63" spans="2:246" s="2" customFormat="1" x14ac:dyDescent="0.55000000000000004">
      <c r="B63" s="221"/>
      <c r="C63" s="271"/>
      <c r="D63" s="337"/>
      <c r="E63" s="271"/>
      <c r="F63" s="337"/>
      <c r="G63" s="271"/>
      <c r="H63" s="337"/>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c r="AK63" s="271"/>
      <c r="AL63" s="271"/>
      <c r="AM63" s="271"/>
      <c r="AN63" s="271"/>
      <c r="AO63" s="271"/>
      <c r="AP63" s="271"/>
      <c r="AQ63" s="271"/>
      <c r="AR63" s="271"/>
      <c r="AS63" s="271"/>
      <c r="AT63" s="271"/>
      <c r="AU63" s="271"/>
      <c r="AV63" s="271"/>
      <c r="AW63" s="271"/>
      <c r="AX63" s="271"/>
      <c r="AY63" s="271"/>
      <c r="AZ63" s="271"/>
      <c r="BA63" s="27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row>
    <row r="64" spans="2:246" s="2" customFormat="1" x14ac:dyDescent="0.55000000000000004">
      <c r="B64" s="336" t="s">
        <v>100</v>
      </c>
      <c r="C64" s="271"/>
      <c r="D64" s="337"/>
      <c r="E64" s="271"/>
      <c r="F64" s="337"/>
      <c r="G64" s="271"/>
      <c r="H64" s="337"/>
      <c r="I64" s="271"/>
      <c r="J64" s="271"/>
      <c r="K64" s="271"/>
      <c r="L64" s="271"/>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row>
    <row r="65" spans="2:248" s="2" customFormat="1" x14ac:dyDescent="0.55000000000000004">
      <c r="B65" s="338" t="s">
        <v>101</v>
      </c>
      <c r="C65" s="271">
        <v>0.01</v>
      </c>
      <c r="D65" s="337">
        <v>0.05</v>
      </c>
      <c r="E65" s="271">
        <v>0.1</v>
      </c>
      <c r="F65" s="337">
        <v>0.15</v>
      </c>
      <c r="G65" s="271">
        <v>0.2</v>
      </c>
      <c r="H65" s="337">
        <v>0.25</v>
      </c>
      <c r="I65" s="271">
        <v>0.3</v>
      </c>
      <c r="J65" s="337">
        <v>0.35</v>
      </c>
      <c r="K65" s="271">
        <v>0.4</v>
      </c>
      <c r="L65" s="337">
        <v>0.45</v>
      </c>
      <c r="M65" s="271">
        <v>0.5</v>
      </c>
      <c r="N65" s="337">
        <v>0.55000000000000004</v>
      </c>
      <c r="O65" s="271">
        <v>0.6</v>
      </c>
      <c r="P65" s="337">
        <v>0.65</v>
      </c>
      <c r="Q65" s="271">
        <v>0.7</v>
      </c>
      <c r="R65" s="337">
        <v>0.75</v>
      </c>
      <c r="S65" s="271"/>
      <c r="T65" s="271"/>
      <c r="U65" s="271"/>
      <c r="V65" s="271"/>
      <c r="W65" s="271"/>
      <c r="X65" s="271"/>
      <c r="Y65" s="271"/>
      <c r="Z65" s="271"/>
      <c r="AA65" s="271"/>
      <c r="AB65" s="271"/>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row>
    <row r="66" spans="2:248" s="2" customFormat="1" x14ac:dyDescent="0.55000000000000004">
      <c r="B66" s="336"/>
      <c r="C66" s="271"/>
      <c r="D66" s="337"/>
      <c r="E66" s="271"/>
      <c r="F66" s="337"/>
      <c r="G66" s="271"/>
      <c r="H66" s="337"/>
      <c r="I66" s="271"/>
      <c r="J66" s="271"/>
      <c r="K66" s="271"/>
      <c r="L66" s="271"/>
      <c r="M66" s="271"/>
      <c r="N66" s="271"/>
      <c r="O66" s="271"/>
      <c r="P66" s="271"/>
      <c r="Q66" s="271"/>
      <c r="R66" s="271"/>
      <c r="S66" s="271"/>
      <c r="T66" s="271"/>
      <c r="U66" s="271"/>
      <c r="V66" s="271"/>
      <c r="W66" s="271"/>
      <c r="X66" s="271"/>
      <c r="Y66" s="271"/>
      <c r="Z66" s="271"/>
      <c r="AA66" s="271"/>
      <c r="AB66" s="271"/>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row>
    <row r="67" spans="2:248" s="2" customFormat="1" x14ac:dyDescent="0.55000000000000004">
      <c r="B67" s="336" t="s">
        <v>102</v>
      </c>
      <c r="C67" s="271"/>
      <c r="D67" s="337"/>
      <c r="E67" s="271"/>
      <c r="F67" s="337"/>
      <c r="G67" s="271"/>
      <c r="H67" s="337"/>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c r="AG67" s="271"/>
      <c r="AH67" s="271"/>
      <c r="AI67" s="271"/>
      <c r="AJ67" s="271"/>
      <c r="AK67" s="271"/>
      <c r="AL67" s="271"/>
      <c r="AM67" s="271"/>
      <c r="AN67" s="271"/>
      <c r="AO67" s="271"/>
      <c r="AP67" s="271"/>
      <c r="AQ67" s="271"/>
      <c r="AR67" s="271"/>
      <c r="AS67" s="271"/>
      <c r="AT67" s="271"/>
      <c r="AU67" s="271"/>
      <c r="AV67" s="271"/>
      <c r="AW67" s="271"/>
      <c r="AX67" s="271"/>
      <c r="AY67" s="271"/>
      <c r="AZ67" s="271"/>
      <c r="BA67" s="27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row>
    <row r="68" spans="2:248" s="2" customFormat="1" x14ac:dyDescent="0.55000000000000004">
      <c r="B68" s="336"/>
      <c r="C68" s="271"/>
      <c r="D68" s="337"/>
      <c r="E68" s="271"/>
      <c r="F68" s="337"/>
      <c r="G68" s="271"/>
      <c r="H68" s="337"/>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row>
    <row r="69" spans="2:248" s="2" customFormat="1" x14ac:dyDescent="0.55000000000000004">
      <c r="B69" s="342" t="s">
        <v>104</v>
      </c>
      <c r="C69" s="271"/>
      <c r="D69" s="337"/>
      <c r="E69" s="271"/>
      <c r="F69" s="337"/>
      <c r="G69" s="271"/>
      <c r="H69" s="337"/>
      <c r="I69" s="271"/>
      <c r="J69" s="271"/>
      <c r="K69" s="271"/>
      <c r="L69" s="271"/>
      <c r="M69" s="271"/>
      <c r="N69" s="271"/>
      <c r="O69" s="271"/>
      <c r="P69" s="271"/>
      <c r="Q69" s="271"/>
      <c r="R69" s="271"/>
      <c r="S69" s="271"/>
      <c r="T69" s="271"/>
      <c r="U69" s="271"/>
      <c r="V69" s="271"/>
      <c r="W69" s="271"/>
      <c r="X69" s="271"/>
      <c r="Y69" s="271"/>
      <c r="Z69" s="271"/>
      <c r="AA69" s="271"/>
      <c r="AB69" s="271"/>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row>
    <row r="70" spans="2:248" s="2" customFormat="1" x14ac:dyDescent="0.55000000000000004">
      <c r="B70" s="336" t="s">
        <v>105</v>
      </c>
      <c r="C70" s="271"/>
      <c r="D70" s="337"/>
      <c r="E70" s="271"/>
      <c r="F70" s="337"/>
      <c r="G70" s="271"/>
      <c r="H70" s="337"/>
      <c r="I70" s="271"/>
      <c r="J70" s="271"/>
      <c r="K70" s="271"/>
      <c r="L70" s="271"/>
      <c r="M70" s="271"/>
      <c r="N70" s="271"/>
      <c r="O70" s="271"/>
      <c r="P70" s="271"/>
      <c r="Q70" s="271"/>
      <c r="R70" s="271"/>
      <c r="S70" s="271"/>
      <c r="T70" s="271"/>
      <c r="U70" s="271"/>
      <c r="V70" s="271"/>
      <c r="W70" s="271"/>
      <c r="X70" s="271"/>
      <c r="Y70" s="271"/>
      <c r="Z70" s="271"/>
      <c r="AA70" s="271"/>
      <c r="AB70" s="271"/>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row>
    <row r="71" spans="2:248" s="2" customFormat="1" x14ac:dyDescent="0.55000000000000004">
      <c r="B71" s="336"/>
      <c r="C71" s="271"/>
      <c r="D71" s="337"/>
      <c r="E71" s="271"/>
      <c r="F71" s="337"/>
      <c r="G71" s="271"/>
      <c r="H71" s="337"/>
      <c r="I71" s="271"/>
      <c r="J71" s="271"/>
      <c r="K71" s="271"/>
      <c r="L71" s="271"/>
      <c r="M71" s="271"/>
      <c r="N71" s="271"/>
      <c r="O71" s="271"/>
      <c r="P71" s="271"/>
      <c r="Q71" s="271"/>
      <c r="R71" s="271"/>
      <c r="S71" s="271"/>
      <c r="T71" s="271"/>
      <c r="U71" s="271"/>
      <c r="V71" s="271"/>
      <c r="W71" s="271"/>
      <c r="X71" s="271"/>
      <c r="Y71" s="271"/>
      <c r="Z71" s="27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row>
    <row r="72" spans="2:248" s="2" customFormat="1" x14ac:dyDescent="0.55000000000000004">
      <c r="B72" s="283" t="s">
        <v>106</v>
      </c>
      <c r="C72" s="271"/>
      <c r="D72" s="337"/>
      <c r="E72" s="271"/>
      <c r="F72" s="337"/>
      <c r="G72" s="271"/>
      <c r="H72" s="337"/>
      <c r="I72" s="271"/>
      <c r="J72" s="271"/>
      <c r="K72" s="271"/>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row>
    <row r="73" spans="2:248" s="2" customFormat="1" x14ac:dyDescent="0.55000000000000004">
      <c r="B73" s="343" t="s">
        <v>107</v>
      </c>
      <c r="C73" s="271"/>
      <c r="D73" s="337"/>
      <c r="E73" s="271"/>
      <c r="F73" s="337"/>
      <c r="G73" s="271"/>
      <c r="H73" s="337"/>
      <c r="I73" s="271"/>
      <c r="J73" s="271"/>
      <c r="K73" s="271"/>
      <c r="L73" s="271"/>
      <c r="M73" s="271"/>
      <c r="N73" s="271"/>
      <c r="O73" s="271"/>
      <c r="P73" s="271"/>
      <c r="Q73" s="271"/>
      <c r="R73" s="271"/>
      <c r="S73" s="271"/>
      <c r="T73" s="271"/>
      <c r="U73" s="271"/>
      <c r="V73" s="271"/>
      <c r="W73" s="271"/>
      <c r="X73" s="271"/>
      <c r="Y73" s="271"/>
      <c r="Z73" s="271"/>
      <c r="AA73" s="271"/>
      <c r="AB73" s="271"/>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row>
    <row r="74" spans="2:248" s="2" customFormat="1" x14ac:dyDescent="0.55000000000000004">
      <c r="B74" s="283"/>
      <c r="C74" s="271"/>
      <c r="D74" s="337"/>
      <c r="E74" s="271"/>
      <c r="F74" s="337"/>
      <c r="G74" s="271"/>
      <c r="H74" s="337"/>
      <c r="I74" s="271"/>
      <c r="J74" s="271"/>
      <c r="K74" s="271"/>
      <c r="L74" s="271"/>
      <c r="M74" s="271"/>
      <c r="N74" s="271"/>
      <c r="O74" s="271"/>
      <c r="P74" s="271"/>
      <c r="Q74" s="271"/>
      <c r="R74" s="271"/>
      <c r="S74" s="271"/>
      <c r="T74" s="271"/>
      <c r="U74" s="271"/>
      <c r="V74" s="271"/>
      <c r="W74" s="271"/>
      <c r="X74" s="271"/>
      <c r="Y74" s="271"/>
      <c r="Z74" s="271"/>
      <c r="AA74" s="271"/>
      <c r="AB74" s="271"/>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row>
    <row r="75" spans="2:248" s="2" customFormat="1" x14ac:dyDescent="0.55000000000000004">
      <c r="B75" s="283"/>
      <c r="C75" s="271"/>
      <c r="D75" s="337"/>
      <c r="E75" s="271"/>
      <c r="F75" s="337"/>
      <c r="G75" s="271"/>
      <c r="H75" s="337"/>
      <c r="I75" s="271"/>
      <c r="J75" s="271"/>
      <c r="K75" s="271"/>
      <c r="L75" s="271"/>
      <c r="M75" s="271"/>
      <c r="N75" s="271"/>
      <c r="O75" s="271"/>
      <c r="P75" s="271"/>
      <c r="Q75" s="271"/>
      <c r="R75" s="271"/>
      <c r="S75" s="271"/>
      <c r="T75" s="271"/>
      <c r="U75" s="271"/>
      <c r="V75" s="271"/>
      <c r="W75" s="271"/>
      <c r="X75" s="271"/>
      <c r="Y75" s="271"/>
      <c r="Z75" s="271"/>
      <c r="AA75" s="271"/>
      <c r="AB75" s="271"/>
      <c r="AC75" s="271"/>
      <c r="AD75" s="271"/>
      <c r="AE75" s="271"/>
      <c r="AF75" s="271"/>
      <c r="AG75" s="271"/>
      <c r="AH75" s="271"/>
      <c r="AI75" s="271"/>
      <c r="AJ75" s="271"/>
      <c r="AK75" s="271"/>
      <c r="AL75" s="271"/>
      <c r="AM75" s="271"/>
      <c r="AN75" s="271"/>
      <c r="AO75" s="271"/>
      <c r="AP75" s="271"/>
      <c r="AQ75" s="271"/>
      <c r="AR75" s="271"/>
      <c r="AS75" s="271"/>
      <c r="AT75" s="271"/>
      <c r="AU75" s="271"/>
      <c r="AV75" s="271"/>
      <c r="AW75" s="271"/>
      <c r="AX75" s="271"/>
      <c r="AY75" s="271"/>
      <c r="AZ75" s="271"/>
      <c r="BA75" s="27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row>
    <row r="76" spans="2:248" s="2" customFormat="1" x14ac:dyDescent="0.55000000000000004">
      <c r="B76" s="283"/>
      <c r="C76" s="271"/>
      <c r="D76" s="337"/>
      <c r="E76" s="271"/>
      <c r="F76" s="337"/>
      <c r="G76" s="271"/>
      <c r="H76" s="337"/>
      <c r="I76" s="271"/>
      <c r="J76" s="271"/>
      <c r="K76" s="271"/>
      <c r="L76" s="271"/>
      <c r="M76" s="271"/>
      <c r="N76" s="271"/>
      <c r="O76" s="271"/>
      <c r="P76" s="271"/>
      <c r="Q76" s="271"/>
      <c r="R76" s="271"/>
      <c r="S76" s="271"/>
      <c r="T76" s="271"/>
      <c r="U76" s="271"/>
      <c r="V76" s="271"/>
      <c r="W76" s="271"/>
      <c r="X76" s="271"/>
      <c r="Y76" s="271"/>
      <c r="Z76" s="271"/>
      <c r="AA76" s="271"/>
      <c r="AB76" s="271"/>
      <c r="AC76" s="271"/>
      <c r="AD76" s="271"/>
      <c r="AE76" s="271"/>
      <c r="AF76" s="271"/>
      <c r="AG76" s="271"/>
      <c r="AH76" s="271"/>
      <c r="AI76" s="271"/>
      <c r="AJ76" s="271"/>
      <c r="AK76" s="271"/>
      <c r="AL76" s="271"/>
      <c r="AM76" s="271"/>
      <c r="AN76" s="271"/>
      <c r="AO76" s="271"/>
      <c r="AP76" s="271"/>
      <c r="AQ76" s="271"/>
      <c r="AR76" s="271"/>
      <c r="AS76" s="271"/>
      <c r="AT76" s="271"/>
      <c r="AU76" s="271"/>
      <c r="AV76" s="271"/>
      <c r="AW76" s="271"/>
      <c r="AX76" s="271"/>
      <c r="AY76" s="271"/>
      <c r="AZ76" s="271"/>
      <c r="BA76" s="27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row>
    <row r="77" spans="2:248" s="2" customFormat="1" x14ac:dyDescent="0.55000000000000004">
      <c r="B77" s="221"/>
      <c r="C77" s="271"/>
      <c r="D77" s="337"/>
      <c r="E77" s="271"/>
      <c r="F77" s="337"/>
      <c r="G77" s="271"/>
      <c r="H77" s="337"/>
      <c r="I77" s="271"/>
      <c r="J77" s="271"/>
      <c r="K77" s="271"/>
      <c r="L77" s="271"/>
      <c r="M77" s="271"/>
      <c r="N77" s="271"/>
      <c r="O77" s="271"/>
      <c r="P77" s="271"/>
      <c r="Q77" s="271"/>
      <c r="R77" s="271"/>
      <c r="S77" s="271"/>
      <c r="T77" s="271"/>
      <c r="U77" s="271"/>
      <c r="V77" s="271"/>
      <c r="W77" s="271"/>
      <c r="X77" s="271"/>
      <c r="Y77" s="271"/>
      <c r="Z77" s="271"/>
      <c r="AA77" s="271"/>
      <c r="AB77" s="271"/>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row>
    <row r="78" spans="2:248" s="2" customFormat="1" x14ac:dyDescent="0.55000000000000004">
      <c r="B78" s="336" t="s">
        <v>91</v>
      </c>
      <c r="C78" s="271"/>
      <c r="D78" s="337"/>
      <c r="E78" s="271"/>
      <c r="F78" s="337"/>
      <c r="G78" s="271"/>
      <c r="H78" s="337"/>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row>
    <row r="79" spans="2:248" s="2" customFormat="1" x14ac:dyDescent="0.55000000000000004">
      <c r="B79" s="338" t="s">
        <v>92</v>
      </c>
      <c r="C79" s="339">
        <v>0.3</v>
      </c>
      <c r="D79" s="339">
        <v>0.4</v>
      </c>
      <c r="E79" s="339">
        <v>0.5</v>
      </c>
      <c r="F79" s="339">
        <v>0.6</v>
      </c>
      <c r="G79" s="339">
        <v>0.7</v>
      </c>
      <c r="H79" s="339">
        <v>0.8</v>
      </c>
      <c r="I79" s="339">
        <v>0.9</v>
      </c>
      <c r="J79" s="339">
        <v>1</v>
      </c>
      <c r="K79" s="339">
        <v>1.1000000000000001</v>
      </c>
      <c r="L79" s="339">
        <v>1.2</v>
      </c>
      <c r="M79" s="339">
        <v>1.3</v>
      </c>
      <c r="N79" s="339">
        <v>1.4</v>
      </c>
      <c r="O79" s="339">
        <v>1.5</v>
      </c>
      <c r="P79" s="340">
        <v>1.6</v>
      </c>
      <c r="Q79" s="340">
        <v>1.7</v>
      </c>
      <c r="R79" s="340">
        <v>1.8</v>
      </c>
      <c r="S79" s="340">
        <v>1.9</v>
      </c>
      <c r="T79" s="340">
        <v>2</v>
      </c>
      <c r="U79" s="271"/>
      <c r="V79" s="271"/>
      <c r="W79" s="271"/>
      <c r="X79" s="271"/>
      <c r="Y79" s="271"/>
      <c r="Z79" s="271"/>
      <c r="AA79" s="271"/>
      <c r="AB79" s="271"/>
      <c r="AC79" s="271"/>
      <c r="AD79" s="271"/>
      <c r="AE79" s="271"/>
      <c r="AF79" s="271"/>
      <c r="AG79" s="271"/>
      <c r="AH79" s="271"/>
      <c r="AI79" s="271"/>
      <c r="AJ79" s="271"/>
      <c r="AK79" s="271"/>
      <c r="AL79" s="271"/>
      <c r="AM79" s="271"/>
      <c r="AN79" s="221"/>
      <c r="AO79" s="221"/>
      <c r="AP79" s="221"/>
      <c r="AQ79" s="221"/>
      <c r="AR79" s="221"/>
      <c r="AS79" s="221"/>
      <c r="AT79" s="221"/>
      <c r="AU79" s="221"/>
      <c r="AV79" s="221"/>
      <c r="AW79" s="221"/>
      <c r="AX79" s="221"/>
      <c r="AY79" s="221"/>
      <c r="AZ79" s="221"/>
      <c r="BA79" s="22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row>
    <row r="80" spans="2:248" s="2" customFormat="1" x14ac:dyDescent="0.55000000000000004">
      <c r="B80" s="338"/>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40"/>
      <c r="AG80" s="340"/>
      <c r="AH80" s="340"/>
      <c r="AI80" s="340"/>
      <c r="AJ80" s="340"/>
      <c r="AK80" s="271"/>
      <c r="AL80" s="271"/>
      <c r="AM80" s="271"/>
      <c r="AN80" s="271"/>
      <c r="AO80" s="271"/>
      <c r="AP80" s="271"/>
      <c r="AQ80" s="271"/>
      <c r="AR80" s="271"/>
      <c r="AS80" s="271"/>
      <c r="AT80" s="271"/>
      <c r="AU80" s="271"/>
      <c r="AV80" s="271"/>
      <c r="AW80" s="271"/>
      <c r="AX80" s="271"/>
      <c r="AY80" s="271"/>
      <c r="AZ80" s="271"/>
      <c r="BA80" s="271"/>
      <c r="BB80" s="271"/>
      <c r="BC80" s="27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c r="IM80" s="221"/>
      <c r="IN80" s="221"/>
    </row>
    <row r="81" spans="2:248" s="2" customFormat="1" x14ac:dyDescent="0.55000000000000004">
      <c r="B81" s="336" t="s">
        <v>93</v>
      </c>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40"/>
      <c r="AG81" s="340"/>
      <c r="AH81" s="340"/>
      <c r="AI81" s="340"/>
      <c r="AJ81" s="340"/>
      <c r="AK81" s="271"/>
      <c r="AL81" s="271"/>
      <c r="AM81" s="271"/>
      <c r="AN81" s="271"/>
      <c r="AO81" s="271"/>
      <c r="AP81" s="271"/>
      <c r="AQ81" s="271"/>
      <c r="AR81" s="271"/>
      <c r="AS81" s="271"/>
      <c r="AT81" s="271"/>
      <c r="AU81" s="271"/>
      <c r="AV81" s="271"/>
      <c r="AW81" s="271"/>
      <c r="AX81" s="271"/>
      <c r="AY81" s="271"/>
      <c r="AZ81" s="271"/>
      <c r="BA81" s="271"/>
      <c r="BB81" s="271"/>
      <c r="BC81" s="27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c r="IM81" s="221"/>
      <c r="IN81" s="221"/>
    </row>
    <row r="82" spans="2:248" s="2" customFormat="1" ht="14.7" thickBot="1" x14ac:dyDescent="0.6">
      <c r="B82" s="338" t="s">
        <v>94</v>
      </c>
      <c r="C82" s="341">
        <v>0</v>
      </c>
      <c r="D82" s="341">
        <v>5.0000000000000001E-3</v>
      </c>
      <c r="E82" s="341">
        <v>0.01</v>
      </c>
      <c r="F82" s="341">
        <v>1.4999999999999999E-2</v>
      </c>
      <c r="G82" s="341">
        <v>0.02</v>
      </c>
      <c r="H82" s="341">
        <v>2.5000000000000001E-2</v>
      </c>
      <c r="I82" s="341">
        <v>0.03</v>
      </c>
      <c r="J82" s="341">
        <v>3.5000000000000003E-2</v>
      </c>
      <c r="K82" s="339"/>
      <c r="L82" s="339"/>
      <c r="M82" s="339"/>
      <c r="N82" s="339"/>
      <c r="O82" s="339"/>
      <c r="P82" s="339"/>
      <c r="Q82" s="339"/>
      <c r="R82" s="339"/>
      <c r="S82" s="339"/>
      <c r="T82" s="339"/>
      <c r="U82" s="339"/>
      <c r="V82" s="339"/>
      <c r="W82" s="339"/>
      <c r="X82" s="339"/>
      <c r="Y82" s="339"/>
      <c r="Z82" s="339"/>
      <c r="AA82" s="339"/>
      <c r="AB82" s="339"/>
      <c r="AC82" s="339"/>
      <c r="AD82" s="339"/>
      <c r="AE82" s="339"/>
      <c r="AF82" s="340"/>
      <c r="AG82" s="340"/>
      <c r="AH82" s="340"/>
      <c r="AI82" s="340"/>
      <c r="AJ82" s="340"/>
      <c r="AK82" s="271"/>
      <c r="AL82" s="271"/>
      <c r="AM82" s="271"/>
      <c r="AN82" s="271"/>
      <c r="AO82" s="271"/>
      <c r="AP82" s="271"/>
      <c r="AQ82" s="271"/>
      <c r="AR82" s="271"/>
      <c r="AS82" s="271"/>
      <c r="AT82" s="271"/>
      <c r="AU82" s="271"/>
      <c r="AV82" s="271"/>
      <c r="AW82" s="271"/>
      <c r="AX82" s="271"/>
      <c r="AY82" s="271"/>
      <c r="AZ82" s="271"/>
      <c r="BA82" s="271"/>
      <c r="BB82" s="271"/>
      <c r="BC82" s="27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c r="IM82" s="221"/>
      <c r="IN82" s="221"/>
    </row>
    <row r="83" spans="2:248" s="2" customFormat="1" x14ac:dyDescent="0.55000000000000004">
      <c r="B83" s="338" t="s">
        <v>96</v>
      </c>
      <c r="D83" s="140">
        <v>2017</v>
      </c>
      <c r="E83" s="140">
        <v>2018</v>
      </c>
      <c r="F83" s="140">
        <v>2019</v>
      </c>
      <c r="G83" s="140">
        <v>2020</v>
      </c>
      <c r="H83" s="140">
        <v>2021</v>
      </c>
      <c r="I83" s="140">
        <v>2022</v>
      </c>
      <c r="J83" s="140">
        <v>2023</v>
      </c>
      <c r="K83" s="140">
        <v>2024</v>
      </c>
      <c r="L83" s="140">
        <v>2025</v>
      </c>
      <c r="M83" s="140">
        <v>2026</v>
      </c>
      <c r="N83" s="140">
        <v>2027</v>
      </c>
      <c r="O83" s="140">
        <v>2028</v>
      </c>
      <c r="P83" s="140">
        <v>2029</v>
      </c>
      <c r="Q83" s="140">
        <v>2030</v>
      </c>
      <c r="R83" s="140">
        <v>2031</v>
      </c>
      <c r="S83" s="140">
        <v>2032</v>
      </c>
      <c r="T83" s="140">
        <v>2033</v>
      </c>
      <c r="U83" s="140">
        <v>2034</v>
      </c>
      <c r="V83" s="140">
        <v>2035</v>
      </c>
      <c r="W83" s="140">
        <v>2036</v>
      </c>
      <c r="X83" s="140">
        <v>2037</v>
      </c>
      <c r="Y83" s="140">
        <v>2038</v>
      </c>
      <c r="Z83" s="140">
        <v>2039</v>
      </c>
      <c r="AA83" s="140">
        <v>2040</v>
      </c>
      <c r="AB83" s="140">
        <v>2041</v>
      </c>
      <c r="AC83" s="140">
        <v>2042</v>
      </c>
      <c r="AD83" s="140">
        <v>2043</v>
      </c>
      <c r="AE83" s="140">
        <v>2044</v>
      </c>
      <c r="AF83" s="140">
        <v>2045</v>
      </c>
      <c r="AG83" s="140">
        <v>2046</v>
      </c>
      <c r="AH83" s="140">
        <v>2047</v>
      </c>
      <c r="AI83" s="140">
        <v>2048</v>
      </c>
      <c r="AJ83" s="140">
        <v>2049</v>
      </c>
      <c r="AK83" s="140">
        <v>2050</v>
      </c>
      <c r="AL83" s="140">
        <v>2051</v>
      </c>
      <c r="AM83" s="140">
        <v>2052</v>
      </c>
      <c r="AN83" s="140">
        <v>2053</v>
      </c>
      <c r="AO83" s="140">
        <v>2054</v>
      </c>
      <c r="AP83" s="140">
        <v>2055</v>
      </c>
      <c r="AQ83" s="140">
        <v>2056</v>
      </c>
      <c r="AR83" s="140">
        <v>2057</v>
      </c>
      <c r="AS83" s="140">
        <v>2058</v>
      </c>
      <c r="AT83" s="140">
        <v>2059</v>
      </c>
      <c r="AU83" s="140">
        <v>2060</v>
      </c>
      <c r="AV83" s="140">
        <v>2061</v>
      </c>
      <c r="AW83" s="140">
        <v>2062</v>
      </c>
      <c r="AX83" s="140">
        <v>2063</v>
      </c>
      <c r="AY83" s="140">
        <v>2064</v>
      </c>
      <c r="AZ83" s="140">
        <v>2065</v>
      </c>
      <c r="BA83" s="141">
        <v>2066</v>
      </c>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row>
    <row r="84" spans="2:248" s="2" customFormat="1" x14ac:dyDescent="0.55000000000000004">
      <c r="B84" s="338" t="s">
        <v>95</v>
      </c>
      <c r="C84" s="271" t="s">
        <v>97</v>
      </c>
      <c r="D84" s="221"/>
      <c r="E84" s="22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c r="AC84" s="271"/>
      <c r="AD84" s="271"/>
      <c r="AE84" s="271"/>
      <c r="AF84" s="271"/>
      <c r="AG84" s="271"/>
      <c r="AH84" s="271"/>
      <c r="AI84" s="271"/>
      <c r="AJ84" s="271"/>
      <c r="AK84" s="271"/>
      <c r="AL84" s="271"/>
      <c r="AM84" s="271"/>
      <c r="AN84" s="271"/>
      <c r="AO84" s="271"/>
      <c r="AP84" s="271"/>
      <c r="AQ84" s="271"/>
      <c r="AR84" s="271"/>
      <c r="AS84" s="271"/>
      <c r="AT84" s="271"/>
      <c r="AU84" s="271"/>
      <c r="AV84" s="271"/>
      <c r="AW84" s="271"/>
      <c r="AX84" s="271"/>
      <c r="AY84" s="271"/>
      <c r="AZ84" s="271"/>
      <c r="BA84" s="27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row>
    <row r="85" spans="2:248" s="2" customFormat="1" x14ac:dyDescent="0.55000000000000004">
      <c r="B85" s="338" t="s">
        <v>99</v>
      </c>
      <c r="C85" s="271" t="s">
        <v>98</v>
      </c>
      <c r="D85" s="221"/>
      <c r="E85" s="22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row>
    <row r="86" spans="2:248" s="2" customFormat="1" x14ac:dyDescent="0.55000000000000004">
      <c r="B86" s="338"/>
      <c r="C86" s="271"/>
      <c r="D86" s="221"/>
      <c r="E86" s="22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row>
    <row r="87" spans="2:248" s="2" customFormat="1" x14ac:dyDescent="0.55000000000000004">
      <c r="B87" s="338"/>
      <c r="C87" s="271"/>
      <c r="D87" s="221"/>
      <c r="E87" s="221"/>
      <c r="F87" s="271"/>
      <c r="G87" s="271"/>
      <c r="H87" s="271"/>
      <c r="I87" s="271"/>
      <c r="J87" s="271"/>
      <c r="K87" s="271"/>
      <c r="L87" s="271"/>
      <c r="M87" s="271"/>
      <c r="N87" s="271"/>
      <c r="O87" s="271"/>
      <c r="P87" s="271"/>
      <c r="Q87" s="271"/>
      <c r="R87" s="271"/>
      <c r="S87" s="271"/>
      <c r="T87" s="271"/>
      <c r="U87" s="271"/>
      <c r="V87" s="271"/>
      <c r="W87" s="271"/>
      <c r="X87" s="271"/>
      <c r="Y87" s="271"/>
      <c r="Z87" s="271"/>
      <c r="AA87" s="271"/>
      <c r="AB87" s="271"/>
      <c r="AC87" s="271"/>
      <c r="AD87" s="271"/>
      <c r="AE87" s="271"/>
      <c r="AF87" s="271"/>
      <c r="AG87" s="271"/>
      <c r="AH87" s="271"/>
      <c r="AI87" s="271"/>
      <c r="AJ87" s="271"/>
      <c r="AK87" s="271"/>
      <c r="AL87" s="271"/>
      <c r="AM87" s="271"/>
      <c r="AN87" s="271"/>
      <c r="AO87" s="271"/>
      <c r="AP87" s="271"/>
      <c r="AQ87" s="271"/>
      <c r="AR87" s="271"/>
      <c r="AS87" s="271"/>
      <c r="AT87" s="271"/>
      <c r="AU87" s="271"/>
      <c r="AV87" s="271"/>
      <c r="AW87" s="271"/>
      <c r="AX87" s="271"/>
      <c r="AY87" s="271"/>
      <c r="AZ87" s="271"/>
      <c r="BA87" s="27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row>
    <row r="88" spans="2:248" s="2" customFormat="1" x14ac:dyDescent="0.55000000000000004">
      <c r="B88" s="338"/>
      <c r="C88" s="271"/>
      <c r="D88" s="221"/>
      <c r="E88" s="221"/>
      <c r="F88" s="271"/>
      <c r="G88" s="271"/>
      <c r="H88" s="271"/>
      <c r="I88" s="271"/>
      <c r="J88" s="271"/>
      <c r="K88" s="271"/>
      <c r="L88" s="271"/>
      <c r="M88" s="271"/>
      <c r="N88" s="271"/>
      <c r="O88" s="271"/>
      <c r="P88" s="271"/>
      <c r="Q88" s="271"/>
      <c r="R88" s="271"/>
      <c r="S88" s="271"/>
      <c r="T88" s="271"/>
      <c r="U88" s="271"/>
      <c r="V88" s="271"/>
      <c r="W88" s="271"/>
      <c r="X88" s="271"/>
      <c r="Y88" s="271"/>
      <c r="Z88" s="271"/>
      <c r="AA88" s="271"/>
      <c r="AB88" s="271"/>
      <c r="AC88" s="271"/>
      <c r="AD88" s="271"/>
      <c r="AE88" s="271"/>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row>
    <row r="89" spans="2:248" s="2" customFormat="1" x14ac:dyDescent="0.55000000000000004">
      <c r="B89" s="338"/>
      <c r="C89" s="271"/>
      <c r="D89" s="221"/>
      <c r="E89" s="22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row>
    <row r="90" spans="2:248" s="2" customFormat="1" x14ac:dyDescent="0.55000000000000004">
      <c r="B90" s="221"/>
      <c r="C90" s="271"/>
      <c r="D90" s="221"/>
      <c r="E90" s="22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row>
    <row r="91" spans="2:248" s="2" customFormat="1" x14ac:dyDescent="0.55000000000000004">
      <c r="B91" t="s">
        <v>29</v>
      </c>
      <c r="C91" t="s">
        <v>30</v>
      </c>
      <c r="D91" t="s">
        <v>31</v>
      </c>
      <c r="E91" t="s">
        <v>32</v>
      </c>
      <c r="F91" t="s">
        <v>33</v>
      </c>
      <c r="G91" t="s">
        <v>34</v>
      </c>
      <c r="H91" t="s">
        <v>35</v>
      </c>
      <c r="I91" t="s">
        <v>36</v>
      </c>
      <c r="J91" t="s">
        <v>37</v>
      </c>
      <c r="K91" t="s">
        <v>38</v>
      </c>
      <c r="L91"/>
      <c r="M91" s="271"/>
      <c r="N91" s="271"/>
      <c r="O91" s="271"/>
      <c r="P91" s="271"/>
      <c r="Q91" s="271"/>
      <c r="R91" s="271"/>
      <c r="S91" s="271"/>
      <c r="T91" s="271"/>
      <c r="U91" s="271"/>
      <c r="V91" s="271"/>
      <c r="W91" s="271"/>
      <c r="X91" s="271"/>
      <c r="Y91" s="271"/>
      <c r="Z91" s="271"/>
      <c r="AA91" s="271"/>
      <c r="AB91" s="271"/>
      <c r="AC91" s="271"/>
      <c r="AD91" s="271" t="s">
        <v>44</v>
      </c>
      <c r="AE91" s="271"/>
      <c r="AF91" s="271"/>
      <c r="AG91" s="271"/>
      <c r="AH91" s="271"/>
      <c r="AI91" s="271"/>
      <c r="AJ91" s="271"/>
      <c r="AK91" s="271"/>
      <c r="AL91" s="271"/>
      <c r="AM91" s="271"/>
      <c r="AN91" s="271"/>
      <c r="AO91" s="271"/>
      <c r="AP91" s="271"/>
      <c r="AQ91" s="271"/>
      <c r="AR91" s="271"/>
      <c r="AS91" s="271"/>
      <c r="AT91" s="271"/>
      <c r="AU91" s="271"/>
      <c r="AV91" s="271"/>
      <c r="AW91" s="271"/>
      <c r="AX91" s="271"/>
      <c r="AY91" s="271"/>
      <c r="AZ91" s="271"/>
      <c r="BA91" s="27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row>
    <row r="92" spans="2:248" s="2" customFormat="1" x14ac:dyDescent="0.55000000000000004">
      <c r="B92" s="278" t="s">
        <v>45</v>
      </c>
      <c r="C92" s="278" t="s">
        <v>46</v>
      </c>
      <c r="D92" s="279">
        <v>52428</v>
      </c>
      <c r="E92" s="279">
        <v>52541</v>
      </c>
      <c r="F92" s="279">
        <v>52663</v>
      </c>
      <c r="G92" s="279">
        <v>52786</v>
      </c>
      <c r="H92" s="279">
        <v>52898</v>
      </c>
      <c r="I92" s="279">
        <v>52993</v>
      </c>
      <c r="J92" s="278" t="s">
        <v>41</v>
      </c>
      <c r="K92" s="278"/>
      <c r="L92" s="278"/>
      <c r="M92" s="271"/>
      <c r="N92" s="271"/>
      <c r="O92" s="271"/>
      <c r="P92" s="271"/>
      <c r="Q92" s="271"/>
      <c r="R92" s="271"/>
      <c r="S92" s="271"/>
      <c r="T92" s="271"/>
      <c r="U92" s="271"/>
      <c r="V92" s="271"/>
      <c r="W92" s="271"/>
      <c r="X92" s="271"/>
      <c r="Y92" s="271"/>
      <c r="Z92" s="271"/>
      <c r="AA92" s="271"/>
      <c r="AB92" s="271"/>
      <c r="AC92" s="271"/>
      <c r="AD92" s="271"/>
      <c r="AE92" s="271"/>
      <c r="AF92" s="271"/>
      <c r="AG92" s="271"/>
      <c r="AH92" s="271"/>
      <c r="AI92" s="271"/>
      <c r="AJ92" s="271"/>
      <c r="AK92" s="271"/>
      <c r="AL92" s="271"/>
      <c r="AM92" s="271"/>
      <c r="AN92" s="271"/>
      <c r="AO92" s="271"/>
      <c r="AP92" s="271"/>
      <c r="AQ92" s="271"/>
      <c r="AR92" s="271"/>
      <c r="AS92" s="271"/>
      <c r="AT92" s="271"/>
      <c r="AU92" s="271"/>
      <c r="AV92" s="271"/>
      <c r="AW92" s="271"/>
      <c r="AX92" s="271"/>
      <c r="AY92" s="271"/>
      <c r="AZ92" s="271"/>
      <c r="BA92" s="27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row>
    <row r="93" spans="2:248" s="2" customFormat="1" ht="13.95" customHeight="1" x14ac:dyDescent="0.55000000000000004">
      <c r="B93" s="280" t="s">
        <v>47</v>
      </c>
      <c r="C93" s="280" t="s">
        <v>48</v>
      </c>
      <c r="D93" s="281">
        <v>163803078.27887601</v>
      </c>
      <c r="E93" s="281">
        <v>172861423.41758001</v>
      </c>
      <c r="F93" s="281">
        <v>184439555.469872</v>
      </c>
      <c r="G93" s="281">
        <v>190180248.29337701</v>
      </c>
      <c r="H93" s="281">
        <v>186716625.753117</v>
      </c>
      <c r="I93" s="281" t="s">
        <v>41</v>
      </c>
      <c r="J93" s="280" t="s">
        <v>41</v>
      </c>
      <c r="K93" s="280"/>
      <c r="L93" s="280"/>
      <c r="M93" s="271"/>
      <c r="N93" s="271"/>
      <c r="O93" s="271"/>
      <c r="P93" s="271"/>
      <c r="Q93" s="271"/>
      <c r="R93" s="271"/>
      <c r="S93" s="271"/>
      <c r="T93" s="271"/>
      <c r="U93" s="271"/>
      <c r="V93" s="271"/>
      <c r="W93" s="271"/>
      <c r="X93" s="271"/>
      <c r="Y93" s="271"/>
      <c r="Z93" s="271"/>
      <c r="AA93" s="271"/>
      <c r="AB93" s="271"/>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row>
    <row r="94" spans="2:248" s="2" customFormat="1" x14ac:dyDescent="0.55000000000000004">
      <c r="B94" s="280" t="s">
        <v>49</v>
      </c>
      <c r="C94" s="280"/>
      <c r="D94" s="281">
        <f t="shared" ref="D94:I94" si="4">D93/D92</f>
        <v>3124.3434477545588</v>
      </c>
      <c r="E94" s="281">
        <f t="shared" si="4"/>
        <v>3290.0291851616835</v>
      </c>
      <c r="F94" s="281">
        <f t="shared" si="4"/>
        <v>3502.2607042871086</v>
      </c>
      <c r="G94" s="281">
        <f t="shared" si="4"/>
        <v>3602.8539441021676</v>
      </c>
      <c r="H94" s="281">
        <f t="shared" si="4"/>
        <v>3529.7483033974249</v>
      </c>
      <c r="I94" s="281" t="e">
        <f t="shared" si="4"/>
        <v>#VALUE!</v>
      </c>
      <c r="J94" s="280"/>
      <c r="K94" s="280"/>
      <c r="L94" s="280"/>
      <c r="M94" s="271"/>
      <c r="N94" s="271"/>
      <c r="O94" s="271"/>
      <c r="P94" s="271"/>
      <c r="Q94" s="271"/>
      <c r="R94" s="271"/>
      <c r="S94" s="271"/>
      <c r="T94" s="271"/>
      <c r="U94" s="271"/>
      <c r="V94" s="271"/>
      <c r="W94" s="271"/>
      <c r="X94" s="271"/>
      <c r="Y94" s="271"/>
      <c r="Z94" s="271"/>
      <c r="AA94" s="271"/>
      <c r="AB94" s="271"/>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row>
    <row r="95" spans="2:248" s="2" customFormat="1" x14ac:dyDescent="0.55000000000000004">
      <c r="B95" s="280" t="s">
        <v>50</v>
      </c>
      <c r="C95" s="280"/>
      <c r="D95" s="282">
        <f t="shared" ref="D95:I95" si="5">D94/365</f>
        <v>8.5598450623412567</v>
      </c>
      <c r="E95" s="282">
        <f t="shared" si="5"/>
        <v>9.0137785894840636</v>
      </c>
      <c r="F95" s="282">
        <f t="shared" si="5"/>
        <v>9.5952348062660509</v>
      </c>
      <c r="G95" s="282">
        <f t="shared" si="5"/>
        <v>9.8708327235675828</v>
      </c>
      <c r="H95" s="282">
        <f t="shared" si="5"/>
        <v>9.6705432969792469</v>
      </c>
      <c r="I95" s="282" t="e">
        <f t="shared" si="5"/>
        <v>#VALUE!</v>
      </c>
      <c r="J95" s="280"/>
      <c r="K95" s="280"/>
      <c r="L95" s="280"/>
      <c r="M95" s="271"/>
      <c r="N95" s="271"/>
      <c r="O95" s="271"/>
      <c r="P95" s="271"/>
      <c r="Q95" s="271"/>
      <c r="R95" s="271"/>
      <c r="S95" s="271"/>
      <c r="T95" s="271"/>
      <c r="U95" s="271"/>
      <c r="V95" s="271"/>
      <c r="W95" s="271"/>
      <c r="X95" s="271"/>
      <c r="Y95" s="271"/>
      <c r="Z95" s="271"/>
      <c r="AA95" s="271"/>
      <c r="AB95" s="271"/>
      <c r="AC95" s="271"/>
      <c r="AD95" s="271"/>
      <c r="AE95" s="271"/>
      <c r="AF95" s="271"/>
      <c r="AG95" s="271"/>
      <c r="AH95" s="271"/>
      <c r="AI95" s="271"/>
      <c r="AJ95" s="271"/>
      <c r="AK95" s="271"/>
      <c r="AL95" s="271"/>
      <c r="AM95" s="271"/>
      <c r="AN95" s="271"/>
      <c r="AO95" s="271"/>
      <c r="AP95" s="271"/>
      <c r="AQ95" s="271"/>
      <c r="AR95" s="271"/>
      <c r="AS95" s="271"/>
      <c r="AT95" s="271"/>
      <c r="AU95" s="271"/>
      <c r="AV95" s="271"/>
      <c r="AW95" s="271"/>
      <c r="AX95" s="271"/>
      <c r="AY95" s="271"/>
      <c r="AZ95" s="271"/>
      <c r="BA95" s="27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row>
    <row r="96" spans="2:248" s="2" customFormat="1" x14ac:dyDescent="0.55000000000000004">
      <c r="B96" s="272" t="s">
        <v>39</v>
      </c>
      <c r="C96" s="272" t="s">
        <v>40</v>
      </c>
      <c r="D96" s="273">
        <v>4.1091970310340571</v>
      </c>
      <c r="E96" s="273">
        <v>0.15273911788644057</v>
      </c>
      <c r="F96" s="273">
        <v>2.814232210015291</v>
      </c>
      <c r="G96" s="273">
        <v>2.342032378986687</v>
      </c>
      <c r="H96" s="273">
        <v>-0.9713033964394242</v>
      </c>
      <c r="I96" s="272">
        <v>0.6</v>
      </c>
      <c r="J96" s="272" t="s">
        <v>41</v>
      </c>
      <c r="K96" s="274">
        <f>AVERAGE(D96:H96)</f>
        <v>1.6893794682966103</v>
      </c>
      <c r="L96" s="272"/>
      <c r="M96" s="271"/>
      <c r="N96" s="271"/>
      <c r="O96" s="271"/>
      <c r="P96" s="271"/>
      <c r="Q96" s="271"/>
      <c r="R96" s="271"/>
      <c r="S96" s="271"/>
      <c r="T96" s="271"/>
      <c r="U96" s="271"/>
      <c r="V96" s="271"/>
      <c r="W96" s="271"/>
      <c r="X96" s="271"/>
      <c r="Y96" s="271"/>
      <c r="Z96" s="271"/>
      <c r="AA96" s="271"/>
      <c r="AB96" s="271"/>
      <c r="AC96" s="271"/>
      <c r="AD96" s="271"/>
      <c r="AE96" s="271"/>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row>
    <row r="97" spans="2:246" s="2" customFormat="1" x14ac:dyDescent="0.55000000000000004">
      <c r="B97" s="275" t="s">
        <v>42</v>
      </c>
      <c r="C97" s="275" t="s">
        <v>43</v>
      </c>
      <c r="D97" s="276">
        <v>3.4231034802628955</v>
      </c>
      <c r="E97" s="276">
        <v>5.3690815064857844</v>
      </c>
      <c r="F97" s="276">
        <v>3.7773903132992217</v>
      </c>
      <c r="G97" s="276">
        <v>0.75284213601133843</v>
      </c>
      <c r="H97" s="276">
        <v>-0.85826442964707894</v>
      </c>
      <c r="I97" s="275">
        <f>-2.2</f>
        <v>-2.2000000000000002</v>
      </c>
      <c r="J97" s="275" t="s">
        <v>41</v>
      </c>
      <c r="K97" s="275"/>
      <c r="L97" s="275"/>
      <c r="M97" s="271"/>
      <c r="N97" s="271"/>
      <c r="O97" s="271"/>
      <c r="P97" s="27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row>
    <row r="98" spans="2:246" s="2" customFormat="1" x14ac:dyDescent="0.55000000000000004">
      <c r="B98" s="221"/>
      <c r="C98" s="271"/>
      <c r="D98">
        <v>100</v>
      </c>
      <c r="E98" s="277">
        <f>D98*(100+E97)/100</f>
        <v>105.36908150648578</v>
      </c>
      <c r="F98" s="277">
        <f>E98*(100+F97)/100</f>
        <v>109.34928298452414</v>
      </c>
      <c r="G98" s="277">
        <f>F98*(100+G97)/100</f>
        <v>110.1725104622579</v>
      </c>
      <c r="H98" s="277">
        <f>G98*(100+H97)/100</f>
        <v>109.22693899371114</v>
      </c>
      <c r="I98" s="277">
        <f>H98*(100+I97)/100</f>
        <v>106.82394633584948</v>
      </c>
      <c r="J98" s="271"/>
      <c r="K98" s="271"/>
      <c r="L98" s="271"/>
      <c r="M98" s="271"/>
      <c r="N98" s="271"/>
      <c r="O98" s="271"/>
      <c r="P98" s="271"/>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row>
    <row r="99" spans="2:246" s="2" customFormat="1" x14ac:dyDescent="0.55000000000000004">
      <c r="B99" s="221"/>
      <c r="C99" s="271"/>
      <c r="D99"/>
      <c r="E99" s="277"/>
      <c r="F99" s="277"/>
      <c r="G99" s="277"/>
      <c r="H99" s="277"/>
      <c r="I99" s="277"/>
      <c r="J99" s="271"/>
      <c r="K99" s="271"/>
      <c r="L99" s="271"/>
      <c r="M99" s="271"/>
      <c r="N99" s="271"/>
      <c r="O99" s="271"/>
      <c r="P99" s="271"/>
      <c r="Q99" s="271"/>
      <c r="R99" s="271"/>
      <c r="S99" s="271"/>
      <c r="T99" s="271"/>
      <c r="U99" s="271"/>
      <c r="V99" s="271"/>
      <c r="W99" s="271"/>
      <c r="X99" s="271"/>
      <c r="Y99" s="271"/>
      <c r="Z99" s="271"/>
      <c r="AA99" s="271"/>
      <c r="AB99" s="271"/>
      <c r="AC99" s="271"/>
      <c r="AD99" s="271"/>
      <c r="AE99" s="271"/>
      <c r="AF99" s="271"/>
      <c r="AG99" s="271"/>
      <c r="AH99" s="271"/>
      <c r="AI99" s="271"/>
      <c r="AJ99" s="271"/>
      <c r="AK99" s="271"/>
      <c r="AL99" s="271"/>
      <c r="AM99" s="271"/>
      <c r="AN99" s="271"/>
      <c r="AO99" s="271"/>
      <c r="AP99" s="271"/>
      <c r="AQ99" s="271"/>
      <c r="AR99" s="271"/>
      <c r="AS99" s="271"/>
      <c r="AT99" s="271"/>
      <c r="AU99" s="271"/>
      <c r="AV99" s="271"/>
      <c r="AW99" s="271"/>
      <c r="AX99" s="271"/>
      <c r="AY99" s="271"/>
      <c r="AZ99" s="271"/>
      <c r="BA99" s="27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c r="HY99" s="221"/>
      <c r="HZ99" s="221"/>
      <c r="IA99" s="221"/>
      <c r="IB99" s="221"/>
      <c r="IC99" s="221"/>
      <c r="ID99" s="221"/>
      <c r="IE99" s="221"/>
      <c r="IF99" s="221"/>
      <c r="IG99" s="221"/>
      <c r="IH99" s="221"/>
      <c r="II99" s="221"/>
      <c r="IJ99" s="221"/>
      <c r="IK99" s="221"/>
      <c r="IL99" s="221"/>
    </row>
    <row r="100" spans="2:246" s="2" customFormat="1" x14ac:dyDescent="0.55000000000000004">
      <c r="B100" s="336" t="s">
        <v>108</v>
      </c>
      <c r="C100" s="271"/>
      <c r="D100"/>
      <c r="E100" s="277"/>
      <c r="F100" s="277"/>
      <c r="G100" s="277"/>
      <c r="H100" s="277"/>
      <c r="I100" s="277"/>
      <c r="J100" s="271"/>
      <c r="K100" s="271"/>
      <c r="L100" s="271"/>
      <c r="M100" s="271"/>
      <c r="N100" s="271"/>
      <c r="O100" s="271"/>
      <c r="P100" s="271"/>
      <c r="Q100" s="271"/>
      <c r="R100" s="271"/>
      <c r="S100" s="271"/>
      <c r="T100" s="271"/>
      <c r="U100" s="271"/>
      <c r="V100" s="271"/>
      <c r="W100" s="271"/>
      <c r="X100" s="271"/>
      <c r="Y100" s="271"/>
      <c r="Z100" s="271"/>
      <c r="AA100" s="271"/>
      <c r="AB100" s="271"/>
      <c r="AC100" s="271"/>
      <c r="AD100" s="271"/>
      <c r="AE100" s="271"/>
      <c r="AF100" s="271"/>
      <c r="AG100" s="271"/>
      <c r="AH100" s="271"/>
      <c r="AI100" s="271"/>
      <c r="AJ100" s="271"/>
      <c r="AK100" s="271"/>
      <c r="AL100" s="271"/>
      <c r="AM100" s="271"/>
      <c r="AN100" s="271"/>
      <c r="AO100" s="271"/>
      <c r="AP100" s="271"/>
      <c r="AQ100" s="271"/>
      <c r="AR100" s="271"/>
      <c r="AS100" s="271"/>
      <c r="AT100" s="271"/>
      <c r="AU100" s="271"/>
      <c r="AV100" s="271"/>
      <c r="AW100" s="271"/>
      <c r="AX100" s="271"/>
      <c r="AY100" s="271"/>
      <c r="AZ100" s="271"/>
      <c r="BA100" s="271"/>
      <c r="BB100" s="221"/>
      <c r="BC100" s="22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row>
    <row r="101" spans="2:246" s="2" customFormat="1" x14ac:dyDescent="0.55000000000000004">
      <c r="B101" s="221" t="s">
        <v>109</v>
      </c>
      <c r="C101" s="344">
        <v>53158</v>
      </c>
      <c r="D101" s="335"/>
      <c r="E101" s="335"/>
      <c r="F101" s="335"/>
      <c r="G101" s="335"/>
      <c r="H101" s="335"/>
      <c r="I101" s="335"/>
      <c r="J101" s="344"/>
      <c r="K101" s="344"/>
      <c r="L101" s="344"/>
      <c r="M101" s="344"/>
      <c r="N101" s="344"/>
      <c r="O101" s="344"/>
      <c r="P101" s="344"/>
      <c r="Q101" s="344"/>
      <c r="R101" s="344"/>
      <c r="S101" s="271"/>
      <c r="T101" s="271"/>
      <c r="U101" s="271"/>
      <c r="V101" s="271"/>
      <c r="W101" s="271"/>
      <c r="X101" s="271"/>
      <c r="Y101" s="271"/>
      <c r="Z101" s="271"/>
      <c r="AA101" s="271"/>
      <c r="AB101" s="271"/>
      <c r="AC101" s="271"/>
      <c r="AD101" s="271"/>
      <c r="AE101" s="271"/>
      <c r="AF101" s="271"/>
      <c r="AG101" s="271"/>
      <c r="AH101" s="271"/>
      <c r="AI101" s="271"/>
      <c r="AJ101" s="271"/>
      <c r="AK101" s="271"/>
      <c r="AL101" s="271"/>
      <c r="AM101" s="271"/>
      <c r="AN101" s="271"/>
      <c r="AO101" s="271"/>
      <c r="AP101" s="271"/>
      <c r="AQ101" s="271"/>
      <c r="AR101" s="271"/>
      <c r="AS101" s="271"/>
      <c r="AT101" s="271"/>
      <c r="AU101" s="271"/>
      <c r="AV101" s="271"/>
      <c r="AW101" s="271"/>
      <c r="AX101" s="271"/>
      <c r="AY101" s="271"/>
      <c r="AZ101" s="271"/>
      <c r="BA101" s="271"/>
      <c r="BB101" s="221"/>
      <c r="BC101" s="22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row>
    <row r="102" spans="2:246" s="2" customFormat="1" x14ac:dyDescent="0.55000000000000004">
      <c r="B102" s="221" t="s">
        <v>110</v>
      </c>
      <c r="C102" s="344">
        <v>50840</v>
      </c>
      <c r="D102" s="335"/>
      <c r="E102" s="335"/>
      <c r="F102" s="335"/>
      <c r="G102" s="335"/>
      <c r="H102" s="335"/>
      <c r="I102" s="335"/>
      <c r="J102" s="344"/>
      <c r="K102" s="344"/>
      <c r="L102" s="344"/>
      <c r="M102" s="344"/>
      <c r="N102" s="344"/>
      <c r="O102" s="344"/>
      <c r="P102" s="344"/>
      <c r="Q102" s="344"/>
      <c r="R102" s="344"/>
      <c r="S102" s="271"/>
      <c r="T102" s="271"/>
      <c r="U102" s="271"/>
      <c r="V102" s="271"/>
      <c r="W102" s="271"/>
      <c r="X102" s="271"/>
      <c r="Y102" s="271"/>
      <c r="Z102" s="271"/>
      <c r="AA102" s="271"/>
      <c r="AB102" s="271"/>
      <c r="AC102" s="271"/>
      <c r="AD102" s="271"/>
      <c r="AE102" s="271"/>
      <c r="AF102" s="271"/>
      <c r="AG102" s="271"/>
      <c r="AH102" s="271"/>
      <c r="AI102" s="271"/>
      <c r="AJ102" s="271"/>
      <c r="AK102" s="271"/>
      <c r="AL102" s="271"/>
      <c r="AM102" s="271"/>
      <c r="AN102" s="271"/>
      <c r="AO102" s="271"/>
      <c r="AP102" s="271"/>
      <c r="AQ102" s="271"/>
      <c r="AR102" s="271"/>
      <c r="AS102" s="271"/>
      <c r="AT102" s="271"/>
      <c r="AU102" s="271"/>
      <c r="AV102" s="271"/>
      <c r="AW102" s="271"/>
      <c r="AX102" s="271"/>
      <c r="AY102" s="271"/>
      <c r="AZ102" s="271"/>
      <c r="BA102" s="271"/>
      <c r="BB102" s="221"/>
      <c r="BC102" s="22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row>
    <row r="103" spans="2:246" s="2" customFormat="1" x14ac:dyDescent="0.55000000000000004">
      <c r="B103" s="221" t="s">
        <v>111</v>
      </c>
      <c r="C103" s="344">
        <f>C101-C102</f>
        <v>2318</v>
      </c>
      <c r="D103" s="335"/>
      <c r="E103" s="335"/>
      <c r="F103" s="335"/>
      <c r="G103" s="335"/>
      <c r="H103" s="335"/>
      <c r="I103" s="335"/>
      <c r="J103" s="344"/>
      <c r="K103" s="344"/>
      <c r="L103" s="344"/>
      <c r="M103" s="344"/>
      <c r="N103" s="344"/>
      <c r="O103" s="344"/>
      <c r="P103" s="344"/>
      <c r="Q103" s="344"/>
      <c r="R103" s="344"/>
      <c r="S103" s="271"/>
      <c r="T103" s="271"/>
      <c r="U103" s="271"/>
      <c r="V103" s="271"/>
      <c r="W103" s="271"/>
      <c r="X103" s="271"/>
      <c r="Y103" s="271"/>
      <c r="Z103" s="271"/>
      <c r="AA103" s="271"/>
      <c r="AB103" s="271"/>
      <c r="AC103" s="271"/>
      <c r="AD103" s="271"/>
      <c r="AE103" s="271"/>
      <c r="AF103" s="271"/>
      <c r="AG103" s="271"/>
      <c r="AH103" s="271"/>
      <c r="AI103" s="271"/>
      <c r="AJ103" s="271"/>
      <c r="AK103" s="271"/>
      <c r="AL103" s="271"/>
      <c r="AM103" s="271"/>
      <c r="AN103" s="271"/>
      <c r="AO103" s="271"/>
      <c r="AP103" s="271"/>
      <c r="AQ103" s="271"/>
      <c r="AR103" s="271"/>
      <c r="AS103" s="271"/>
      <c r="AT103" s="271"/>
      <c r="AU103" s="271"/>
      <c r="AV103" s="271"/>
      <c r="AW103" s="271"/>
      <c r="AX103" s="271"/>
      <c r="AY103" s="271"/>
      <c r="AZ103" s="271"/>
      <c r="BA103" s="271"/>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row>
    <row r="104" spans="2:246" s="2" customFormat="1" x14ac:dyDescent="0.55000000000000004">
      <c r="B104" s="221" t="s">
        <v>121</v>
      </c>
      <c r="C104" s="341">
        <f>C103/C102</f>
        <v>4.5594020456333595E-2</v>
      </c>
      <c r="D104" s="335"/>
      <c r="E104" s="335"/>
      <c r="F104" s="335"/>
      <c r="G104" s="335"/>
      <c r="H104" s="335"/>
      <c r="I104" s="335"/>
      <c r="J104" s="344"/>
      <c r="K104" s="344"/>
      <c r="L104" s="344"/>
      <c r="M104" s="344"/>
      <c r="N104" s="344"/>
      <c r="O104" s="344"/>
      <c r="P104" s="344"/>
      <c r="Q104" s="344"/>
      <c r="R104" s="344"/>
      <c r="S104" s="271"/>
      <c r="T104" s="271"/>
      <c r="U104" s="271"/>
      <c r="V104" s="271"/>
      <c r="W104" s="271"/>
      <c r="X104" s="271"/>
      <c r="Y104" s="271"/>
      <c r="Z104" s="271"/>
      <c r="AA104" s="271"/>
      <c r="AB104" s="271"/>
      <c r="AC104" s="271"/>
      <c r="AD104" s="271"/>
      <c r="AE104" s="271"/>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row>
    <row r="105" spans="2:246" s="2" customFormat="1" x14ac:dyDescent="0.55000000000000004">
      <c r="B105" s="221" t="s">
        <v>116</v>
      </c>
      <c r="C105" s="346">
        <f>C104/12</f>
        <v>3.7995017046944662E-3</v>
      </c>
      <c r="D105" s="335"/>
      <c r="E105" s="335"/>
      <c r="F105" s="335"/>
      <c r="G105" s="335"/>
      <c r="H105" s="335"/>
      <c r="I105" s="335"/>
      <c r="J105" s="344"/>
      <c r="K105" s="344"/>
      <c r="L105" s="344"/>
      <c r="M105" s="344"/>
      <c r="N105" s="344"/>
      <c r="O105" s="344"/>
      <c r="P105" s="344"/>
      <c r="Q105" s="344"/>
      <c r="R105" s="344"/>
      <c r="S105" s="271"/>
      <c r="T105" s="271"/>
      <c r="U105" s="271"/>
      <c r="V105" s="271"/>
      <c r="W105" s="271"/>
      <c r="X105" s="271"/>
      <c r="Y105" s="271"/>
      <c r="Z105" s="271"/>
      <c r="AA105" s="271"/>
      <c r="AB105" s="271"/>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row>
    <row r="106" spans="2:246" s="2" customFormat="1" x14ac:dyDescent="0.55000000000000004">
      <c r="B106" s="221" t="s">
        <v>117</v>
      </c>
      <c r="C106" s="344">
        <v>31905</v>
      </c>
      <c r="D106" s="345">
        <f>C106/C101</f>
        <v>0.60019188080815677</v>
      </c>
      <c r="E106" s="344"/>
      <c r="F106" s="344"/>
      <c r="G106" s="344"/>
      <c r="H106" s="344"/>
      <c r="I106" s="344"/>
      <c r="J106" s="344"/>
      <c r="K106" s="344"/>
      <c r="L106" s="344"/>
      <c r="M106" s="344"/>
      <c r="N106" s="344"/>
      <c r="O106" s="344"/>
      <c r="P106" s="344"/>
      <c r="Q106" s="344"/>
      <c r="R106" s="344"/>
      <c r="S106" s="271"/>
      <c r="T106" s="271"/>
      <c r="U106" s="271"/>
      <c r="V106" s="271"/>
      <c r="W106" s="271"/>
      <c r="X106" s="271"/>
      <c r="Y106" s="271"/>
      <c r="Z106" s="271"/>
      <c r="AA106" s="271"/>
      <c r="AB106" s="271"/>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row>
    <row r="107" spans="2:246" s="2" customFormat="1" x14ac:dyDescent="0.55000000000000004">
      <c r="B107" s="221" t="s">
        <v>118</v>
      </c>
      <c r="C107" s="344">
        <v>12647</v>
      </c>
      <c r="D107" s="345">
        <f>C107/C106</f>
        <v>0.39639554928694559</v>
      </c>
      <c r="E107" s="344"/>
      <c r="F107" s="344"/>
      <c r="G107" s="344"/>
      <c r="H107" s="344"/>
      <c r="I107" s="344"/>
      <c r="J107" s="344"/>
      <c r="K107" s="344"/>
      <c r="L107" s="344"/>
      <c r="M107" s="344"/>
      <c r="N107" s="344"/>
      <c r="O107" s="344"/>
      <c r="P107" s="344"/>
      <c r="Q107" s="344"/>
      <c r="R107" s="344"/>
      <c r="S107" s="271"/>
      <c r="T107" s="271"/>
      <c r="U107" s="271"/>
      <c r="V107" s="271"/>
      <c r="W107" s="271"/>
      <c r="X107" s="271"/>
      <c r="Y107" s="271"/>
      <c r="Z107" s="271"/>
      <c r="AA107" s="271"/>
      <c r="AB107" s="271"/>
      <c r="AC107" s="271"/>
      <c r="AD107" s="271"/>
      <c r="AE107" s="271"/>
      <c r="AF107" s="271"/>
      <c r="AG107" s="271"/>
      <c r="AH107" s="271"/>
      <c r="AI107" s="271"/>
      <c r="AJ107" s="271"/>
      <c r="AK107" s="271"/>
      <c r="AL107" s="271"/>
      <c r="AM107" s="271"/>
      <c r="AN107" s="271"/>
      <c r="AO107" s="271"/>
      <c r="AP107" s="271"/>
      <c r="AQ107" s="271"/>
      <c r="AR107" s="271"/>
      <c r="AS107" s="271"/>
      <c r="AT107" s="271"/>
      <c r="AU107" s="271"/>
      <c r="AV107" s="271"/>
      <c r="AW107" s="271"/>
      <c r="AX107" s="271"/>
      <c r="AY107" s="271"/>
      <c r="AZ107" s="271"/>
      <c r="BA107" s="27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row>
    <row r="108" spans="2:246" s="2" customFormat="1" x14ac:dyDescent="0.55000000000000004">
      <c r="B108" s="221" t="s">
        <v>124</v>
      </c>
      <c r="C108" s="344">
        <f>E93/C107</f>
        <v>13668.176122209221</v>
      </c>
      <c r="D108" s="345"/>
      <c r="E108" s="344"/>
      <c r="F108" s="344"/>
      <c r="G108" s="344"/>
      <c r="H108" s="344"/>
      <c r="I108" s="344"/>
      <c r="J108" s="344"/>
      <c r="K108" s="344"/>
      <c r="L108" s="344"/>
      <c r="M108" s="344"/>
      <c r="N108" s="344"/>
      <c r="O108" s="344"/>
      <c r="P108" s="344"/>
      <c r="Q108" s="344"/>
      <c r="R108" s="344"/>
      <c r="S108" s="271"/>
      <c r="T108" s="271"/>
      <c r="U108" s="271"/>
      <c r="V108" s="271"/>
      <c r="W108" s="271"/>
      <c r="X108" s="271"/>
      <c r="Y108" s="271"/>
      <c r="Z108" s="271"/>
      <c r="AA108" s="271"/>
      <c r="AB108" s="271"/>
      <c r="AC108" s="271"/>
      <c r="AD108" s="271"/>
      <c r="AE108" s="271"/>
      <c r="AF108" s="271"/>
      <c r="AG108" s="271"/>
      <c r="AH108" s="271"/>
      <c r="AI108" s="271"/>
      <c r="AJ108" s="271"/>
      <c r="AK108" s="271"/>
      <c r="AL108" s="271"/>
      <c r="AM108" s="271"/>
      <c r="AN108" s="271"/>
      <c r="AO108" s="271"/>
      <c r="AP108" s="271"/>
      <c r="AQ108" s="271"/>
      <c r="AR108" s="271"/>
      <c r="AS108" s="271"/>
      <c r="AT108" s="271"/>
      <c r="AU108" s="271"/>
      <c r="AV108" s="271"/>
      <c r="AW108" s="271"/>
      <c r="AX108" s="271"/>
      <c r="AY108" s="271"/>
      <c r="AZ108" s="271"/>
      <c r="BA108" s="27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row>
    <row r="109" spans="2:246" s="2" customFormat="1" x14ac:dyDescent="0.55000000000000004">
      <c r="B109" s="221"/>
      <c r="C109" s="344"/>
      <c r="D109" s="345"/>
      <c r="E109" s="344"/>
      <c r="F109" s="344"/>
      <c r="G109" s="344"/>
      <c r="H109" s="344"/>
      <c r="I109" s="344"/>
      <c r="J109" s="344"/>
      <c r="K109" s="344"/>
      <c r="L109" s="344"/>
      <c r="M109" s="344"/>
      <c r="N109" s="344"/>
      <c r="O109" s="344"/>
      <c r="P109" s="344"/>
      <c r="Q109" s="344"/>
      <c r="R109" s="344"/>
      <c r="S109" s="271"/>
      <c r="T109" s="271"/>
      <c r="U109" s="271"/>
      <c r="V109" s="271"/>
      <c r="W109" s="271"/>
      <c r="X109" s="271"/>
      <c r="Y109" s="271"/>
      <c r="Z109" s="271"/>
      <c r="AA109" s="271"/>
      <c r="AB109" s="271"/>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row>
    <row r="110" spans="2:246" s="2" customFormat="1" x14ac:dyDescent="0.55000000000000004">
      <c r="B110" s="221" t="s">
        <v>114</v>
      </c>
      <c r="C110" s="344">
        <v>11408</v>
      </c>
      <c r="D110" s="344"/>
      <c r="E110" s="344"/>
      <c r="F110" s="344"/>
      <c r="G110" s="344"/>
      <c r="H110" s="344"/>
      <c r="I110" s="344"/>
      <c r="J110" s="344"/>
      <c r="K110" s="344"/>
      <c r="L110" s="344"/>
      <c r="M110" s="344"/>
      <c r="N110" s="344"/>
      <c r="O110" s="344"/>
      <c r="P110" s="344"/>
      <c r="Q110" s="344"/>
      <c r="R110" s="344"/>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row>
    <row r="111" spans="2:246" s="2" customFormat="1" x14ac:dyDescent="0.55000000000000004">
      <c r="B111" s="221" t="s">
        <v>115</v>
      </c>
      <c r="C111" s="344"/>
      <c r="D111" s="344"/>
      <c r="E111" s="344"/>
      <c r="F111" s="344"/>
      <c r="G111" s="344"/>
      <c r="H111" s="344"/>
      <c r="I111" s="344"/>
      <c r="J111" s="344"/>
      <c r="K111" s="344"/>
      <c r="L111" s="344"/>
      <c r="M111" s="344"/>
      <c r="N111" s="344"/>
      <c r="O111" s="344"/>
      <c r="P111" s="344"/>
      <c r="Q111" s="344"/>
      <c r="R111" s="344"/>
      <c r="S111" s="271"/>
      <c r="T111" s="271"/>
      <c r="U111" s="271"/>
      <c r="V111" s="271"/>
      <c r="W111" s="271"/>
      <c r="X111" s="271"/>
      <c r="Y111" s="271"/>
      <c r="Z111" s="271"/>
      <c r="AA111" s="271"/>
      <c r="AB111" s="271"/>
      <c r="AC111" s="271"/>
      <c r="AD111" s="271"/>
      <c r="AE111" s="271"/>
      <c r="AF111" s="271"/>
      <c r="AG111" s="271"/>
      <c r="AH111" s="271"/>
      <c r="AI111" s="271"/>
      <c r="AJ111" s="271"/>
      <c r="AK111" s="271"/>
      <c r="AL111" s="271"/>
      <c r="AM111" s="271"/>
      <c r="AN111" s="271"/>
      <c r="AO111" s="271"/>
      <c r="AP111" s="271"/>
      <c r="AQ111" s="271"/>
      <c r="AR111" s="271"/>
      <c r="AS111" s="271"/>
      <c r="AT111" s="271"/>
      <c r="AU111" s="271"/>
      <c r="AV111" s="271"/>
      <c r="AW111" s="271"/>
      <c r="AX111" s="271"/>
      <c r="AY111" s="271"/>
      <c r="AZ111" s="271"/>
      <c r="BA111" s="27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row>
    <row r="112" spans="2:246" s="2" customFormat="1" x14ac:dyDescent="0.55000000000000004">
      <c r="B112" s="221" t="s">
        <v>113</v>
      </c>
      <c r="C112" s="339">
        <v>4.0000000000000001E-3</v>
      </c>
      <c r="D112" s="344"/>
      <c r="E112" s="344"/>
      <c r="F112" s="344"/>
      <c r="G112" s="344"/>
      <c r="H112" s="344"/>
      <c r="I112" s="344"/>
      <c r="J112" s="344"/>
      <c r="K112" s="344"/>
      <c r="L112" s="344"/>
      <c r="M112" s="344"/>
      <c r="N112" s="344"/>
      <c r="O112" s="344"/>
      <c r="P112" s="344"/>
      <c r="Q112" s="344"/>
      <c r="R112" s="344"/>
      <c r="S112" s="271"/>
      <c r="T112" s="271"/>
      <c r="U112" s="271"/>
      <c r="V112" s="271"/>
      <c r="W112" s="271"/>
      <c r="X112" s="271"/>
      <c r="Y112" s="271"/>
      <c r="Z112" s="271"/>
      <c r="AA112" s="271"/>
      <c r="AB112" s="271"/>
      <c r="AC112" s="271"/>
      <c r="AD112" s="271"/>
      <c r="AE112" s="271"/>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row>
    <row r="113" spans="1:246" s="2" customFormat="1" x14ac:dyDescent="0.55000000000000004">
      <c r="B113" s="221" t="s">
        <v>112</v>
      </c>
      <c r="C113" s="344">
        <v>9614</v>
      </c>
      <c r="D113" s="344"/>
      <c r="E113" s="344"/>
      <c r="F113" s="344"/>
      <c r="G113" s="344"/>
      <c r="H113" s="344"/>
      <c r="I113" s="344"/>
      <c r="J113" s="344"/>
      <c r="K113" s="344"/>
      <c r="L113" s="344"/>
      <c r="M113" s="344"/>
      <c r="N113" s="344"/>
      <c r="O113" s="344"/>
      <c r="P113" s="344"/>
      <c r="Q113" s="344"/>
      <c r="R113" s="344"/>
      <c r="S113" s="271"/>
      <c r="T113" s="271"/>
      <c r="U113" s="271"/>
      <c r="V113" s="271"/>
      <c r="W113" s="271"/>
      <c r="X113" s="271"/>
      <c r="Y113" s="271"/>
      <c r="Z113" s="271"/>
      <c r="AA113" s="271"/>
      <c r="AB113" s="271"/>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row>
    <row r="114" spans="1:246" s="2" customFormat="1" x14ac:dyDescent="0.55000000000000004">
      <c r="B114" s="221" t="s">
        <v>119</v>
      </c>
      <c r="C114" s="344">
        <f>D106*C113</f>
        <v>5770.2447420896196</v>
      </c>
      <c r="D114" s="344"/>
      <c r="E114" s="344"/>
      <c r="F114" s="344"/>
      <c r="G114" s="344"/>
      <c r="H114" s="344"/>
      <c r="I114" s="344"/>
      <c r="J114" s="344"/>
      <c r="K114" s="344"/>
      <c r="L114" s="344"/>
      <c r="M114" s="344"/>
      <c r="N114" s="344"/>
      <c r="O114" s="344"/>
      <c r="P114" s="344"/>
      <c r="Q114" s="344"/>
      <c r="R114" s="344"/>
      <c r="S114" s="271"/>
      <c r="T114" s="271"/>
      <c r="U114" s="271"/>
      <c r="V114" s="271"/>
      <c r="W114" s="271"/>
      <c r="X114" s="271"/>
      <c r="Y114" s="271"/>
      <c r="Z114" s="271"/>
      <c r="AA114" s="271"/>
      <c r="AB114" s="271"/>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row>
    <row r="115" spans="1:246" s="2" customFormat="1" x14ac:dyDescent="0.55000000000000004">
      <c r="B115" s="221" t="s">
        <v>120</v>
      </c>
      <c r="C115" s="344">
        <f>D107*C114</f>
        <v>2287.2993340607245</v>
      </c>
      <c r="D115" s="344"/>
      <c r="E115" s="344"/>
      <c r="F115" s="344"/>
      <c r="G115" s="344"/>
      <c r="H115" s="344"/>
      <c r="I115" s="344"/>
      <c r="J115" s="344"/>
      <c r="K115" s="344"/>
      <c r="L115" s="344"/>
      <c r="M115" s="344"/>
      <c r="N115" s="344"/>
      <c r="O115" s="344"/>
      <c r="P115" s="344"/>
      <c r="Q115" s="344"/>
      <c r="R115" s="344"/>
      <c r="S115" s="271"/>
      <c r="T115" s="271"/>
      <c r="U115" s="271"/>
      <c r="V115" s="271"/>
      <c r="W115" s="271"/>
      <c r="X115" s="271"/>
      <c r="Y115" s="271"/>
      <c r="Z115" s="271"/>
      <c r="AA115" s="271"/>
      <c r="AB115" s="271"/>
      <c r="AC115" s="271"/>
      <c r="AD115" s="271"/>
      <c r="AE115" s="271"/>
      <c r="AF115" s="271"/>
      <c r="AG115" s="271"/>
      <c r="AH115" s="271"/>
      <c r="AI115" s="271"/>
      <c r="AJ115" s="271"/>
      <c r="AK115" s="271"/>
      <c r="AL115" s="271"/>
      <c r="AM115" s="271"/>
      <c r="AN115" s="271"/>
      <c r="AO115" s="271"/>
      <c r="AP115" s="271"/>
      <c r="AQ115" s="271"/>
      <c r="AR115" s="271"/>
      <c r="AS115" s="271"/>
      <c r="AT115" s="271"/>
      <c r="AU115" s="271"/>
      <c r="AV115" s="271"/>
      <c r="AW115" s="271"/>
      <c r="AX115" s="271"/>
      <c r="AY115" s="271"/>
      <c r="AZ115" s="271"/>
      <c r="BA115" s="27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row>
    <row r="116" spans="1:246" s="2" customFormat="1" x14ac:dyDescent="0.55000000000000004">
      <c r="B116" s="221"/>
      <c r="C116" s="344"/>
      <c r="D116" s="344"/>
      <c r="E116" s="344"/>
      <c r="F116" s="344"/>
      <c r="G116" s="344"/>
      <c r="H116" s="344"/>
      <c r="I116" s="344"/>
      <c r="J116" s="344"/>
      <c r="K116" s="344"/>
      <c r="L116" s="344"/>
      <c r="M116" s="344"/>
      <c r="N116" s="344"/>
      <c r="O116" s="344"/>
      <c r="P116" s="344"/>
      <c r="Q116" s="344"/>
      <c r="R116" s="344"/>
      <c r="S116" s="271"/>
      <c r="T116" s="271"/>
      <c r="U116" s="271"/>
      <c r="V116" s="271"/>
      <c r="W116" s="271"/>
      <c r="X116" s="271"/>
      <c r="Y116" s="271"/>
      <c r="Z116" s="271"/>
      <c r="AA116" s="271"/>
      <c r="AB116" s="271"/>
      <c r="AC116" s="271"/>
      <c r="AD116" s="271"/>
      <c r="AE116" s="271"/>
      <c r="AF116" s="271"/>
      <c r="AG116" s="271"/>
      <c r="AH116" s="271"/>
      <c r="AI116" s="271"/>
      <c r="AJ116" s="271"/>
      <c r="AK116" s="271"/>
      <c r="AL116" s="271"/>
      <c r="AM116" s="271"/>
      <c r="AN116" s="271"/>
      <c r="AO116" s="271"/>
      <c r="AP116" s="271"/>
      <c r="AQ116" s="271"/>
      <c r="AR116" s="271"/>
      <c r="AS116" s="271"/>
      <c r="AT116" s="271"/>
      <c r="AU116" s="271"/>
      <c r="AV116" s="271"/>
      <c r="AW116" s="271"/>
      <c r="AX116" s="271"/>
      <c r="AY116" s="271"/>
      <c r="AZ116" s="271"/>
      <c r="BA116" s="27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row>
    <row r="117" spans="1:246" s="2" customFormat="1" x14ac:dyDescent="0.55000000000000004">
      <c r="B117" s="221" t="s">
        <v>122</v>
      </c>
      <c r="C117" s="346">
        <v>-5.0000000000000001E-3</v>
      </c>
      <c r="D117" s="347">
        <v>-3.7499999999999999E-3</v>
      </c>
      <c r="E117" s="346">
        <v>-2.5000000000000001E-3</v>
      </c>
      <c r="F117" s="347">
        <v>-1.25E-3</v>
      </c>
      <c r="G117" s="346">
        <v>0</v>
      </c>
      <c r="H117" s="347">
        <v>1.25E-3</v>
      </c>
      <c r="I117" s="346">
        <v>2.5000000000000001E-3</v>
      </c>
      <c r="J117" s="347">
        <v>3.7499999999999999E-3</v>
      </c>
      <c r="K117" s="346">
        <v>5.0000000000000001E-3</v>
      </c>
      <c r="L117" s="344"/>
      <c r="M117" s="344"/>
      <c r="N117" s="344"/>
      <c r="O117" s="344"/>
      <c r="P117" s="344"/>
      <c r="Q117" s="344"/>
      <c r="R117" s="344"/>
      <c r="S117" s="271"/>
      <c r="T117" s="271"/>
      <c r="U117" s="271"/>
      <c r="V117" s="271"/>
      <c r="W117" s="271"/>
      <c r="X117" s="271"/>
      <c r="Y117" s="271"/>
      <c r="Z117" s="271"/>
      <c r="AA117" s="271"/>
      <c r="AB117" s="271"/>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row>
    <row r="118" spans="1:246" s="2" customFormat="1" x14ac:dyDescent="0.55000000000000004">
      <c r="B118" s="221" t="s">
        <v>123</v>
      </c>
      <c r="C118" s="346">
        <v>-5.0000000000000001E-3</v>
      </c>
      <c r="D118" s="347">
        <v>-3.7499999999999999E-3</v>
      </c>
      <c r="E118" s="346">
        <v>-2.5000000000000001E-3</v>
      </c>
      <c r="F118" s="347">
        <v>-1.25E-3</v>
      </c>
      <c r="G118" s="346">
        <v>0</v>
      </c>
      <c r="H118" s="347">
        <v>1.25E-3</v>
      </c>
      <c r="I118" s="346">
        <v>2.5000000000000001E-3</v>
      </c>
      <c r="J118" s="347">
        <v>3.7499999999999999E-3</v>
      </c>
      <c r="K118" s="346">
        <v>5.0000000000000001E-3</v>
      </c>
      <c r="L118" s="344"/>
      <c r="M118" s="344"/>
      <c r="N118" s="344"/>
      <c r="O118" s="344"/>
      <c r="P118" s="344"/>
      <c r="Q118" s="344"/>
      <c r="R118" s="344"/>
      <c r="S118" s="271"/>
      <c r="T118" s="271"/>
      <c r="U118" s="271"/>
      <c r="V118" s="271"/>
      <c r="W118" s="271"/>
      <c r="X118" s="271"/>
      <c r="Y118" s="271"/>
      <c r="Z118" s="271"/>
      <c r="AA118" s="271"/>
      <c r="AB118" s="271"/>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row>
    <row r="119" spans="1:246" ht="14.7" thickBot="1" x14ac:dyDescent="0.6"/>
    <row r="120" spans="1:246" s="13" customFormat="1" x14ac:dyDescent="0.55000000000000004">
      <c r="A120" s="149">
        <v>1</v>
      </c>
      <c r="B120" s="150" t="str">
        <f>B3</f>
        <v>Entire island of Ebeye</v>
      </c>
      <c r="C120" s="151"/>
      <c r="D120" s="151">
        <v>2017</v>
      </c>
      <c r="E120" s="151">
        <v>2018</v>
      </c>
      <c r="F120" s="151">
        <v>2019</v>
      </c>
      <c r="G120" s="151">
        <v>2020</v>
      </c>
      <c r="H120" s="151">
        <v>2021</v>
      </c>
      <c r="I120" s="151">
        <v>2022</v>
      </c>
      <c r="J120" s="151">
        <v>2023</v>
      </c>
      <c r="K120" s="151">
        <v>2024</v>
      </c>
      <c r="L120" s="151">
        <v>2025</v>
      </c>
      <c r="M120" s="151">
        <v>2026</v>
      </c>
      <c r="N120" s="151">
        <v>2027</v>
      </c>
      <c r="O120" s="151">
        <v>2028</v>
      </c>
      <c r="P120" s="151">
        <v>2029</v>
      </c>
      <c r="Q120" s="151">
        <v>2030</v>
      </c>
      <c r="R120" s="151">
        <v>2031</v>
      </c>
      <c r="S120" s="151">
        <v>2032</v>
      </c>
      <c r="T120" s="151">
        <v>2033</v>
      </c>
      <c r="U120" s="151">
        <v>2034</v>
      </c>
      <c r="V120" s="151">
        <v>2035</v>
      </c>
      <c r="W120" s="151">
        <v>2036</v>
      </c>
      <c r="X120" s="151">
        <v>2037</v>
      </c>
      <c r="Y120" s="151">
        <v>2038</v>
      </c>
      <c r="Z120" s="151">
        <v>2039</v>
      </c>
      <c r="AA120" s="151">
        <v>2040</v>
      </c>
      <c r="AB120" s="151">
        <v>2041</v>
      </c>
      <c r="AC120" s="151">
        <v>2042</v>
      </c>
      <c r="AD120" s="151">
        <v>2043</v>
      </c>
      <c r="AE120" s="151">
        <v>2044</v>
      </c>
      <c r="AF120" s="151">
        <v>2045</v>
      </c>
      <c r="AG120" s="151">
        <v>2046</v>
      </c>
      <c r="AH120" s="151">
        <v>2047</v>
      </c>
      <c r="AI120" s="151">
        <v>2048</v>
      </c>
      <c r="AJ120" s="151">
        <v>2049</v>
      </c>
      <c r="AK120" s="151">
        <v>2050</v>
      </c>
      <c r="AL120" s="151">
        <v>2051</v>
      </c>
      <c r="AM120" s="151">
        <v>2052</v>
      </c>
      <c r="AN120" s="151">
        <v>2053</v>
      </c>
      <c r="AO120" s="151">
        <v>2054</v>
      </c>
      <c r="AP120" s="151">
        <v>2055</v>
      </c>
      <c r="AQ120" s="151">
        <v>2056</v>
      </c>
      <c r="AR120" s="151">
        <v>2057</v>
      </c>
      <c r="AS120" s="151">
        <v>2058</v>
      </c>
      <c r="AT120" s="151">
        <v>2059</v>
      </c>
      <c r="AU120" s="151">
        <v>2060</v>
      </c>
      <c r="AV120" s="151">
        <v>2061</v>
      </c>
      <c r="AW120" s="151">
        <v>2062</v>
      </c>
      <c r="AX120" s="151">
        <v>2063</v>
      </c>
      <c r="AY120" s="151">
        <v>2064</v>
      </c>
      <c r="AZ120" s="151">
        <v>2065</v>
      </c>
      <c r="BA120" s="152">
        <v>2066</v>
      </c>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row>
    <row r="121" spans="1:246" s="13" customFormat="1" x14ac:dyDescent="0.55000000000000004">
      <c r="A121" s="119"/>
      <c r="B121" s="13" t="s">
        <v>11</v>
      </c>
      <c r="D121" s="80">
        <f t="shared" ref="D121:BA121" si="6">D17*$G$3</f>
        <v>0</v>
      </c>
      <c r="E121" s="80">
        <f t="shared" si="6"/>
        <v>0</v>
      </c>
      <c r="F121" s="80">
        <f t="shared" si="6"/>
        <v>0</v>
      </c>
      <c r="G121" s="80">
        <f t="shared" si="6"/>
        <v>0.39</v>
      </c>
      <c r="H121" s="80">
        <f t="shared" si="6"/>
        <v>0.78</v>
      </c>
      <c r="I121" s="80">
        <f t="shared" si="6"/>
        <v>0.78</v>
      </c>
      <c r="J121" s="80">
        <f t="shared" si="6"/>
        <v>0.78</v>
      </c>
      <c r="K121" s="80">
        <f t="shared" si="6"/>
        <v>0.78</v>
      </c>
      <c r="L121" s="80">
        <f t="shared" si="6"/>
        <v>0.78</v>
      </c>
      <c r="M121" s="80">
        <f t="shared" si="6"/>
        <v>0.78</v>
      </c>
      <c r="N121" s="80">
        <f t="shared" si="6"/>
        <v>0.78</v>
      </c>
      <c r="O121" s="80">
        <f t="shared" si="6"/>
        <v>0.78</v>
      </c>
      <c r="P121" s="80">
        <f t="shared" si="6"/>
        <v>0.78</v>
      </c>
      <c r="Q121" s="80">
        <f t="shared" si="6"/>
        <v>0.78</v>
      </c>
      <c r="R121" s="80">
        <f t="shared" si="6"/>
        <v>0.78</v>
      </c>
      <c r="S121" s="80">
        <f t="shared" si="6"/>
        <v>0.78</v>
      </c>
      <c r="T121" s="80">
        <f t="shared" si="6"/>
        <v>0.78</v>
      </c>
      <c r="U121" s="80">
        <f t="shared" si="6"/>
        <v>0.78</v>
      </c>
      <c r="V121" s="80">
        <f t="shared" si="6"/>
        <v>0.78</v>
      </c>
      <c r="W121" s="80">
        <f t="shared" si="6"/>
        <v>0.78</v>
      </c>
      <c r="X121" s="80">
        <f t="shared" si="6"/>
        <v>0.78</v>
      </c>
      <c r="Y121" s="80">
        <f t="shared" si="6"/>
        <v>0.78</v>
      </c>
      <c r="Z121" s="80">
        <f t="shared" si="6"/>
        <v>0.78</v>
      </c>
      <c r="AA121" s="80">
        <f t="shared" si="6"/>
        <v>0.78</v>
      </c>
      <c r="AB121" s="80">
        <f t="shared" si="6"/>
        <v>0.78</v>
      </c>
      <c r="AC121" s="80">
        <f t="shared" si="6"/>
        <v>0.78</v>
      </c>
      <c r="AD121" s="80">
        <f t="shared" si="6"/>
        <v>0.78</v>
      </c>
      <c r="AE121" s="80">
        <f t="shared" si="6"/>
        <v>0.78</v>
      </c>
      <c r="AF121" s="80">
        <f t="shared" si="6"/>
        <v>0.78</v>
      </c>
      <c r="AG121" s="80">
        <f t="shared" si="6"/>
        <v>0.78</v>
      </c>
      <c r="AH121" s="80">
        <f t="shared" si="6"/>
        <v>0.78</v>
      </c>
      <c r="AI121" s="80">
        <f t="shared" si="6"/>
        <v>0.78</v>
      </c>
      <c r="AJ121" s="80">
        <f t="shared" si="6"/>
        <v>0.78</v>
      </c>
      <c r="AK121" s="80">
        <f t="shared" si="6"/>
        <v>0.78</v>
      </c>
      <c r="AL121" s="80">
        <f t="shared" si="6"/>
        <v>0.78</v>
      </c>
      <c r="AM121" s="80">
        <f t="shared" si="6"/>
        <v>0</v>
      </c>
      <c r="AN121" s="80">
        <f t="shared" si="6"/>
        <v>0</v>
      </c>
      <c r="AO121" s="80">
        <f t="shared" si="6"/>
        <v>0</v>
      </c>
      <c r="AP121" s="80">
        <f t="shared" si="6"/>
        <v>0</v>
      </c>
      <c r="AQ121" s="80">
        <f t="shared" si="6"/>
        <v>0</v>
      </c>
      <c r="AR121" s="80">
        <f t="shared" si="6"/>
        <v>0</v>
      </c>
      <c r="AS121" s="80">
        <f t="shared" si="6"/>
        <v>0</v>
      </c>
      <c r="AT121" s="80">
        <f t="shared" si="6"/>
        <v>0</v>
      </c>
      <c r="AU121" s="80">
        <f t="shared" si="6"/>
        <v>0</v>
      </c>
      <c r="AV121" s="80">
        <f t="shared" si="6"/>
        <v>0</v>
      </c>
      <c r="AW121" s="80">
        <f t="shared" si="6"/>
        <v>0</v>
      </c>
      <c r="AX121" s="80">
        <f t="shared" si="6"/>
        <v>0</v>
      </c>
      <c r="AY121" s="80">
        <f t="shared" si="6"/>
        <v>0</v>
      </c>
      <c r="AZ121" s="80">
        <f t="shared" si="6"/>
        <v>0</v>
      </c>
      <c r="BA121" s="120">
        <f t="shared" si="6"/>
        <v>0</v>
      </c>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row>
    <row r="122" spans="1:246" s="13" customFormat="1" x14ac:dyDescent="0.55000000000000004">
      <c r="A122" s="119"/>
      <c r="B122" s="13" t="s">
        <v>18</v>
      </c>
      <c r="D122" s="80">
        <f>SUM(D123:D124)</f>
        <v>0</v>
      </c>
      <c r="E122" s="80">
        <f t="shared" ref="E122:BA122" si="7">SUM(E123:E124)</f>
        <v>6.4400000000000013</v>
      </c>
      <c r="F122" s="80">
        <f t="shared" si="7"/>
        <v>4.83</v>
      </c>
      <c r="G122" s="80">
        <f t="shared" si="7"/>
        <v>8.8550000000000022</v>
      </c>
      <c r="H122" s="80">
        <f t="shared" si="7"/>
        <v>8.8550000000000022</v>
      </c>
      <c r="I122" s="80">
        <f t="shared" si="7"/>
        <v>3.2200000000000006</v>
      </c>
      <c r="J122" s="80">
        <f t="shared" si="7"/>
        <v>0</v>
      </c>
      <c r="K122" s="80">
        <f t="shared" si="7"/>
        <v>0</v>
      </c>
      <c r="L122" s="80">
        <f t="shared" si="7"/>
        <v>0</v>
      </c>
      <c r="M122" s="80">
        <f t="shared" si="7"/>
        <v>0</v>
      </c>
      <c r="N122" s="80">
        <f t="shared" si="7"/>
        <v>0</v>
      </c>
      <c r="O122" s="80">
        <f t="shared" si="7"/>
        <v>0</v>
      </c>
      <c r="P122" s="80">
        <f t="shared" si="7"/>
        <v>0</v>
      </c>
      <c r="Q122" s="80">
        <f t="shared" si="7"/>
        <v>0</v>
      </c>
      <c r="R122" s="80">
        <f t="shared" si="7"/>
        <v>0</v>
      </c>
      <c r="S122" s="80">
        <f t="shared" si="7"/>
        <v>0</v>
      </c>
      <c r="T122" s="80">
        <f t="shared" si="7"/>
        <v>0</v>
      </c>
      <c r="U122" s="80">
        <f t="shared" si="7"/>
        <v>0</v>
      </c>
      <c r="V122" s="80">
        <f t="shared" si="7"/>
        <v>0</v>
      </c>
      <c r="W122" s="80">
        <f t="shared" si="7"/>
        <v>0</v>
      </c>
      <c r="X122" s="80">
        <f t="shared" si="7"/>
        <v>0</v>
      </c>
      <c r="Y122" s="80">
        <f t="shared" si="7"/>
        <v>0</v>
      </c>
      <c r="Z122" s="80">
        <f t="shared" si="7"/>
        <v>0</v>
      </c>
      <c r="AA122" s="80">
        <f t="shared" si="7"/>
        <v>0</v>
      </c>
      <c r="AB122" s="80">
        <f t="shared" si="7"/>
        <v>0</v>
      </c>
      <c r="AC122" s="80">
        <f t="shared" si="7"/>
        <v>0</v>
      </c>
      <c r="AD122" s="80">
        <f t="shared" si="7"/>
        <v>0</v>
      </c>
      <c r="AE122" s="80">
        <f t="shared" si="7"/>
        <v>0</v>
      </c>
      <c r="AF122" s="80">
        <f t="shared" si="7"/>
        <v>0</v>
      </c>
      <c r="AG122" s="80">
        <f t="shared" si="7"/>
        <v>0</v>
      </c>
      <c r="AH122" s="80">
        <f t="shared" si="7"/>
        <v>0</v>
      </c>
      <c r="AI122" s="80">
        <f t="shared" si="7"/>
        <v>0</v>
      </c>
      <c r="AJ122" s="80">
        <f t="shared" si="7"/>
        <v>0</v>
      </c>
      <c r="AK122" s="80">
        <f t="shared" si="7"/>
        <v>0</v>
      </c>
      <c r="AL122" s="80">
        <f t="shared" si="7"/>
        <v>0</v>
      </c>
      <c r="AM122" s="80">
        <f t="shared" si="7"/>
        <v>0</v>
      </c>
      <c r="AN122" s="80">
        <f t="shared" si="7"/>
        <v>0</v>
      </c>
      <c r="AO122" s="80">
        <f t="shared" si="7"/>
        <v>0</v>
      </c>
      <c r="AP122" s="80">
        <f t="shared" si="7"/>
        <v>0</v>
      </c>
      <c r="AQ122" s="80">
        <f t="shared" si="7"/>
        <v>0</v>
      </c>
      <c r="AR122" s="80">
        <f t="shared" si="7"/>
        <v>0</v>
      </c>
      <c r="AS122" s="80">
        <f t="shared" si="7"/>
        <v>0</v>
      </c>
      <c r="AT122" s="80">
        <f t="shared" si="7"/>
        <v>0</v>
      </c>
      <c r="AU122" s="80">
        <f t="shared" si="7"/>
        <v>0</v>
      </c>
      <c r="AV122" s="80">
        <f t="shared" si="7"/>
        <v>0</v>
      </c>
      <c r="AW122" s="80">
        <f t="shared" si="7"/>
        <v>0</v>
      </c>
      <c r="AX122" s="80">
        <f t="shared" si="7"/>
        <v>0</v>
      </c>
      <c r="AY122" s="80">
        <f t="shared" si="7"/>
        <v>0</v>
      </c>
      <c r="AZ122" s="80">
        <f t="shared" si="7"/>
        <v>0</v>
      </c>
      <c r="BA122" s="120">
        <f t="shared" si="7"/>
        <v>0</v>
      </c>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row>
    <row r="123" spans="1:246" s="13" customFormat="1" x14ac:dyDescent="0.55000000000000004">
      <c r="A123" s="119"/>
      <c r="B123" s="13" t="s">
        <v>20</v>
      </c>
      <c r="D123" s="80"/>
      <c r="E123" s="80">
        <f t="shared" ref="E123:BA123" si="8">E15*$F$3</f>
        <v>6.4400000000000013</v>
      </c>
      <c r="F123" s="80">
        <f t="shared" si="8"/>
        <v>4.83</v>
      </c>
      <c r="G123" s="80">
        <f t="shared" si="8"/>
        <v>8.8550000000000022</v>
      </c>
      <c r="H123" s="80">
        <f t="shared" si="8"/>
        <v>8.8550000000000022</v>
      </c>
      <c r="I123" s="80">
        <f t="shared" si="8"/>
        <v>3.2200000000000006</v>
      </c>
      <c r="J123" s="80">
        <f t="shared" si="8"/>
        <v>0</v>
      </c>
      <c r="K123" s="80">
        <f t="shared" si="8"/>
        <v>0</v>
      </c>
      <c r="L123" s="80">
        <f t="shared" si="8"/>
        <v>0</v>
      </c>
      <c r="M123" s="80">
        <f t="shared" si="8"/>
        <v>0</v>
      </c>
      <c r="N123" s="80">
        <f t="shared" si="8"/>
        <v>0</v>
      </c>
      <c r="O123" s="80">
        <f t="shared" si="8"/>
        <v>0</v>
      </c>
      <c r="P123" s="80">
        <f t="shared" si="8"/>
        <v>0</v>
      </c>
      <c r="Q123" s="80">
        <f t="shared" si="8"/>
        <v>0</v>
      </c>
      <c r="R123" s="80">
        <f t="shared" si="8"/>
        <v>0</v>
      </c>
      <c r="S123" s="80">
        <f t="shared" si="8"/>
        <v>0</v>
      </c>
      <c r="T123" s="80">
        <f t="shared" si="8"/>
        <v>0</v>
      </c>
      <c r="U123" s="80">
        <f t="shared" si="8"/>
        <v>0</v>
      </c>
      <c r="V123" s="80">
        <f t="shared" si="8"/>
        <v>0</v>
      </c>
      <c r="W123" s="80">
        <f t="shared" si="8"/>
        <v>0</v>
      </c>
      <c r="X123" s="80">
        <f t="shared" si="8"/>
        <v>0</v>
      </c>
      <c r="Y123" s="80">
        <f t="shared" si="8"/>
        <v>0</v>
      </c>
      <c r="Z123" s="80">
        <f t="shared" si="8"/>
        <v>0</v>
      </c>
      <c r="AA123" s="80">
        <f t="shared" si="8"/>
        <v>0</v>
      </c>
      <c r="AB123" s="80">
        <f t="shared" si="8"/>
        <v>0</v>
      </c>
      <c r="AC123" s="80">
        <f t="shared" si="8"/>
        <v>0</v>
      </c>
      <c r="AD123" s="80">
        <f t="shared" si="8"/>
        <v>0</v>
      </c>
      <c r="AE123" s="80">
        <f t="shared" si="8"/>
        <v>0</v>
      </c>
      <c r="AF123" s="80">
        <f t="shared" si="8"/>
        <v>0</v>
      </c>
      <c r="AG123" s="80">
        <f t="shared" si="8"/>
        <v>0</v>
      </c>
      <c r="AH123" s="80">
        <f t="shared" si="8"/>
        <v>0</v>
      </c>
      <c r="AI123" s="80">
        <f t="shared" si="8"/>
        <v>0</v>
      </c>
      <c r="AJ123" s="80">
        <f t="shared" si="8"/>
        <v>0</v>
      </c>
      <c r="AK123" s="80">
        <f t="shared" si="8"/>
        <v>0</v>
      </c>
      <c r="AL123" s="80">
        <f t="shared" si="8"/>
        <v>0</v>
      </c>
      <c r="AM123" s="80">
        <f t="shared" si="8"/>
        <v>0</v>
      </c>
      <c r="AN123" s="80">
        <f t="shared" si="8"/>
        <v>0</v>
      </c>
      <c r="AO123" s="80">
        <f t="shared" si="8"/>
        <v>0</v>
      </c>
      <c r="AP123" s="80">
        <f t="shared" si="8"/>
        <v>0</v>
      </c>
      <c r="AQ123" s="80">
        <f t="shared" si="8"/>
        <v>0</v>
      </c>
      <c r="AR123" s="80">
        <f t="shared" si="8"/>
        <v>0</v>
      </c>
      <c r="AS123" s="80">
        <f t="shared" si="8"/>
        <v>0</v>
      </c>
      <c r="AT123" s="80">
        <f t="shared" si="8"/>
        <v>0</v>
      </c>
      <c r="AU123" s="80">
        <f t="shared" si="8"/>
        <v>0</v>
      </c>
      <c r="AV123" s="80">
        <f t="shared" si="8"/>
        <v>0</v>
      </c>
      <c r="AW123" s="80">
        <f t="shared" si="8"/>
        <v>0</v>
      </c>
      <c r="AX123" s="80">
        <f t="shared" si="8"/>
        <v>0</v>
      </c>
      <c r="AY123" s="80">
        <f t="shared" si="8"/>
        <v>0</v>
      </c>
      <c r="AZ123" s="80">
        <f t="shared" si="8"/>
        <v>0</v>
      </c>
      <c r="BA123" s="120">
        <f t="shared" si="8"/>
        <v>0</v>
      </c>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row>
    <row r="124" spans="1:246" s="13" customFormat="1" x14ac:dyDescent="0.55000000000000004">
      <c r="A124" s="119"/>
      <c r="B124" s="13" t="s">
        <v>19</v>
      </c>
      <c r="D124" s="80"/>
      <c r="E124" s="80" t="s">
        <v>14</v>
      </c>
      <c r="F124" s="80">
        <f t="shared" ref="F124:BA124" si="9">F18*F16*$F$3</f>
        <v>0</v>
      </c>
      <c r="G124" s="80">
        <f t="shared" si="9"/>
        <v>0</v>
      </c>
      <c r="H124" s="80">
        <f t="shared" si="9"/>
        <v>0</v>
      </c>
      <c r="I124" s="80">
        <f t="shared" si="9"/>
        <v>0</v>
      </c>
      <c r="J124" s="80">
        <f t="shared" si="9"/>
        <v>0</v>
      </c>
      <c r="K124" s="80">
        <f t="shared" si="9"/>
        <v>0</v>
      </c>
      <c r="L124" s="80">
        <f t="shared" si="9"/>
        <v>0</v>
      </c>
      <c r="M124" s="80">
        <f t="shared" si="9"/>
        <v>0</v>
      </c>
      <c r="N124" s="80">
        <f t="shared" si="9"/>
        <v>0</v>
      </c>
      <c r="O124" s="80">
        <f t="shared" si="9"/>
        <v>0</v>
      </c>
      <c r="P124" s="80">
        <f t="shared" si="9"/>
        <v>0</v>
      </c>
      <c r="Q124" s="80">
        <f t="shared" si="9"/>
        <v>0</v>
      </c>
      <c r="R124" s="80">
        <f t="shared" si="9"/>
        <v>0</v>
      </c>
      <c r="S124" s="80">
        <f t="shared" si="9"/>
        <v>0</v>
      </c>
      <c r="T124" s="80">
        <f t="shared" si="9"/>
        <v>0</v>
      </c>
      <c r="U124" s="80">
        <f t="shared" si="9"/>
        <v>0</v>
      </c>
      <c r="V124" s="80">
        <f t="shared" si="9"/>
        <v>0</v>
      </c>
      <c r="W124" s="80">
        <f t="shared" si="9"/>
        <v>0</v>
      </c>
      <c r="X124" s="80">
        <f t="shared" si="9"/>
        <v>0</v>
      </c>
      <c r="Y124" s="80">
        <f t="shared" si="9"/>
        <v>0</v>
      </c>
      <c r="Z124" s="80">
        <f t="shared" si="9"/>
        <v>0</v>
      </c>
      <c r="AA124" s="80">
        <f t="shared" si="9"/>
        <v>0</v>
      </c>
      <c r="AB124" s="80">
        <f t="shared" si="9"/>
        <v>0</v>
      </c>
      <c r="AC124" s="80">
        <f t="shared" si="9"/>
        <v>0</v>
      </c>
      <c r="AD124" s="80">
        <f t="shared" si="9"/>
        <v>0</v>
      </c>
      <c r="AE124" s="80">
        <f t="shared" si="9"/>
        <v>0</v>
      </c>
      <c r="AF124" s="80">
        <f t="shared" si="9"/>
        <v>0</v>
      </c>
      <c r="AG124" s="80">
        <f t="shared" si="9"/>
        <v>0</v>
      </c>
      <c r="AH124" s="80">
        <f t="shared" si="9"/>
        <v>0</v>
      </c>
      <c r="AI124" s="80">
        <f t="shared" si="9"/>
        <v>0</v>
      </c>
      <c r="AJ124" s="80">
        <f t="shared" si="9"/>
        <v>0</v>
      </c>
      <c r="AK124" s="80">
        <f t="shared" si="9"/>
        <v>0</v>
      </c>
      <c r="AL124" s="80">
        <f t="shared" si="9"/>
        <v>0</v>
      </c>
      <c r="AM124" s="80">
        <f t="shared" si="9"/>
        <v>0</v>
      </c>
      <c r="AN124" s="80">
        <f t="shared" si="9"/>
        <v>0</v>
      </c>
      <c r="AO124" s="80">
        <f t="shared" si="9"/>
        <v>0</v>
      </c>
      <c r="AP124" s="80">
        <f t="shared" si="9"/>
        <v>0</v>
      </c>
      <c r="AQ124" s="80">
        <f t="shared" si="9"/>
        <v>0</v>
      </c>
      <c r="AR124" s="80">
        <f t="shared" si="9"/>
        <v>0</v>
      </c>
      <c r="AS124" s="80">
        <f t="shared" si="9"/>
        <v>0</v>
      </c>
      <c r="AT124" s="80">
        <f t="shared" si="9"/>
        <v>0</v>
      </c>
      <c r="AU124" s="80">
        <f t="shared" si="9"/>
        <v>0</v>
      </c>
      <c r="AV124" s="80">
        <f t="shared" si="9"/>
        <v>0</v>
      </c>
      <c r="AW124" s="80">
        <f t="shared" si="9"/>
        <v>0</v>
      </c>
      <c r="AX124" s="80">
        <f t="shared" si="9"/>
        <v>0</v>
      </c>
      <c r="AY124" s="80">
        <f t="shared" si="9"/>
        <v>0</v>
      </c>
      <c r="AZ124" s="80">
        <f t="shared" si="9"/>
        <v>0</v>
      </c>
      <c r="BA124" s="120">
        <f t="shared" si="9"/>
        <v>0</v>
      </c>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row>
    <row r="125" spans="1:246" s="13" customFormat="1" x14ac:dyDescent="0.55000000000000004">
      <c r="A125" s="119"/>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120"/>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row>
    <row r="126" spans="1:246" s="13" customFormat="1" ht="14.7" thickBot="1" x14ac:dyDescent="0.6">
      <c r="A126" s="119"/>
      <c r="B126" s="13" t="s">
        <v>21</v>
      </c>
      <c r="C126" s="53"/>
      <c r="D126" s="116">
        <f>D121-D122</f>
        <v>0</v>
      </c>
      <c r="E126" s="80">
        <f t="shared" ref="E126:BA126" si="10">E121-E122</f>
        <v>-6.4400000000000013</v>
      </c>
      <c r="F126" s="80">
        <f t="shared" si="10"/>
        <v>-4.83</v>
      </c>
      <c r="G126" s="80">
        <f t="shared" si="10"/>
        <v>-8.4650000000000016</v>
      </c>
      <c r="H126" s="80">
        <f t="shared" si="10"/>
        <v>-8.0750000000000028</v>
      </c>
      <c r="I126" s="80">
        <f t="shared" si="10"/>
        <v>-2.4400000000000004</v>
      </c>
      <c r="J126" s="80">
        <f t="shared" si="10"/>
        <v>0.78</v>
      </c>
      <c r="K126" s="80">
        <f t="shared" si="10"/>
        <v>0.78</v>
      </c>
      <c r="L126" s="80">
        <f t="shared" si="10"/>
        <v>0.78</v>
      </c>
      <c r="M126" s="80">
        <f t="shared" si="10"/>
        <v>0.78</v>
      </c>
      <c r="N126" s="80">
        <f t="shared" si="10"/>
        <v>0.78</v>
      </c>
      <c r="O126" s="80">
        <f t="shared" si="10"/>
        <v>0.78</v>
      </c>
      <c r="P126" s="80">
        <f t="shared" si="10"/>
        <v>0.78</v>
      </c>
      <c r="Q126" s="80">
        <f t="shared" si="10"/>
        <v>0.78</v>
      </c>
      <c r="R126" s="80">
        <f t="shared" si="10"/>
        <v>0.78</v>
      </c>
      <c r="S126" s="80">
        <f t="shared" si="10"/>
        <v>0.78</v>
      </c>
      <c r="T126" s="80">
        <f t="shared" si="10"/>
        <v>0.78</v>
      </c>
      <c r="U126" s="80">
        <f t="shared" si="10"/>
        <v>0.78</v>
      </c>
      <c r="V126" s="80">
        <f t="shared" si="10"/>
        <v>0.78</v>
      </c>
      <c r="W126" s="80">
        <f t="shared" si="10"/>
        <v>0.78</v>
      </c>
      <c r="X126" s="80">
        <f t="shared" si="10"/>
        <v>0.78</v>
      </c>
      <c r="Y126" s="80">
        <f t="shared" si="10"/>
        <v>0.78</v>
      </c>
      <c r="Z126" s="80">
        <f t="shared" si="10"/>
        <v>0.78</v>
      </c>
      <c r="AA126" s="80">
        <f t="shared" si="10"/>
        <v>0.78</v>
      </c>
      <c r="AB126" s="80">
        <f t="shared" si="10"/>
        <v>0.78</v>
      </c>
      <c r="AC126" s="80">
        <f t="shared" si="10"/>
        <v>0.78</v>
      </c>
      <c r="AD126" s="80">
        <f t="shared" si="10"/>
        <v>0.78</v>
      </c>
      <c r="AE126" s="80">
        <f t="shared" si="10"/>
        <v>0.78</v>
      </c>
      <c r="AF126" s="80">
        <f t="shared" si="10"/>
        <v>0.78</v>
      </c>
      <c r="AG126" s="80">
        <f t="shared" si="10"/>
        <v>0.78</v>
      </c>
      <c r="AH126" s="80">
        <f t="shared" si="10"/>
        <v>0.78</v>
      </c>
      <c r="AI126" s="80">
        <f t="shared" si="10"/>
        <v>0.78</v>
      </c>
      <c r="AJ126" s="80">
        <f t="shared" si="10"/>
        <v>0.78</v>
      </c>
      <c r="AK126" s="80">
        <f t="shared" si="10"/>
        <v>0.78</v>
      </c>
      <c r="AL126" s="80">
        <f t="shared" si="10"/>
        <v>0.78</v>
      </c>
      <c r="AM126" s="80">
        <f t="shared" si="10"/>
        <v>0</v>
      </c>
      <c r="AN126" s="80">
        <f t="shared" si="10"/>
        <v>0</v>
      </c>
      <c r="AO126" s="80">
        <f t="shared" si="10"/>
        <v>0</v>
      </c>
      <c r="AP126" s="80">
        <f t="shared" si="10"/>
        <v>0</v>
      </c>
      <c r="AQ126" s="80">
        <f t="shared" si="10"/>
        <v>0</v>
      </c>
      <c r="AR126" s="80">
        <f t="shared" si="10"/>
        <v>0</v>
      </c>
      <c r="AS126" s="80">
        <f t="shared" si="10"/>
        <v>0</v>
      </c>
      <c r="AT126" s="80">
        <f t="shared" si="10"/>
        <v>0</v>
      </c>
      <c r="AU126" s="80">
        <f t="shared" si="10"/>
        <v>0</v>
      </c>
      <c r="AV126" s="80">
        <f t="shared" si="10"/>
        <v>0</v>
      </c>
      <c r="AW126" s="80">
        <f t="shared" si="10"/>
        <v>0</v>
      </c>
      <c r="AX126" s="80">
        <f t="shared" si="10"/>
        <v>0</v>
      </c>
      <c r="AY126" s="80">
        <f t="shared" si="10"/>
        <v>0</v>
      </c>
      <c r="AZ126" s="80">
        <f t="shared" si="10"/>
        <v>0</v>
      </c>
      <c r="BA126" s="120">
        <f t="shared" si="10"/>
        <v>0</v>
      </c>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row>
    <row r="127" spans="1:246" s="13" customFormat="1" x14ac:dyDescent="0.55000000000000004">
      <c r="A127" s="119"/>
      <c r="B127" s="51"/>
      <c r="C127" s="54" t="s">
        <v>22</v>
      </c>
      <c r="D127" s="55">
        <f>IRR(E126:AL126,0.1)</f>
        <v>-1.6271618701482971E-2</v>
      </c>
      <c r="E127" s="52"/>
      <c r="AH127" s="51"/>
      <c r="AI127" s="51"/>
      <c r="AJ127" s="51"/>
      <c r="AK127" s="51"/>
      <c r="AL127" s="51"/>
      <c r="AM127" s="51"/>
      <c r="AN127" s="51"/>
      <c r="AO127" s="51"/>
      <c r="AP127" s="51"/>
      <c r="AQ127" s="51"/>
      <c r="AR127" s="51"/>
      <c r="AS127" s="51"/>
      <c r="AT127" s="51"/>
      <c r="AU127" s="51"/>
      <c r="AV127" s="51"/>
      <c r="AW127" s="51"/>
      <c r="AX127" s="51"/>
      <c r="AY127" s="51"/>
      <c r="AZ127" s="51"/>
      <c r="BA127" s="153"/>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row>
    <row r="128" spans="1:246" s="13" customFormat="1" ht="14.7" thickBot="1" x14ac:dyDescent="0.6">
      <c r="A128" s="56"/>
      <c r="B128" s="154"/>
      <c r="C128" s="56" t="s">
        <v>23</v>
      </c>
      <c r="D128" s="57">
        <f>NPV($C$20,D121:AL121)</f>
        <v>12.060453680399061</v>
      </c>
      <c r="E128" s="155"/>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4"/>
      <c r="AI128" s="154"/>
      <c r="AJ128" s="154"/>
      <c r="AK128" s="154"/>
      <c r="AL128" s="154"/>
      <c r="AM128" s="154"/>
      <c r="AN128" s="154"/>
      <c r="AO128" s="154"/>
      <c r="AP128" s="154"/>
      <c r="AQ128" s="154"/>
      <c r="AR128" s="154"/>
      <c r="AS128" s="154"/>
      <c r="AT128" s="154"/>
      <c r="AU128" s="154"/>
      <c r="AV128" s="154"/>
      <c r="AW128" s="154"/>
      <c r="AX128" s="154"/>
      <c r="AY128" s="154"/>
      <c r="AZ128" s="154"/>
      <c r="BA128" s="157"/>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row>
    <row r="129" spans="1:246" s="13" customFormat="1" x14ac:dyDescent="0.55000000000000004">
      <c r="A129" s="435"/>
      <c r="B129" s="436"/>
      <c r="C129" s="435" t="s">
        <v>1604</v>
      </c>
      <c r="D129" s="438">
        <f>NPV($C$20,D121:BA121)/NPV($C$20,D122:BA122)</f>
        <v>0.43633643249539189</v>
      </c>
      <c r="E129" s="435"/>
      <c r="F129" s="437"/>
      <c r="G129" s="437"/>
      <c r="H129" s="437"/>
      <c r="I129" s="437"/>
      <c r="J129" s="437"/>
      <c r="K129" s="437"/>
      <c r="L129" s="437"/>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6"/>
      <c r="AI129" s="436"/>
      <c r="AJ129" s="436"/>
      <c r="AK129" s="436"/>
      <c r="AL129" s="436"/>
      <c r="AM129" s="436"/>
      <c r="AN129" s="436"/>
      <c r="AO129" s="436"/>
      <c r="AP129" s="436"/>
      <c r="AQ129" s="436"/>
      <c r="AR129" s="436"/>
      <c r="AS129" s="436"/>
      <c r="AT129" s="436"/>
      <c r="AU129" s="436"/>
      <c r="AV129" s="436"/>
      <c r="AW129" s="436"/>
      <c r="AX129" s="436"/>
      <c r="AY129" s="436"/>
      <c r="AZ129" s="436"/>
      <c r="BA129" s="436"/>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row>
    <row r="130" spans="1:246" s="12" customFormat="1" ht="14.7" thickBot="1" x14ac:dyDescent="0.6">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c r="BA130" s="220"/>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row>
    <row r="131" spans="1:246" s="14" customFormat="1" x14ac:dyDescent="0.55000000000000004">
      <c r="A131" s="161">
        <f>A4</f>
        <v>2</v>
      </c>
      <c r="B131" s="162" t="str">
        <f>B4</f>
        <v>Entire island of Ebeye</v>
      </c>
      <c r="C131" s="163"/>
      <c r="D131" s="163">
        <f>D120</f>
        <v>2017</v>
      </c>
      <c r="E131" s="163">
        <f t="shared" ref="E131:BA131" si="11">E120</f>
        <v>2018</v>
      </c>
      <c r="F131" s="163">
        <f t="shared" si="11"/>
        <v>2019</v>
      </c>
      <c r="G131" s="163">
        <f t="shared" si="11"/>
        <v>2020</v>
      </c>
      <c r="H131" s="163">
        <f t="shared" si="11"/>
        <v>2021</v>
      </c>
      <c r="I131" s="163">
        <f t="shared" si="11"/>
        <v>2022</v>
      </c>
      <c r="J131" s="163">
        <f t="shared" si="11"/>
        <v>2023</v>
      </c>
      <c r="K131" s="163">
        <f t="shared" si="11"/>
        <v>2024</v>
      </c>
      <c r="L131" s="163">
        <f t="shared" si="11"/>
        <v>2025</v>
      </c>
      <c r="M131" s="163">
        <f t="shared" si="11"/>
        <v>2026</v>
      </c>
      <c r="N131" s="163">
        <f t="shared" si="11"/>
        <v>2027</v>
      </c>
      <c r="O131" s="163">
        <f t="shared" si="11"/>
        <v>2028</v>
      </c>
      <c r="P131" s="163">
        <f t="shared" si="11"/>
        <v>2029</v>
      </c>
      <c r="Q131" s="163">
        <f t="shared" si="11"/>
        <v>2030</v>
      </c>
      <c r="R131" s="163">
        <f t="shared" si="11"/>
        <v>2031</v>
      </c>
      <c r="S131" s="163">
        <f t="shared" si="11"/>
        <v>2032</v>
      </c>
      <c r="T131" s="163">
        <f t="shared" si="11"/>
        <v>2033</v>
      </c>
      <c r="U131" s="163">
        <f t="shared" si="11"/>
        <v>2034</v>
      </c>
      <c r="V131" s="163">
        <f t="shared" si="11"/>
        <v>2035</v>
      </c>
      <c r="W131" s="163">
        <f t="shared" si="11"/>
        <v>2036</v>
      </c>
      <c r="X131" s="163">
        <f t="shared" si="11"/>
        <v>2037</v>
      </c>
      <c r="Y131" s="163">
        <f t="shared" si="11"/>
        <v>2038</v>
      </c>
      <c r="Z131" s="163">
        <f t="shared" si="11"/>
        <v>2039</v>
      </c>
      <c r="AA131" s="163">
        <f t="shared" si="11"/>
        <v>2040</v>
      </c>
      <c r="AB131" s="163">
        <f t="shared" si="11"/>
        <v>2041</v>
      </c>
      <c r="AC131" s="163">
        <f t="shared" si="11"/>
        <v>2042</v>
      </c>
      <c r="AD131" s="163">
        <f t="shared" si="11"/>
        <v>2043</v>
      </c>
      <c r="AE131" s="163">
        <f t="shared" si="11"/>
        <v>2044</v>
      </c>
      <c r="AF131" s="163">
        <f t="shared" si="11"/>
        <v>2045</v>
      </c>
      <c r="AG131" s="163">
        <f t="shared" si="11"/>
        <v>2046</v>
      </c>
      <c r="AH131" s="163">
        <f t="shared" si="11"/>
        <v>2047</v>
      </c>
      <c r="AI131" s="163">
        <f t="shared" si="11"/>
        <v>2048</v>
      </c>
      <c r="AJ131" s="163">
        <f t="shared" si="11"/>
        <v>2049</v>
      </c>
      <c r="AK131" s="163">
        <f t="shared" si="11"/>
        <v>2050</v>
      </c>
      <c r="AL131" s="163">
        <f t="shared" si="11"/>
        <v>2051</v>
      </c>
      <c r="AM131" s="163">
        <f t="shared" si="11"/>
        <v>2052</v>
      </c>
      <c r="AN131" s="163">
        <f t="shared" si="11"/>
        <v>2053</v>
      </c>
      <c r="AO131" s="163">
        <f t="shared" si="11"/>
        <v>2054</v>
      </c>
      <c r="AP131" s="163">
        <f t="shared" si="11"/>
        <v>2055</v>
      </c>
      <c r="AQ131" s="163">
        <f t="shared" si="11"/>
        <v>2056</v>
      </c>
      <c r="AR131" s="163">
        <f t="shared" si="11"/>
        <v>2057</v>
      </c>
      <c r="AS131" s="163">
        <f t="shared" si="11"/>
        <v>2058</v>
      </c>
      <c r="AT131" s="163">
        <f t="shared" si="11"/>
        <v>2059</v>
      </c>
      <c r="AU131" s="163">
        <f t="shared" si="11"/>
        <v>2060</v>
      </c>
      <c r="AV131" s="163">
        <f t="shared" si="11"/>
        <v>2061</v>
      </c>
      <c r="AW131" s="163">
        <f t="shared" si="11"/>
        <v>2062</v>
      </c>
      <c r="AX131" s="163">
        <f t="shared" si="11"/>
        <v>2063</v>
      </c>
      <c r="AY131" s="163">
        <f t="shared" si="11"/>
        <v>2064</v>
      </c>
      <c r="AZ131" s="163">
        <f t="shared" si="11"/>
        <v>2065</v>
      </c>
      <c r="BA131" s="163">
        <f t="shared" si="11"/>
        <v>2066</v>
      </c>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row>
    <row r="132" spans="1:246" s="14" customFormat="1" x14ac:dyDescent="0.55000000000000004">
      <c r="A132" s="121"/>
      <c r="B132" s="14" t="s">
        <v>11</v>
      </c>
      <c r="D132" s="81">
        <f t="shared" ref="D132:BA132" si="12">D17*$G$4</f>
        <v>0</v>
      </c>
      <c r="E132" s="81">
        <f t="shared" si="12"/>
        <v>0</v>
      </c>
      <c r="F132" s="81">
        <f t="shared" si="12"/>
        <v>0</v>
      </c>
      <c r="G132" s="81">
        <f t="shared" si="12"/>
        <v>0.39500000000000002</v>
      </c>
      <c r="H132" s="81">
        <f t="shared" si="12"/>
        <v>0.79</v>
      </c>
      <c r="I132" s="81">
        <f t="shared" si="12"/>
        <v>0.79</v>
      </c>
      <c r="J132" s="81">
        <f t="shared" si="12"/>
        <v>0.79</v>
      </c>
      <c r="K132" s="81">
        <f t="shared" si="12"/>
        <v>0.79</v>
      </c>
      <c r="L132" s="81">
        <f t="shared" si="12"/>
        <v>0.79</v>
      </c>
      <c r="M132" s="81">
        <f t="shared" si="12"/>
        <v>0.79</v>
      </c>
      <c r="N132" s="81">
        <f t="shared" si="12"/>
        <v>0.79</v>
      </c>
      <c r="O132" s="81">
        <f t="shared" si="12"/>
        <v>0.79</v>
      </c>
      <c r="P132" s="81">
        <f t="shared" si="12"/>
        <v>0.79</v>
      </c>
      <c r="Q132" s="81">
        <f t="shared" si="12"/>
        <v>0.79</v>
      </c>
      <c r="R132" s="81">
        <f t="shared" si="12"/>
        <v>0.79</v>
      </c>
      <c r="S132" s="81">
        <f t="shared" si="12"/>
        <v>0.79</v>
      </c>
      <c r="T132" s="81">
        <f t="shared" si="12"/>
        <v>0.79</v>
      </c>
      <c r="U132" s="81">
        <f t="shared" si="12"/>
        <v>0.79</v>
      </c>
      <c r="V132" s="81">
        <f t="shared" si="12"/>
        <v>0.79</v>
      </c>
      <c r="W132" s="81">
        <f t="shared" si="12"/>
        <v>0.79</v>
      </c>
      <c r="X132" s="81">
        <f t="shared" si="12"/>
        <v>0.79</v>
      </c>
      <c r="Y132" s="81">
        <f t="shared" si="12"/>
        <v>0.79</v>
      </c>
      <c r="Z132" s="81">
        <f t="shared" si="12"/>
        <v>0.79</v>
      </c>
      <c r="AA132" s="81">
        <f t="shared" si="12"/>
        <v>0.79</v>
      </c>
      <c r="AB132" s="81">
        <f t="shared" si="12"/>
        <v>0.79</v>
      </c>
      <c r="AC132" s="81">
        <f t="shared" si="12"/>
        <v>0.79</v>
      </c>
      <c r="AD132" s="81">
        <f t="shared" si="12"/>
        <v>0.79</v>
      </c>
      <c r="AE132" s="81">
        <f t="shared" si="12"/>
        <v>0.79</v>
      </c>
      <c r="AF132" s="81">
        <f t="shared" si="12"/>
        <v>0.79</v>
      </c>
      <c r="AG132" s="81">
        <f t="shared" si="12"/>
        <v>0.79</v>
      </c>
      <c r="AH132" s="81">
        <f t="shared" si="12"/>
        <v>0.79</v>
      </c>
      <c r="AI132" s="81">
        <f t="shared" si="12"/>
        <v>0.79</v>
      </c>
      <c r="AJ132" s="81">
        <f t="shared" si="12"/>
        <v>0.79</v>
      </c>
      <c r="AK132" s="81">
        <f t="shared" si="12"/>
        <v>0.79</v>
      </c>
      <c r="AL132" s="81">
        <f t="shared" si="12"/>
        <v>0.79</v>
      </c>
      <c r="AM132" s="81">
        <f t="shared" si="12"/>
        <v>0</v>
      </c>
      <c r="AN132" s="81">
        <f t="shared" si="12"/>
        <v>0</v>
      </c>
      <c r="AO132" s="81">
        <f t="shared" si="12"/>
        <v>0</v>
      </c>
      <c r="AP132" s="81">
        <f t="shared" si="12"/>
        <v>0</v>
      </c>
      <c r="AQ132" s="81">
        <f t="shared" si="12"/>
        <v>0</v>
      </c>
      <c r="AR132" s="81">
        <f t="shared" si="12"/>
        <v>0</v>
      </c>
      <c r="AS132" s="81">
        <f t="shared" si="12"/>
        <v>0</v>
      </c>
      <c r="AT132" s="81">
        <f t="shared" si="12"/>
        <v>0</v>
      </c>
      <c r="AU132" s="81">
        <f t="shared" si="12"/>
        <v>0</v>
      </c>
      <c r="AV132" s="81">
        <f t="shared" si="12"/>
        <v>0</v>
      </c>
      <c r="AW132" s="81">
        <f t="shared" si="12"/>
        <v>0</v>
      </c>
      <c r="AX132" s="81">
        <f t="shared" si="12"/>
        <v>0</v>
      </c>
      <c r="AY132" s="81">
        <f t="shared" si="12"/>
        <v>0</v>
      </c>
      <c r="AZ132" s="81">
        <f t="shared" si="12"/>
        <v>0</v>
      </c>
      <c r="BA132" s="81">
        <f t="shared" si="12"/>
        <v>0</v>
      </c>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row>
    <row r="133" spans="1:246" s="14" customFormat="1" x14ac:dyDescent="0.55000000000000004">
      <c r="A133" s="121"/>
      <c r="B133" s="14" t="s">
        <v>18</v>
      </c>
      <c r="D133" s="81">
        <f>SUM(D134:D135)</f>
        <v>0</v>
      </c>
      <c r="E133" s="81">
        <f t="shared" ref="E133:BA133" si="13">SUM(E134:E135)</f>
        <v>7.5</v>
      </c>
      <c r="F133" s="81">
        <f t="shared" si="13"/>
        <v>5.625</v>
      </c>
      <c r="G133" s="81">
        <f t="shared" si="13"/>
        <v>10.3125</v>
      </c>
      <c r="H133" s="81">
        <f t="shared" si="13"/>
        <v>10.3125</v>
      </c>
      <c r="I133" s="81">
        <f t="shared" si="13"/>
        <v>3.75</v>
      </c>
      <c r="J133" s="81">
        <f t="shared" si="13"/>
        <v>0</v>
      </c>
      <c r="K133" s="81">
        <f t="shared" si="13"/>
        <v>0</v>
      </c>
      <c r="L133" s="81">
        <f t="shared" si="13"/>
        <v>0</v>
      </c>
      <c r="M133" s="81">
        <f t="shared" si="13"/>
        <v>0</v>
      </c>
      <c r="N133" s="81">
        <f t="shared" si="13"/>
        <v>0</v>
      </c>
      <c r="O133" s="81">
        <f t="shared" si="13"/>
        <v>0</v>
      </c>
      <c r="P133" s="81">
        <f t="shared" si="13"/>
        <v>0</v>
      </c>
      <c r="Q133" s="81">
        <f t="shared" si="13"/>
        <v>0</v>
      </c>
      <c r="R133" s="81">
        <f t="shared" si="13"/>
        <v>0</v>
      </c>
      <c r="S133" s="81">
        <f t="shared" si="13"/>
        <v>0</v>
      </c>
      <c r="T133" s="81">
        <f t="shared" si="13"/>
        <v>0</v>
      </c>
      <c r="U133" s="81">
        <f t="shared" si="13"/>
        <v>0</v>
      </c>
      <c r="V133" s="81">
        <f t="shared" si="13"/>
        <v>0</v>
      </c>
      <c r="W133" s="81">
        <f t="shared" si="13"/>
        <v>0</v>
      </c>
      <c r="X133" s="81">
        <f t="shared" si="13"/>
        <v>0</v>
      </c>
      <c r="Y133" s="81">
        <f t="shared" si="13"/>
        <v>0</v>
      </c>
      <c r="Z133" s="81">
        <f t="shared" si="13"/>
        <v>0</v>
      </c>
      <c r="AA133" s="81">
        <f t="shared" si="13"/>
        <v>0</v>
      </c>
      <c r="AB133" s="81">
        <f t="shared" si="13"/>
        <v>0</v>
      </c>
      <c r="AC133" s="81">
        <f t="shared" si="13"/>
        <v>0</v>
      </c>
      <c r="AD133" s="81">
        <f t="shared" si="13"/>
        <v>0</v>
      </c>
      <c r="AE133" s="81">
        <f t="shared" si="13"/>
        <v>0</v>
      </c>
      <c r="AF133" s="81">
        <f t="shared" si="13"/>
        <v>0</v>
      </c>
      <c r="AG133" s="81">
        <f t="shared" si="13"/>
        <v>0</v>
      </c>
      <c r="AH133" s="81">
        <f t="shared" si="13"/>
        <v>0</v>
      </c>
      <c r="AI133" s="81">
        <f t="shared" si="13"/>
        <v>0</v>
      </c>
      <c r="AJ133" s="81">
        <f t="shared" si="13"/>
        <v>0</v>
      </c>
      <c r="AK133" s="81">
        <f t="shared" si="13"/>
        <v>0</v>
      </c>
      <c r="AL133" s="81">
        <f t="shared" si="13"/>
        <v>0</v>
      </c>
      <c r="AM133" s="81">
        <f t="shared" si="13"/>
        <v>0</v>
      </c>
      <c r="AN133" s="81">
        <f t="shared" si="13"/>
        <v>0</v>
      </c>
      <c r="AO133" s="81">
        <f t="shared" si="13"/>
        <v>0</v>
      </c>
      <c r="AP133" s="81">
        <f t="shared" si="13"/>
        <v>0</v>
      </c>
      <c r="AQ133" s="81">
        <f t="shared" si="13"/>
        <v>0</v>
      </c>
      <c r="AR133" s="81">
        <f t="shared" si="13"/>
        <v>0</v>
      </c>
      <c r="AS133" s="81">
        <f t="shared" si="13"/>
        <v>0</v>
      </c>
      <c r="AT133" s="81">
        <f t="shared" si="13"/>
        <v>0</v>
      </c>
      <c r="AU133" s="81">
        <f t="shared" si="13"/>
        <v>0</v>
      </c>
      <c r="AV133" s="81">
        <f t="shared" si="13"/>
        <v>0</v>
      </c>
      <c r="AW133" s="81">
        <f t="shared" si="13"/>
        <v>0</v>
      </c>
      <c r="AX133" s="81">
        <f t="shared" si="13"/>
        <v>0</v>
      </c>
      <c r="AY133" s="81">
        <f t="shared" si="13"/>
        <v>0</v>
      </c>
      <c r="AZ133" s="81">
        <f t="shared" si="13"/>
        <v>0</v>
      </c>
      <c r="BA133" s="81">
        <f t="shared" si="13"/>
        <v>0</v>
      </c>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row>
    <row r="134" spans="1:246" s="14" customFormat="1" x14ac:dyDescent="0.55000000000000004">
      <c r="A134" s="121"/>
      <c r="B134" s="14" t="s">
        <v>20</v>
      </c>
      <c r="D134" s="81"/>
      <c r="E134" s="81">
        <f t="shared" ref="E134:BA134" si="14">E$15*$F$4</f>
        <v>7.5</v>
      </c>
      <c r="F134" s="81">
        <f t="shared" si="14"/>
        <v>5.625</v>
      </c>
      <c r="G134" s="81">
        <f t="shared" si="14"/>
        <v>10.3125</v>
      </c>
      <c r="H134" s="81">
        <f t="shared" si="14"/>
        <v>10.3125</v>
      </c>
      <c r="I134" s="81">
        <f t="shared" si="14"/>
        <v>3.75</v>
      </c>
      <c r="J134" s="81">
        <f t="shared" si="14"/>
        <v>0</v>
      </c>
      <c r="K134" s="81">
        <f t="shared" si="14"/>
        <v>0</v>
      </c>
      <c r="L134" s="81">
        <f t="shared" si="14"/>
        <v>0</v>
      </c>
      <c r="M134" s="81">
        <f t="shared" si="14"/>
        <v>0</v>
      </c>
      <c r="N134" s="81">
        <f t="shared" si="14"/>
        <v>0</v>
      </c>
      <c r="O134" s="81">
        <f t="shared" si="14"/>
        <v>0</v>
      </c>
      <c r="P134" s="81">
        <f t="shared" si="14"/>
        <v>0</v>
      </c>
      <c r="Q134" s="81">
        <f t="shared" si="14"/>
        <v>0</v>
      </c>
      <c r="R134" s="81">
        <f t="shared" si="14"/>
        <v>0</v>
      </c>
      <c r="S134" s="81">
        <f t="shared" si="14"/>
        <v>0</v>
      </c>
      <c r="T134" s="81">
        <f t="shared" si="14"/>
        <v>0</v>
      </c>
      <c r="U134" s="81">
        <f t="shared" si="14"/>
        <v>0</v>
      </c>
      <c r="V134" s="81">
        <f t="shared" si="14"/>
        <v>0</v>
      </c>
      <c r="W134" s="81">
        <f t="shared" si="14"/>
        <v>0</v>
      </c>
      <c r="X134" s="81">
        <f t="shared" si="14"/>
        <v>0</v>
      </c>
      <c r="Y134" s="81">
        <f t="shared" si="14"/>
        <v>0</v>
      </c>
      <c r="Z134" s="81">
        <f t="shared" si="14"/>
        <v>0</v>
      </c>
      <c r="AA134" s="81">
        <f t="shared" si="14"/>
        <v>0</v>
      </c>
      <c r="AB134" s="81">
        <f t="shared" si="14"/>
        <v>0</v>
      </c>
      <c r="AC134" s="81">
        <f t="shared" si="14"/>
        <v>0</v>
      </c>
      <c r="AD134" s="81">
        <f t="shared" si="14"/>
        <v>0</v>
      </c>
      <c r="AE134" s="81">
        <f t="shared" si="14"/>
        <v>0</v>
      </c>
      <c r="AF134" s="81">
        <f t="shared" si="14"/>
        <v>0</v>
      </c>
      <c r="AG134" s="81">
        <f t="shared" si="14"/>
        <v>0</v>
      </c>
      <c r="AH134" s="81">
        <f t="shared" si="14"/>
        <v>0</v>
      </c>
      <c r="AI134" s="81">
        <f t="shared" si="14"/>
        <v>0</v>
      </c>
      <c r="AJ134" s="81">
        <f t="shared" si="14"/>
        <v>0</v>
      </c>
      <c r="AK134" s="81">
        <f t="shared" si="14"/>
        <v>0</v>
      </c>
      <c r="AL134" s="81">
        <f t="shared" si="14"/>
        <v>0</v>
      </c>
      <c r="AM134" s="81">
        <f t="shared" si="14"/>
        <v>0</v>
      </c>
      <c r="AN134" s="81">
        <f t="shared" si="14"/>
        <v>0</v>
      </c>
      <c r="AO134" s="81">
        <f t="shared" si="14"/>
        <v>0</v>
      </c>
      <c r="AP134" s="81">
        <f t="shared" si="14"/>
        <v>0</v>
      </c>
      <c r="AQ134" s="81">
        <f t="shared" si="14"/>
        <v>0</v>
      </c>
      <c r="AR134" s="81">
        <f t="shared" si="14"/>
        <v>0</v>
      </c>
      <c r="AS134" s="81">
        <f t="shared" si="14"/>
        <v>0</v>
      </c>
      <c r="AT134" s="81">
        <f t="shared" si="14"/>
        <v>0</v>
      </c>
      <c r="AU134" s="81">
        <f t="shared" si="14"/>
        <v>0</v>
      </c>
      <c r="AV134" s="81">
        <f t="shared" si="14"/>
        <v>0</v>
      </c>
      <c r="AW134" s="81">
        <f t="shared" si="14"/>
        <v>0</v>
      </c>
      <c r="AX134" s="81">
        <f t="shared" si="14"/>
        <v>0</v>
      </c>
      <c r="AY134" s="81">
        <f t="shared" si="14"/>
        <v>0</v>
      </c>
      <c r="AZ134" s="81">
        <f t="shared" si="14"/>
        <v>0</v>
      </c>
      <c r="BA134" s="81">
        <f t="shared" si="14"/>
        <v>0</v>
      </c>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row>
    <row r="135" spans="1:246" s="14" customFormat="1" x14ac:dyDescent="0.55000000000000004">
      <c r="A135" s="121"/>
      <c r="B135" s="14" t="s">
        <v>19</v>
      </c>
      <c r="D135" s="81"/>
      <c r="E135" s="81" t="s">
        <v>14</v>
      </c>
      <c r="F135" s="81">
        <f t="shared" ref="F135:BA135" si="15">F18*F16*$F$4</f>
        <v>0</v>
      </c>
      <c r="G135" s="81">
        <f t="shared" si="15"/>
        <v>0</v>
      </c>
      <c r="H135" s="81">
        <f t="shared" si="15"/>
        <v>0</v>
      </c>
      <c r="I135" s="81">
        <f t="shared" si="15"/>
        <v>0</v>
      </c>
      <c r="J135" s="81">
        <f t="shared" si="15"/>
        <v>0</v>
      </c>
      <c r="K135" s="81">
        <f t="shared" si="15"/>
        <v>0</v>
      </c>
      <c r="L135" s="81">
        <f t="shared" si="15"/>
        <v>0</v>
      </c>
      <c r="M135" s="81">
        <f t="shared" si="15"/>
        <v>0</v>
      </c>
      <c r="N135" s="81">
        <f t="shared" si="15"/>
        <v>0</v>
      </c>
      <c r="O135" s="81">
        <f t="shared" si="15"/>
        <v>0</v>
      </c>
      <c r="P135" s="81">
        <f t="shared" si="15"/>
        <v>0</v>
      </c>
      <c r="Q135" s="81">
        <f t="shared" si="15"/>
        <v>0</v>
      </c>
      <c r="R135" s="81">
        <f t="shared" si="15"/>
        <v>0</v>
      </c>
      <c r="S135" s="81">
        <f t="shared" si="15"/>
        <v>0</v>
      </c>
      <c r="T135" s="81">
        <f t="shared" si="15"/>
        <v>0</v>
      </c>
      <c r="U135" s="81">
        <f t="shared" si="15"/>
        <v>0</v>
      </c>
      <c r="V135" s="81">
        <f t="shared" si="15"/>
        <v>0</v>
      </c>
      <c r="W135" s="81">
        <f t="shared" si="15"/>
        <v>0</v>
      </c>
      <c r="X135" s="81">
        <f t="shared" si="15"/>
        <v>0</v>
      </c>
      <c r="Y135" s="81">
        <f t="shared" si="15"/>
        <v>0</v>
      </c>
      <c r="Z135" s="81">
        <f t="shared" si="15"/>
        <v>0</v>
      </c>
      <c r="AA135" s="81">
        <f t="shared" si="15"/>
        <v>0</v>
      </c>
      <c r="AB135" s="81">
        <f t="shared" si="15"/>
        <v>0</v>
      </c>
      <c r="AC135" s="81">
        <f t="shared" si="15"/>
        <v>0</v>
      </c>
      <c r="AD135" s="81">
        <f t="shared" si="15"/>
        <v>0</v>
      </c>
      <c r="AE135" s="81">
        <f t="shared" si="15"/>
        <v>0</v>
      </c>
      <c r="AF135" s="81">
        <f t="shared" si="15"/>
        <v>0</v>
      </c>
      <c r="AG135" s="81">
        <f t="shared" si="15"/>
        <v>0</v>
      </c>
      <c r="AH135" s="81">
        <f t="shared" si="15"/>
        <v>0</v>
      </c>
      <c r="AI135" s="81">
        <f t="shared" si="15"/>
        <v>0</v>
      </c>
      <c r="AJ135" s="81">
        <f t="shared" si="15"/>
        <v>0</v>
      </c>
      <c r="AK135" s="81">
        <f t="shared" si="15"/>
        <v>0</v>
      </c>
      <c r="AL135" s="81">
        <f t="shared" si="15"/>
        <v>0</v>
      </c>
      <c r="AM135" s="81">
        <f t="shared" si="15"/>
        <v>0</v>
      </c>
      <c r="AN135" s="81">
        <f t="shared" si="15"/>
        <v>0</v>
      </c>
      <c r="AO135" s="81">
        <f t="shared" si="15"/>
        <v>0</v>
      </c>
      <c r="AP135" s="81">
        <f t="shared" si="15"/>
        <v>0</v>
      </c>
      <c r="AQ135" s="81">
        <f t="shared" si="15"/>
        <v>0</v>
      </c>
      <c r="AR135" s="81">
        <f t="shared" si="15"/>
        <v>0</v>
      </c>
      <c r="AS135" s="81">
        <f t="shared" si="15"/>
        <v>0</v>
      </c>
      <c r="AT135" s="81">
        <f t="shared" si="15"/>
        <v>0</v>
      </c>
      <c r="AU135" s="81">
        <f t="shared" si="15"/>
        <v>0</v>
      </c>
      <c r="AV135" s="81">
        <f t="shared" si="15"/>
        <v>0</v>
      </c>
      <c r="AW135" s="81">
        <f t="shared" si="15"/>
        <v>0</v>
      </c>
      <c r="AX135" s="81">
        <f t="shared" si="15"/>
        <v>0</v>
      </c>
      <c r="AY135" s="81">
        <f t="shared" si="15"/>
        <v>0</v>
      </c>
      <c r="AZ135" s="81">
        <f t="shared" si="15"/>
        <v>0</v>
      </c>
      <c r="BA135" s="81">
        <f t="shared" si="15"/>
        <v>0</v>
      </c>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row>
    <row r="136" spans="1:246" s="14" customFormat="1" x14ac:dyDescent="0.55000000000000004">
      <c r="A136" s="12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row>
    <row r="137" spans="1:246" s="14" customFormat="1" ht="14.7" thickBot="1" x14ac:dyDescent="0.6">
      <c r="A137" s="121"/>
      <c r="B137" s="14" t="s">
        <v>21</v>
      </c>
      <c r="C137" s="60"/>
      <c r="D137" s="115">
        <f>D132-D133</f>
        <v>0</v>
      </c>
      <c r="E137" s="81">
        <f t="shared" ref="E137:BA137" si="16">E132-E133</f>
        <v>-7.5</v>
      </c>
      <c r="F137" s="81">
        <f t="shared" si="16"/>
        <v>-5.625</v>
      </c>
      <c r="G137" s="81">
        <f t="shared" si="16"/>
        <v>-9.9175000000000004</v>
      </c>
      <c r="H137" s="81">
        <f t="shared" si="16"/>
        <v>-9.5225000000000009</v>
      </c>
      <c r="I137" s="81">
        <f t="shared" si="16"/>
        <v>-2.96</v>
      </c>
      <c r="J137" s="81">
        <f t="shared" si="16"/>
        <v>0.79</v>
      </c>
      <c r="K137" s="81">
        <f t="shared" si="16"/>
        <v>0.79</v>
      </c>
      <c r="L137" s="81">
        <f t="shared" si="16"/>
        <v>0.79</v>
      </c>
      <c r="M137" s="81">
        <f t="shared" si="16"/>
        <v>0.79</v>
      </c>
      <c r="N137" s="81">
        <f t="shared" si="16"/>
        <v>0.79</v>
      </c>
      <c r="O137" s="81">
        <f t="shared" si="16"/>
        <v>0.79</v>
      </c>
      <c r="P137" s="81">
        <f t="shared" si="16"/>
        <v>0.79</v>
      </c>
      <c r="Q137" s="81">
        <f t="shared" si="16"/>
        <v>0.79</v>
      </c>
      <c r="R137" s="81">
        <f t="shared" si="16"/>
        <v>0.79</v>
      </c>
      <c r="S137" s="81">
        <f t="shared" si="16"/>
        <v>0.79</v>
      </c>
      <c r="T137" s="81">
        <f t="shared" si="16"/>
        <v>0.79</v>
      </c>
      <c r="U137" s="81">
        <f t="shared" si="16"/>
        <v>0.79</v>
      </c>
      <c r="V137" s="81">
        <f t="shared" si="16"/>
        <v>0.79</v>
      </c>
      <c r="W137" s="81">
        <f t="shared" si="16"/>
        <v>0.79</v>
      </c>
      <c r="X137" s="81">
        <f t="shared" si="16"/>
        <v>0.79</v>
      </c>
      <c r="Y137" s="81">
        <f t="shared" si="16"/>
        <v>0.79</v>
      </c>
      <c r="Z137" s="81">
        <f t="shared" si="16"/>
        <v>0.79</v>
      </c>
      <c r="AA137" s="81">
        <f t="shared" si="16"/>
        <v>0.79</v>
      </c>
      <c r="AB137" s="81">
        <f t="shared" si="16"/>
        <v>0.79</v>
      </c>
      <c r="AC137" s="81">
        <f t="shared" si="16"/>
        <v>0.79</v>
      </c>
      <c r="AD137" s="81">
        <f t="shared" si="16"/>
        <v>0.79</v>
      </c>
      <c r="AE137" s="81">
        <f t="shared" si="16"/>
        <v>0.79</v>
      </c>
      <c r="AF137" s="81">
        <f t="shared" si="16"/>
        <v>0.79</v>
      </c>
      <c r="AG137" s="81">
        <f t="shared" si="16"/>
        <v>0.79</v>
      </c>
      <c r="AH137" s="81">
        <f t="shared" si="16"/>
        <v>0.79</v>
      </c>
      <c r="AI137" s="81">
        <f t="shared" si="16"/>
        <v>0.79</v>
      </c>
      <c r="AJ137" s="81">
        <f t="shared" si="16"/>
        <v>0.79</v>
      </c>
      <c r="AK137" s="81">
        <f t="shared" si="16"/>
        <v>0.79</v>
      </c>
      <c r="AL137" s="81">
        <f t="shared" si="16"/>
        <v>0.79</v>
      </c>
      <c r="AM137" s="81">
        <f t="shared" si="16"/>
        <v>0</v>
      </c>
      <c r="AN137" s="81">
        <f t="shared" si="16"/>
        <v>0</v>
      </c>
      <c r="AO137" s="81">
        <f t="shared" si="16"/>
        <v>0</v>
      </c>
      <c r="AP137" s="81">
        <f t="shared" si="16"/>
        <v>0</v>
      </c>
      <c r="AQ137" s="81">
        <f t="shared" si="16"/>
        <v>0</v>
      </c>
      <c r="AR137" s="81">
        <f t="shared" si="16"/>
        <v>0</v>
      </c>
      <c r="AS137" s="81">
        <f t="shared" si="16"/>
        <v>0</v>
      </c>
      <c r="AT137" s="81">
        <f t="shared" si="16"/>
        <v>0</v>
      </c>
      <c r="AU137" s="81">
        <f t="shared" si="16"/>
        <v>0</v>
      </c>
      <c r="AV137" s="81">
        <f t="shared" si="16"/>
        <v>0</v>
      </c>
      <c r="AW137" s="81">
        <f t="shared" si="16"/>
        <v>0</v>
      </c>
      <c r="AX137" s="81">
        <f t="shared" si="16"/>
        <v>0</v>
      </c>
      <c r="AY137" s="81">
        <f t="shared" si="16"/>
        <v>0</v>
      </c>
      <c r="AZ137" s="81">
        <f t="shared" si="16"/>
        <v>0</v>
      </c>
      <c r="BA137" s="81">
        <f t="shared" si="16"/>
        <v>0</v>
      </c>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row>
    <row r="138" spans="1:246" s="14" customFormat="1" x14ac:dyDescent="0.55000000000000004">
      <c r="A138" s="121"/>
      <c r="B138" s="58"/>
      <c r="C138" s="61" t="s">
        <v>22</v>
      </c>
      <c r="D138" s="62">
        <f>IRR(E137:AL137,0.1)</f>
        <v>-2.4105921018922505E-2</v>
      </c>
      <c r="E138" s="59"/>
      <c r="AH138" s="58"/>
      <c r="AI138" s="58"/>
      <c r="AJ138" s="58"/>
      <c r="AK138" s="58"/>
      <c r="AL138" s="58"/>
      <c r="AM138" s="58"/>
      <c r="AN138" s="58"/>
      <c r="AO138" s="58"/>
      <c r="AP138" s="58"/>
      <c r="AQ138" s="58"/>
      <c r="AR138" s="58"/>
      <c r="AS138" s="58"/>
      <c r="AT138" s="58"/>
      <c r="AU138" s="58"/>
      <c r="AV138" s="58"/>
      <c r="AW138" s="58"/>
      <c r="AX138" s="58"/>
      <c r="AY138" s="58"/>
      <c r="AZ138" s="58"/>
      <c r="BA138" s="58"/>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row>
    <row r="139" spans="1:246" s="14" customFormat="1" ht="14.7" thickBot="1" x14ac:dyDescent="0.6">
      <c r="A139" s="63"/>
      <c r="B139" s="164"/>
      <c r="C139" s="63" t="s">
        <v>23</v>
      </c>
      <c r="D139" s="64">
        <f>NPV($C$20,D137:AL137)</f>
        <v>-19.974672213665119</v>
      </c>
      <c r="E139" s="165"/>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c r="AC139" s="166"/>
      <c r="AD139" s="166"/>
      <c r="AE139" s="166"/>
      <c r="AF139" s="166"/>
      <c r="AG139" s="166"/>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221"/>
      <c r="BC139" s="221"/>
      <c r="BD139" s="221"/>
      <c r="BE139" s="221"/>
      <c r="BF139" s="221"/>
      <c r="BG139" s="221"/>
      <c r="BH139" s="221"/>
      <c r="BI139" s="221"/>
      <c r="BJ139" s="221"/>
      <c r="BK139" s="221"/>
      <c r="BL139" s="221"/>
      <c r="BM139" s="221"/>
      <c r="BN139" s="221"/>
      <c r="BO139" s="221"/>
      <c r="BP139" s="221"/>
      <c r="BQ139" s="221"/>
      <c r="BR139" s="221"/>
      <c r="BS139" s="221"/>
      <c r="BT139" s="221"/>
      <c r="BU139" s="221"/>
      <c r="BV139" s="221"/>
      <c r="BW139" s="221"/>
      <c r="BX139" s="221"/>
      <c r="BY139" s="221"/>
      <c r="BZ139" s="221"/>
      <c r="CA139" s="221"/>
      <c r="CB139" s="221"/>
      <c r="CC139" s="221"/>
      <c r="CD139" s="221"/>
      <c r="CE139" s="221"/>
      <c r="CF139" s="221"/>
      <c r="CG139" s="221"/>
      <c r="CH139" s="221"/>
      <c r="CI139" s="221"/>
      <c r="CJ139" s="221"/>
      <c r="CK139" s="221"/>
      <c r="CL139" s="221"/>
      <c r="CM139" s="221"/>
      <c r="CN139" s="221"/>
      <c r="CO139" s="221"/>
      <c r="CP139" s="221"/>
      <c r="CQ139" s="221"/>
      <c r="CR139" s="221"/>
      <c r="CS139" s="221"/>
      <c r="CT139" s="221"/>
      <c r="CU139" s="221"/>
      <c r="CV139" s="221"/>
      <c r="CW139" s="221"/>
      <c r="CX139" s="221"/>
      <c r="CY139" s="221"/>
      <c r="CZ139" s="221"/>
      <c r="DA139" s="221"/>
      <c r="DB139" s="221"/>
      <c r="DC139" s="221"/>
      <c r="DD139" s="221"/>
      <c r="DE139" s="221"/>
      <c r="DF139" s="221"/>
      <c r="DG139" s="221"/>
      <c r="DH139" s="221"/>
      <c r="DI139" s="221"/>
      <c r="DJ139" s="221"/>
      <c r="DK139" s="221"/>
      <c r="DL139" s="221"/>
      <c r="DM139" s="221"/>
      <c r="DN139" s="221"/>
      <c r="DO139" s="221"/>
      <c r="DP139" s="221"/>
      <c r="DQ139" s="221"/>
      <c r="DR139" s="221"/>
      <c r="DS139" s="221"/>
      <c r="DT139" s="221"/>
      <c r="DU139" s="221"/>
      <c r="DV139" s="221"/>
      <c r="DW139" s="221"/>
      <c r="DX139" s="221"/>
      <c r="DY139" s="221"/>
      <c r="DZ139" s="221"/>
      <c r="EA139" s="221"/>
      <c r="EB139" s="221"/>
      <c r="EC139" s="221"/>
      <c r="ED139" s="221"/>
      <c r="EE139" s="221"/>
      <c r="EF139" s="221"/>
      <c r="EG139" s="221"/>
      <c r="EH139" s="221"/>
      <c r="EI139" s="221"/>
      <c r="EJ139" s="221"/>
      <c r="EK139" s="221"/>
      <c r="EL139" s="221"/>
      <c r="EM139" s="221"/>
      <c r="EN139" s="221"/>
      <c r="EO139" s="221"/>
      <c r="EP139" s="221"/>
      <c r="EQ139" s="221"/>
      <c r="ER139" s="221"/>
      <c r="ES139" s="221"/>
      <c r="ET139" s="221"/>
      <c r="EU139" s="221"/>
      <c r="EV139" s="221"/>
      <c r="EW139" s="221"/>
      <c r="EX139" s="221"/>
      <c r="EY139" s="221"/>
      <c r="EZ139" s="221"/>
      <c r="FA139" s="221"/>
      <c r="FB139" s="221"/>
      <c r="FC139" s="221"/>
      <c r="FD139" s="221"/>
      <c r="FE139" s="221"/>
      <c r="FF139" s="221"/>
      <c r="FG139" s="221"/>
      <c r="FH139" s="221"/>
      <c r="FI139" s="221"/>
      <c r="FJ139" s="221"/>
      <c r="FK139" s="221"/>
      <c r="FL139" s="221"/>
      <c r="FM139" s="221"/>
      <c r="FN139" s="221"/>
      <c r="FO139" s="221"/>
      <c r="FP139" s="221"/>
      <c r="FQ139" s="221"/>
      <c r="FR139" s="221"/>
      <c r="FS139" s="221"/>
      <c r="FT139" s="221"/>
      <c r="FU139" s="221"/>
      <c r="FV139" s="221"/>
      <c r="FW139" s="221"/>
      <c r="FX139" s="221"/>
      <c r="FY139" s="221"/>
      <c r="FZ139" s="221"/>
      <c r="GA139" s="221"/>
      <c r="GB139" s="221"/>
      <c r="GC139" s="221"/>
      <c r="GD139" s="221"/>
      <c r="GE139" s="221"/>
      <c r="GF139" s="221"/>
      <c r="GG139" s="221"/>
      <c r="GH139" s="221"/>
      <c r="GI139" s="221"/>
      <c r="GJ139" s="221"/>
      <c r="GK139" s="221"/>
      <c r="GL139" s="221"/>
      <c r="GM139" s="221"/>
      <c r="GN139" s="221"/>
      <c r="GO139" s="221"/>
      <c r="GP139" s="221"/>
      <c r="GQ139" s="221"/>
      <c r="GR139" s="221"/>
      <c r="GS139" s="221"/>
      <c r="GT139" s="221"/>
      <c r="GU139" s="221"/>
      <c r="GV139" s="221"/>
      <c r="GW139" s="221"/>
      <c r="GX139" s="221"/>
      <c r="GY139" s="221"/>
      <c r="GZ139" s="221"/>
      <c r="HA139" s="221"/>
      <c r="HB139" s="221"/>
      <c r="HC139" s="221"/>
      <c r="HD139" s="221"/>
      <c r="HE139" s="221"/>
      <c r="HF139" s="221"/>
      <c r="HG139" s="221"/>
      <c r="HH139" s="221"/>
      <c r="HI139" s="221"/>
      <c r="HJ139" s="221"/>
      <c r="HK139" s="221"/>
      <c r="HL139" s="221"/>
      <c r="HM139" s="221"/>
      <c r="HN139" s="221"/>
      <c r="HO139" s="221"/>
      <c r="HP139" s="221"/>
      <c r="HQ139" s="221"/>
      <c r="HR139" s="221"/>
      <c r="HS139" s="221"/>
      <c r="HT139" s="221"/>
      <c r="HU139" s="221"/>
      <c r="HV139" s="221"/>
      <c r="HW139" s="221"/>
      <c r="HX139" s="221"/>
      <c r="HY139" s="221"/>
      <c r="HZ139" s="221"/>
      <c r="IA139" s="221"/>
      <c r="IB139" s="221"/>
      <c r="IC139" s="221"/>
      <c r="ID139" s="221"/>
      <c r="IE139" s="221"/>
      <c r="IF139" s="221"/>
      <c r="IG139" s="221"/>
      <c r="IH139" s="221"/>
      <c r="II139" s="221"/>
      <c r="IJ139" s="221"/>
      <c r="IK139" s="221"/>
      <c r="IL139" s="221"/>
    </row>
    <row r="140" spans="1:246" s="12" customFormat="1" ht="14.7" thickBot="1" x14ac:dyDescent="0.6">
      <c r="A140" s="158"/>
      <c r="B140" s="158"/>
      <c r="C140" s="442" t="s">
        <v>1604</v>
      </c>
      <c r="D140" s="442">
        <f>NPV($C$20,D132:BA132)/NPV($C$20,D133:BA133)</f>
        <v>0.37947098016471076</v>
      </c>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c r="BA140" s="220"/>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row>
    <row r="141" spans="1:246" s="15" customFormat="1" x14ac:dyDescent="0.55000000000000004">
      <c r="A141" s="167">
        <f>A5</f>
        <v>3</v>
      </c>
      <c r="B141" s="168" t="str">
        <f>B5</f>
        <v>Hotspot location 1</v>
      </c>
      <c r="C141" s="171"/>
      <c r="D141" s="172">
        <f>D131</f>
        <v>2017</v>
      </c>
      <c r="E141" s="172">
        <f t="shared" ref="E141:BA141" si="17">E131</f>
        <v>2018</v>
      </c>
      <c r="F141" s="172">
        <f t="shared" si="17"/>
        <v>2019</v>
      </c>
      <c r="G141" s="172">
        <f t="shared" si="17"/>
        <v>2020</v>
      </c>
      <c r="H141" s="172">
        <f t="shared" si="17"/>
        <v>2021</v>
      </c>
      <c r="I141" s="172">
        <f t="shared" si="17"/>
        <v>2022</v>
      </c>
      <c r="J141" s="172">
        <f t="shared" si="17"/>
        <v>2023</v>
      </c>
      <c r="K141" s="172">
        <f t="shared" si="17"/>
        <v>2024</v>
      </c>
      <c r="L141" s="172">
        <f t="shared" si="17"/>
        <v>2025</v>
      </c>
      <c r="M141" s="172">
        <f t="shared" si="17"/>
        <v>2026</v>
      </c>
      <c r="N141" s="172">
        <f t="shared" si="17"/>
        <v>2027</v>
      </c>
      <c r="O141" s="172">
        <f t="shared" si="17"/>
        <v>2028</v>
      </c>
      <c r="P141" s="172">
        <f t="shared" si="17"/>
        <v>2029</v>
      </c>
      <c r="Q141" s="172">
        <f t="shared" si="17"/>
        <v>2030</v>
      </c>
      <c r="R141" s="172">
        <f t="shared" si="17"/>
        <v>2031</v>
      </c>
      <c r="S141" s="172">
        <f t="shared" si="17"/>
        <v>2032</v>
      </c>
      <c r="T141" s="172">
        <f t="shared" si="17"/>
        <v>2033</v>
      </c>
      <c r="U141" s="172">
        <f t="shared" si="17"/>
        <v>2034</v>
      </c>
      <c r="V141" s="172">
        <f t="shared" si="17"/>
        <v>2035</v>
      </c>
      <c r="W141" s="172">
        <f t="shared" si="17"/>
        <v>2036</v>
      </c>
      <c r="X141" s="172">
        <f t="shared" si="17"/>
        <v>2037</v>
      </c>
      <c r="Y141" s="172">
        <f t="shared" si="17"/>
        <v>2038</v>
      </c>
      <c r="Z141" s="172">
        <f t="shared" si="17"/>
        <v>2039</v>
      </c>
      <c r="AA141" s="172">
        <f t="shared" si="17"/>
        <v>2040</v>
      </c>
      <c r="AB141" s="172">
        <f t="shared" si="17"/>
        <v>2041</v>
      </c>
      <c r="AC141" s="172">
        <f t="shared" si="17"/>
        <v>2042</v>
      </c>
      <c r="AD141" s="172">
        <f t="shared" si="17"/>
        <v>2043</v>
      </c>
      <c r="AE141" s="172">
        <f t="shared" si="17"/>
        <v>2044</v>
      </c>
      <c r="AF141" s="172">
        <f t="shared" si="17"/>
        <v>2045</v>
      </c>
      <c r="AG141" s="172">
        <f t="shared" si="17"/>
        <v>2046</v>
      </c>
      <c r="AH141" s="172">
        <f t="shared" si="17"/>
        <v>2047</v>
      </c>
      <c r="AI141" s="172">
        <f t="shared" si="17"/>
        <v>2048</v>
      </c>
      <c r="AJ141" s="172">
        <f t="shared" si="17"/>
        <v>2049</v>
      </c>
      <c r="AK141" s="172">
        <f t="shared" si="17"/>
        <v>2050</v>
      </c>
      <c r="AL141" s="172">
        <f t="shared" si="17"/>
        <v>2051</v>
      </c>
      <c r="AM141" s="172">
        <f t="shared" si="17"/>
        <v>2052</v>
      </c>
      <c r="AN141" s="172">
        <f t="shared" si="17"/>
        <v>2053</v>
      </c>
      <c r="AO141" s="172">
        <f t="shared" si="17"/>
        <v>2054</v>
      </c>
      <c r="AP141" s="172">
        <f t="shared" si="17"/>
        <v>2055</v>
      </c>
      <c r="AQ141" s="172">
        <f t="shared" si="17"/>
        <v>2056</v>
      </c>
      <c r="AR141" s="172">
        <f t="shared" si="17"/>
        <v>2057</v>
      </c>
      <c r="AS141" s="172">
        <f t="shared" si="17"/>
        <v>2058</v>
      </c>
      <c r="AT141" s="172">
        <f t="shared" si="17"/>
        <v>2059</v>
      </c>
      <c r="AU141" s="172">
        <f t="shared" si="17"/>
        <v>2060</v>
      </c>
      <c r="AV141" s="172">
        <f t="shared" si="17"/>
        <v>2061</v>
      </c>
      <c r="AW141" s="172">
        <f t="shared" si="17"/>
        <v>2062</v>
      </c>
      <c r="AX141" s="172">
        <f t="shared" si="17"/>
        <v>2063</v>
      </c>
      <c r="AY141" s="172">
        <f t="shared" si="17"/>
        <v>2064</v>
      </c>
      <c r="AZ141" s="172">
        <f t="shared" si="17"/>
        <v>2065</v>
      </c>
      <c r="BA141" s="172">
        <f t="shared" si="17"/>
        <v>2066</v>
      </c>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row>
    <row r="142" spans="1:246" s="15" customFormat="1" x14ac:dyDescent="0.55000000000000004">
      <c r="A142" s="123"/>
      <c r="B142" s="169" t="s">
        <v>11</v>
      </c>
      <c r="C142" s="66"/>
      <c r="D142" s="82">
        <f t="shared" ref="D142:BA142" si="18">D17*$G$5</f>
        <v>0</v>
      </c>
      <c r="E142" s="82">
        <f t="shared" si="18"/>
        <v>0</v>
      </c>
      <c r="F142" s="82">
        <f t="shared" si="18"/>
        <v>0</v>
      </c>
      <c r="G142" s="82">
        <f t="shared" si="18"/>
        <v>0.27</v>
      </c>
      <c r="H142" s="82">
        <f t="shared" si="18"/>
        <v>0.54</v>
      </c>
      <c r="I142" s="82">
        <f t="shared" si="18"/>
        <v>0.54</v>
      </c>
      <c r="J142" s="82">
        <f t="shared" si="18"/>
        <v>0.54</v>
      </c>
      <c r="K142" s="82">
        <f t="shared" si="18"/>
        <v>0.54</v>
      </c>
      <c r="L142" s="82">
        <f t="shared" si="18"/>
        <v>0.54</v>
      </c>
      <c r="M142" s="82">
        <f t="shared" si="18"/>
        <v>0.54</v>
      </c>
      <c r="N142" s="82">
        <f t="shared" si="18"/>
        <v>0.54</v>
      </c>
      <c r="O142" s="82">
        <f t="shared" si="18"/>
        <v>0.54</v>
      </c>
      <c r="P142" s="82">
        <f t="shared" si="18"/>
        <v>0.54</v>
      </c>
      <c r="Q142" s="82">
        <f t="shared" si="18"/>
        <v>0.54</v>
      </c>
      <c r="R142" s="82">
        <f t="shared" si="18"/>
        <v>0.54</v>
      </c>
      <c r="S142" s="82">
        <f t="shared" si="18"/>
        <v>0.54</v>
      </c>
      <c r="T142" s="82">
        <f t="shared" si="18"/>
        <v>0.54</v>
      </c>
      <c r="U142" s="82">
        <f t="shared" si="18"/>
        <v>0.54</v>
      </c>
      <c r="V142" s="82">
        <f t="shared" si="18"/>
        <v>0.54</v>
      </c>
      <c r="W142" s="82">
        <f t="shared" si="18"/>
        <v>0.54</v>
      </c>
      <c r="X142" s="82">
        <f t="shared" si="18"/>
        <v>0.54</v>
      </c>
      <c r="Y142" s="82">
        <f t="shared" si="18"/>
        <v>0.54</v>
      </c>
      <c r="Z142" s="82">
        <f t="shared" si="18"/>
        <v>0.54</v>
      </c>
      <c r="AA142" s="82">
        <f t="shared" si="18"/>
        <v>0.54</v>
      </c>
      <c r="AB142" s="82">
        <f t="shared" si="18"/>
        <v>0.54</v>
      </c>
      <c r="AC142" s="82">
        <f t="shared" si="18"/>
        <v>0.54</v>
      </c>
      <c r="AD142" s="82">
        <f t="shared" si="18"/>
        <v>0.54</v>
      </c>
      <c r="AE142" s="82">
        <f t="shared" si="18"/>
        <v>0.54</v>
      </c>
      <c r="AF142" s="82">
        <f t="shared" si="18"/>
        <v>0.54</v>
      </c>
      <c r="AG142" s="82">
        <f t="shared" si="18"/>
        <v>0.54</v>
      </c>
      <c r="AH142" s="82">
        <f t="shared" si="18"/>
        <v>0.54</v>
      </c>
      <c r="AI142" s="82">
        <f t="shared" si="18"/>
        <v>0.54</v>
      </c>
      <c r="AJ142" s="82">
        <f t="shared" si="18"/>
        <v>0.54</v>
      </c>
      <c r="AK142" s="82">
        <f t="shared" si="18"/>
        <v>0.54</v>
      </c>
      <c r="AL142" s="82">
        <f t="shared" si="18"/>
        <v>0.54</v>
      </c>
      <c r="AM142" s="82">
        <f t="shared" si="18"/>
        <v>0</v>
      </c>
      <c r="AN142" s="82">
        <f t="shared" si="18"/>
        <v>0</v>
      </c>
      <c r="AO142" s="82">
        <f t="shared" si="18"/>
        <v>0</v>
      </c>
      <c r="AP142" s="82">
        <f t="shared" si="18"/>
        <v>0</v>
      </c>
      <c r="AQ142" s="82">
        <f t="shared" si="18"/>
        <v>0</v>
      </c>
      <c r="AR142" s="82">
        <f t="shared" si="18"/>
        <v>0</v>
      </c>
      <c r="AS142" s="82">
        <f t="shared" si="18"/>
        <v>0</v>
      </c>
      <c r="AT142" s="82">
        <f t="shared" si="18"/>
        <v>0</v>
      </c>
      <c r="AU142" s="82">
        <f t="shared" si="18"/>
        <v>0</v>
      </c>
      <c r="AV142" s="82">
        <f t="shared" si="18"/>
        <v>0</v>
      </c>
      <c r="AW142" s="82">
        <f t="shared" si="18"/>
        <v>0</v>
      </c>
      <c r="AX142" s="82">
        <f t="shared" si="18"/>
        <v>0</v>
      </c>
      <c r="AY142" s="82">
        <f t="shared" si="18"/>
        <v>0</v>
      </c>
      <c r="AZ142" s="82">
        <f t="shared" si="18"/>
        <v>0</v>
      </c>
      <c r="BA142" s="82">
        <f t="shared" si="18"/>
        <v>0</v>
      </c>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row>
    <row r="143" spans="1:246" s="15" customFormat="1" x14ac:dyDescent="0.55000000000000004">
      <c r="A143" s="123"/>
      <c r="B143" s="169" t="s">
        <v>18</v>
      </c>
      <c r="C143" s="66"/>
      <c r="D143" s="82">
        <f>SUM(D144:D145)</f>
        <v>0</v>
      </c>
      <c r="E143" s="82">
        <f t="shared" ref="E143:BA143" si="19">SUM(E144:E145)</f>
        <v>0.72000000000000008</v>
      </c>
      <c r="F143" s="82">
        <f t="shared" si="19"/>
        <v>0.54</v>
      </c>
      <c r="G143" s="82">
        <f t="shared" si="19"/>
        <v>0.9900000000000001</v>
      </c>
      <c r="H143" s="82">
        <f t="shared" si="19"/>
        <v>0.9900000000000001</v>
      </c>
      <c r="I143" s="82">
        <f t="shared" si="19"/>
        <v>0.36000000000000004</v>
      </c>
      <c r="J143" s="82">
        <f t="shared" si="19"/>
        <v>0</v>
      </c>
      <c r="K143" s="82">
        <f t="shared" si="19"/>
        <v>0</v>
      </c>
      <c r="L143" s="82">
        <f t="shared" si="19"/>
        <v>0</v>
      </c>
      <c r="M143" s="82">
        <f t="shared" si="19"/>
        <v>0</v>
      </c>
      <c r="N143" s="82">
        <f t="shared" si="19"/>
        <v>0</v>
      </c>
      <c r="O143" s="82">
        <f t="shared" si="19"/>
        <v>0</v>
      </c>
      <c r="P143" s="82">
        <f t="shared" si="19"/>
        <v>0</v>
      </c>
      <c r="Q143" s="82">
        <f t="shared" si="19"/>
        <v>0</v>
      </c>
      <c r="R143" s="82">
        <f t="shared" si="19"/>
        <v>0</v>
      </c>
      <c r="S143" s="82">
        <f t="shared" si="19"/>
        <v>0</v>
      </c>
      <c r="T143" s="82">
        <f t="shared" si="19"/>
        <v>0</v>
      </c>
      <c r="U143" s="82">
        <f t="shared" si="19"/>
        <v>0</v>
      </c>
      <c r="V143" s="82">
        <f t="shared" si="19"/>
        <v>0</v>
      </c>
      <c r="W143" s="82">
        <f t="shared" si="19"/>
        <v>0</v>
      </c>
      <c r="X143" s="82">
        <f t="shared" si="19"/>
        <v>0</v>
      </c>
      <c r="Y143" s="82">
        <f t="shared" si="19"/>
        <v>0</v>
      </c>
      <c r="Z143" s="82">
        <f t="shared" si="19"/>
        <v>0</v>
      </c>
      <c r="AA143" s="82">
        <f t="shared" si="19"/>
        <v>0</v>
      </c>
      <c r="AB143" s="82">
        <f t="shared" si="19"/>
        <v>0</v>
      </c>
      <c r="AC143" s="82">
        <f t="shared" si="19"/>
        <v>0</v>
      </c>
      <c r="AD143" s="82">
        <f t="shared" si="19"/>
        <v>0</v>
      </c>
      <c r="AE143" s="82">
        <f t="shared" si="19"/>
        <v>0</v>
      </c>
      <c r="AF143" s="82">
        <f t="shared" si="19"/>
        <v>0</v>
      </c>
      <c r="AG143" s="82">
        <f t="shared" si="19"/>
        <v>0</v>
      </c>
      <c r="AH143" s="82">
        <f t="shared" si="19"/>
        <v>0</v>
      </c>
      <c r="AI143" s="82">
        <f t="shared" si="19"/>
        <v>0</v>
      </c>
      <c r="AJ143" s="82">
        <f t="shared" si="19"/>
        <v>0</v>
      </c>
      <c r="AK143" s="82">
        <f t="shared" si="19"/>
        <v>0</v>
      </c>
      <c r="AL143" s="82">
        <f t="shared" si="19"/>
        <v>0</v>
      </c>
      <c r="AM143" s="82">
        <f t="shared" si="19"/>
        <v>0</v>
      </c>
      <c r="AN143" s="82">
        <f t="shared" si="19"/>
        <v>0</v>
      </c>
      <c r="AO143" s="82">
        <f t="shared" si="19"/>
        <v>0</v>
      </c>
      <c r="AP143" s="82">
        <f t="shared" si="19"/>
        <v>0</v>
      </c>
      <c r="AQ143" s="82">
        <f t="shared" si="19"/>
        <v>0</v>
      </c>
      <c r="AR143" s="82">
        <f t="shared" si="19"/>
        <v>0</v>
      </c>
      <c r="AS143" s="82">
        <f t="shared" si="19"/>
        <v>0</v>
      </c>
      <c r="AT143" s="82">
        <f t="shared" si="19"/>
        <v>0</v>
      </c>
      <c r="AU143" s="82">
        <f t="shared" si="19"/>
        <v>0</v>
      </c>
      <c r="AV143" s="82">
        <f t="shared" si="19"/>
        <v>0</v>
      </c>
      <c r="AW143" s="82">
        <f t="shared" si="19"/>
        <v>0</v>
      </c>
      <c r="AX143" s="82">
        <f t="shared" si="19"/>
        <v>0</v>
      </c>
      <c r="AY143" s="82">
        <f t="shared" si="19"/>
        <v>0</v>
      </c>
      <c r="AZ143" s="82">
        <f t="shared" si="19"/>
        <v>0</v>
      </c>
      <c r="BA143" s="82">
        <f t="shared" si="19"/>
        <v>0</v>
      </c>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row>
    <row r="144" spans="1:246" s="15" customFormat="1" ht="14.7" thickBot="1" x14ac:dyDescent="0.6">
      <c r="A144" s="70"/>
      <c r="B144" s="170" t="s">
        <v>20</v>
      </c>
      <c r="C144" s="66"/>
      <c r="D144" s="82"/>
      <c r="E144" s="82">
        <f t="shared" ref="E144:BA144" si="20">E15*$F$5</f>
        <v>0.72000000000000008</v>
      </c>
      <c r="F144" s="82">
        <f t="shared" si="20"/>
        <v>0.54</v>
      </c>
      <c r="G144" s="82">
        <f t="shared" si="20"/>
        <v>0.9900000000000001</v>
      </c>
      <c r="H144" s="82">
        <f t="shared" si="20"/>
        <v>0.9900000000000001</v>
      </c>
      <c r="I144" s="82">
        <f t="shared" si="20"/>
        <v>0.36000000000000004</v>
      </c>
      <c r="J144" s="82">
        <f t="shared" si="20"/>
        <v>0</v>
      </c>
      <c r="K144" s="82">
        <f t="shared" si="20"/>
        <v>0</v>
      </c>
      <c r="L144" s="82">
        <f t="shared" si="20"/>
        <v>0</v>
      </c>
      <c r="M144" s="82">
        <f t="shared" si="20"/>
        <v>0</v>
      </c>
      <c r="N144" s="82">
        <f t="shared" si="20"/>
        <v>0</v>
      </c>
      <c r="O144" s="82">
        <f t="shared" si="20"/>
        <v>0</v>
      </c>
      <c r="P144" s="82">
        <f t="shared" si="20"/>
        <v>0</v>
      </c>
      <c r="Q144" s="82">
        <f t="shared" si="20"/>
        <v>0</v>
      </c>
      <c r="R144" s="82">
        <f t="shared" si="20"/>
        <v>0</v>
      </c>
      <c r="S144" s="82">
        <f t="shared" si="20"/>
        <v>0</v>
      </c>
      <c r="T144" s="82">
        <f t="shared" si="20"/>
        <v>0</v>
      </c>
      <c r="U144" s="82">
        <f t="shared" si="20"/>
        <v>0</v>
      </c>
      <c r="V144" s="82">
        <f t="shared" si="20"/>
        <v>0</v>
      </c>
      <c r="W144" s="82">
        <f t="shared" si="20"/>
        <v>0</v>
      </c>
      <c r="X144" s="82">
        <f t="shared" si="20"/>
        <v>0</v>
      </c>
      <c r="Y144" s="82">
        <f t="shared" si="20"/>
        <v>0</v>
      </c>
      <c r="Z144" s="82">
        <f t="shared" si="20"/>
        <v>0</v>
      </c>
      <c r="AA144" s="82">
        <f t="shared" si="20"/>
        <v>0</v>
      </c>
      <c r="AB144" s="82">
        <f t="shared" si="20"/>
        <v>0</v>
      </c>
      <c r="AC144" s="82">
        <f t="shared" si="20"/>
        <v>0</v>
      </c>
      <c r="AD144" s="82">
        <f t="shared" si="20"/>
        <v>0</v>
      </c>
      <c r="AE144" s="82">
        <f t="shared" si="20"/>
        <v>0</v>
      </c>
      <c r="AF144" s="82">
        <f t="shared" si="20"/>
        <v>0</v>
      </c>
      <c r="AG144" s="82">
        <f t="shared" si="20"/>
        <v>0</v>
      </c>
      <c r="AH144" s="82">
        <f t="shared" si="20"/>
        <v>0</v>
      </c>
      <c r="AI144" s="82">
        <f t="shared" si="20"/>
        <v>0</v>
      </c>
      <c r="AJ144" s="82">
        <f t="shared" si="20"/>
        <v>0</v>
      </c>
      <c r="AK144" s="82">
        <f t="shared" si="20"/>
        <v>0</v>
      </c>
      <c r="AL144" s="82">
        <f t="shared" si="20"/>
        <v>0</v>
      </c>
      <c r="AM144" s="82">
        <f t="shared" si="20"/>
        <v>0</v>
      </c>
      <c r="AN144" s="82">
        <f t="shared" si="20"/>
        <v>0</v>
      </c>
      <c r="AO144" s="82">
        <f t="shared" si="20"/>
        <v>0</v>
      </c>
      <c r="AP144" s="82">
        <f t="shared" si="20"/>
        <v>0</v>
      </c>
      <c r="AQ144" s="82">
        <f t="shared" si="20"/>
        <v>0</v>
      </c>
      <c r="AR144" s="82">
        <f t="shared" si="20"/>
        <v>0</v>
      </c>
      <c r="AS144" s="82">
        <f t="shared" si="20"/>
        <v>0</v>
      </c>
      <c r="AT144" s="82">
        <f t="shared" si="20"/>
        <v>0</v>
      </c>
      <c r="AU144" s="82">
        <f t="shared" si="20"/>
        <v>0</v>
      </c>
      <c r="AV144" s="82">
        <f t="shared" si="20"/>
        <v>0</v>
      </c>
      <c r="AW144" s="82">
        <f t="shared" si="20"/>
        <v>0</v>
      </c>
      <c r="AX144" s="82">
        <f t="shared" si="20"/>
        <v>0</v>
      </c>
      <c r="AY144" s="82">
        <f t="shared" si="20"/>
        <v>0</v>
      </c>
      <c r="AZ144" s="82">
        <f t="shared" si="20"/>
        <v>0</v>
      </c>
      <c r="BA144" s="82">
        <f t="shared" si="20"/>
        <v>0</v>
      </c>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row>
    <row r="145" spans="1:246" s="15" customFormat="1" x14ac:dyDescent="0.55000000000000004">
      <c r="A145" s="173"/>
      <c r="B145" s="160" t="s">
        <v>19</v>
      </c>
      <c r="D145" s="82"/>
      <c r="E145" s="82" t="s">
        <v>14</v>
      </c>
      <c r="F145" s="82">
        <f t="shared" ref="F145:BA145" si="21">F18*F16*$F$5</f>
        <v>0</v>
      </c>
      <c r="G145" s="82">
        <f t="shared" si="21"/>
        <v>0</v>
      </c>
      <c r="H145" s="82">
        <f t="shared" si="21"/>
        <v>0</v>
      </c>
      <c r="I145" s="82">
        <f t="shared" si="21"/>
        <v>0</v>
      </c>
      <c r="J145" s="82">
        <f t="shared" si="21"/>
        <v>0</v>
      </c>
      <c r="K145" s="82">
        <f t="shared" si="21"/>
        <v>0</v>
      </c>
      <c r="L145" s="82">
        <f t="shared" si="21"/>
        <v>0</v>
      </c>
      <c r="M145" s="82">
        <f t="shared" si="21"/>
        <v>0</v>
      </c>
      <c r="N145" s="82">
        <f t="shared" si="21"/>
        <v>0</v>
      </c>
      <c r="O145" s="82">
        <f t="shared" si="21"/>
        <v>0</v>
      </c>
      <c r="P145" s="82">
        <f t="shared" si="21"/>
        <v>0</v>
      </c>
      <c r="Q145" s="82">
        <f t="shared" si="21"/>
        <v>0</v>
      </c>
      <c r="R145" s="82">
        <f t="shared" si="21"/>
        <v>0</v>
      </c>
      <c r="S145" s="82">
        <f t="shared" si="21"/>
        <v>0</v>
      </c>
      <c r="T145" s="82">
        <f t="shared" si="21"/>
        <v>0</v>
      </c>
      <c r="U145" s="82">
        <f t="shared" si="21"/>
        <v>0</v>
      </c>
      <c r="V145" s="82">
        <f t="shared" si="21"/>
        <v>0</v>
      </c>
      <c r="W145" s="82">
        <f t="shared" si="21"/>
        <v>0</v>
      </c>
      <c r="X145" s="82">
        <f t="shared" si="21"/>
        <v>0</v>
      </c>
      <c r="Y145" s="82">
        <f t="shared" si="21"/>
        <v>0</v>
      </c>
      <c r="Z145" s="82">
        <f t="shared" si="21"/>
        <v>0</v>
      </c>
      <c r="AA145" s="82">
        <f t="shared" si="21"/>
        <v>0</v>
      </c>
      <c r="AB145" s="82">
        <f t="shared" si="21"/>
        <v>0</v>
      </c>
      <c r="AC145" s="82">
        <f t="shared" si="21"/>
        <v>0</v>
      </c>
      <c r="AD145" s="82">
        <f t="shared" si="21"/>
        <v>0</v>
      </c>
      <c r="AE145" s="82">
        <f t="shared" si="21"/>
        <v>0</v>
      </c>
      <c r="AF145" s="82">
        <f t="shared" si="21"/>
        <v>0</v>
      </c>
      <c r="AG145" s="82">
        <f t="shared" si="21"/>
        <v>0</v>
      </c>
      <c r="AH145" s="82">
        <f t="shared" si="21"/>
        <v>0</v>
      </c>
      <c r="AI145" s="82">
        <f t="shared" si="21"/>
        <v>0</v>
      </c>
      <c r="AJ145" s="82">
        <f t="shared" si="21"/>
        <v>0</v>
      </c>
      <c r="AK145" s="82">
        <f t="shared" si="21"/>
        <v>0</v>
      </c>
      <c r="AL145" s="82">
        <f t="shared" si="21"/>
        <v>0</v>
      </c>
      <c r="AM145" s="82">
        <f t="shared" si="21"/>
        <v>0</v>
      </c>
      <c r="AN145" s="82">
        <f t="shared" si="21"/>
        <v>0</v>
      </c>
      <c r="AO145" s="82">
        <f t="shared" si="21"/>
        <v>0</v>
      </c>
      <c r="AP145" s="82">
        <f t="shared" si="21"/>
        <v>0</v>
      </c>
      <c r="AQ145" s="82">
        <f t="shared" si="21"/>
        <v>0</v>
      </c>
      <c r="AR145" s="82">
        <f t="shared" si="21"/>
        <v>0</v>
      </c>
      <c r="AS145" s="82">
        <f t="shared" si="21"/>
        <v>0</v>
      </c>
      <c r="AT145" s="82">
        <f t="shared" si="21"/>
        <v>0</v>
      </c>
      <c r="AU145" s="82">
        <f t="shared" si="21"/>
        <v>0</v>
      </c>
      <c r="AV145" s="82">
        <f t="shared" si="21"/>
        <v>0</v>
      </c>
      <c r="AW145" s="82">
        <f t="shared" si="21"/>
        <v>0</v>
      </c>
      <c r="AX145" s="82">
        <f t="shared" si="21"/>
        <v>0</v>
      </c>
      <c r="AY145" s="82">
        <f t="shared" si="21"/>
        <v>0</v>
      </c>
      <c r="AZ145" s="82">
        <f t="shared" si="21"/>
        <v>0</v>
      </c>
      <c r="BA145" s="82">
        <f t="shared" si="21"/>
        <v>0</v>
      </c>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row>
    <row r="146" spans="1:246" s="15" customFormat="1" x14ac:dyDescent="0.55000000000000004">
      <c r="A146" s="123"/>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row>
    <row r="147" spans="1:246" s="15" customFormat="1" ht="14.7" thickBot="1" x14ac:dyDescent="0.6">
      <c r="A147" s="123"/>
      <c r="B147" s="15" t="s">
        <v>21</v>
      </c>
      <c r="C147" s="67"/>
      <c r="D147" s="114">
        <f>D142-D143</f>
        <v>0</v>
      </c>
      <c r="E147" s="82">
        <f t="shared" ref="E147:BA147" si="22">E142-E143</f>
        <v>-0.72000000000000008</v>
      </c>
      <c r="F147" s="82">
        <f t="shared" si="22"/>
        <v>-0.54</v>
      </c>
      <c r="G147" s="82">
        <f t="shared" si="22"/>
        <v>-0.72000000000000008</v>
      </c>
      <c r="H147" s="82">
        <f t="shared" si="22"/>
        <v>-0.45000000000000007</v>
      </c>
      <c r="I147" s="82">
        <f t="shared" si="22"/>
        <v>0.18</v>
      </c>
      <c r="J147" s="82">
        <f t="shared" si="22"/>
        <v>0.54</v>
      </c>
      <c r="K147" s="82">
        <f t="shared" si="22"/>
        <v>0.54</v>
      </c>
      <c r="L147" s="82">
        <f t="shared" si="22"/>
        <v>0.54</v>
      </c>
      <c r="M147" s="82">
        <f t="shared" si="22"/>
        <v>0.54</v>
      </c>
      <c r="N147" s="82">
        <f t="shared" si="22"/>
        <v>0.54</v>
      </c>
      <c r="O147" s="82">
        <f t="shared" si="22"/>
        <v>0.54</v>
      </c>
      <c r="P147" s="82">
        <f t="shared" si="22"/>
        <v>0.54</v>
      </c>
      <c r="Q147" s="82">
        <f t="shared" si="22"/>
        <v>0.54</v>
      </c>
      <c r="R147" s="82">
        <f t="shared" si="22"/>
        <v>0.54</v>
      </c>
      <c r="S147" s="82">
        <f t="shared" si="22"/>
        <v>0.54</v>
      </c>
      <c r="T147" s="82">
        <f t="shared" si="22"/>
        <v>0.54</v>
      </c>
      <c r="U147" s="82">
        <f t="shared" si="22"/>
        <v>0.54</v>
      </c>
      <c r="V147" s="82">
        <f t="shared" si="22"/>
        <v>0.54</v>
      </c>
      <c r="W147" s="82">
        <f t="shared" si="22"/>
        <v>0.54</v>
      </c>
      <c r="X147" s="82">
        <f t="shared" si="22"/>
        <v>0.54</v>
      </c>
      <c r="Y147" s="82">
        <f t="shared" si="22"/>
        <v>0.54</v>
      </c>
      <c r="Z147" s="82">
        <f t="shared" si="22"/>
        <v>0.54</v>
      </c>
      <c r="AA147" s="82">
        <f t="shared" si="22"/>
        <v>0.54</v>
      </c>
      <c r="AB147" s="82">
        <f t="shared" si="22"/>
        <v>0.54</v>
      </c>
      <c r="AC147" s="82">
        <f t="shared" si="22"/>
        <v>0.54</v>
      </c>
      <c r="AD147" s="82">
        <f t="shared" si="22"/>
        <v>0.54</v>
      </c>
      <c r="AE147" s="82">
        <f t="shared" si="22"/>
        <v>0.54</v>
      </c>
      <c r="AF147" s="82">
        <f t="shared" si="22"/>
        <v>0.54</v>
      </c>
      <c r="AG147" s="82">
        <f t="shared" si="22"/>
        <v>0.54</v>
      </c>
      <c r="AH147" s="82">
        <f t="shared" si="22"/>
        <v>0.54</v>
      </c>
      <c r="AI147" s="82">
        <f t="shared" si="22"/>
        <v>0.54</v>
      </c>
      <c r="AJ147" s="82">
        <f t="shared" si="22"/>
        <v>0.54</v>
      </c>
      <c r="AK147" s="82">
        <f t="shared" si="22"/>
        <v>0.54</v>
      </c>
      <c r="AL147" s="82">
        <f t="shared" si="22"/>
        <v>0.54</v>
      </c>
      <c r="AM147" s="82">
        <f t="shared" si="22"/>
        <v>0</v>
      </c>
      <c r="AN147" s="82">
        <f t="shared" si="22"/>
        <v>0</v>
      </c>
      <c r="AO147" s="82">
        <f t="shared" si="22"/>
        <v>0</v>
      </c>
      <c r="AP147" s="82">
        <f t="shared" si="22"/>
        <v>0</v>
      </c>
      <c r="AQ147" s="82">
        <f t="shared" si="22"/>
        <v>0</v>
      </c>
      <c r="AR147" s="82">
        <f t="shared" si="22"/>
        <v>0</v>
      </c>
      <c r="AS147" s="82">
        <f t="shared" si="22"/>
        <v>0</v>
      </c>
      <c r="AT147" s="82">
        <f t="shared" si="22"/>
        <v>0</v>
      </c>
      <c r="AU147" s="82">
        <f t="shared" si="22"/>
        <v>0</v>
      </c>
      <c r="AV147" s="82">
        <f t="shared" si="22"/>
        <v>0</v>
      </c>
      <c r="AW147" s="82">
        <f t="shared" si="22"/>
        <v>0</v>
      </c>
      <c r="AX147" s="82">
        <f t="shared" si="22"/>
        <v>0</v>
      </c>
      <c r="AY147" s="82">
        <f t="shared" si="22"/>
        <v>0</v>
      </c>
      <c r="AZ147" s="82">
        <f t="shared" si="22"/>
        <v>0</v>
      </c>
      <c r="BA147" s="82">
        <f t="shared" si="22"/>
        <v>0</v>
      </c>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row>
    <row r="148" spans="1:246" s="15" customFormat="1" x14ac:dyDescent="0.55000000000000004">
      <c r="A148" s="123"/>
      <c r="B148" s="65"/>
      <c r="C148" s="68" t="s">
        <v>22</v>
      </c>
      <c r="D148" s="69">
        <f>IRR(E147:AL147,0.1)</f>
        <v>0.15557424148026144</v>
      </c>
      <c r="E148" s="66"/>
      <c r="AH148" s="65"/>
      <c r="AI148" s="65"/>
      <c r="AJ148" s="65"/>
      <c r="AK148" s="65"/>
      <c r="AL148" s="65"/>
      <c r="AM148" s="65"/>
      <c r="AN148" s="65"/>
      <c r="AO148" s="65"/>
      <c r="AP148" s="65"/>
      <c r="AQ148" s="65"/>
      <c r="AR148" s="65"/>
      <c r="AS148" s="65"/>
      <c r="AT148" s="65"/>
      <c r="AU148" s="65"/>
      <c r="AV148" s="65"/>
      <c r="AW148" s="65"/>
      <c r="AX148" s="65"/>
      <c r="AY148" s="65"/>
      <c r="AZ148" s="65"/>
      <c r="BA148" s="65"/>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row>
    <row r="149" spans="1:246" s="15" customFormat="1" ht="14.7" thickBot="1" x14ac:dyDescent="0.6">
      <c r="A149" s="70"/>
      <c r="B149" s="174"/>
      <c r="C149" s="70" t="s">
        <v>23</v>
      </c>
      <c r="D149" s="71">
        <f>NPV($C$20,D147:AL147)</f>
        <v>5.2593291345317796</v>
      </c>
      <c r="E149" s="175"/>
      <c r="F149" s="176"/>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4"/>
      <c r="AI149" s="174"/>
      <c r="AJ149" s="174"/>
      <c r="AK149" s="174"/>
      <c r="AL149" s="174"/>
      <c r="AM149" s="174"/>
      <c r="AN149" s="174"/>
      <c r="AO149" s="174"/>
      <c r="AP149" s="174"/>
      <c r="AQ149" s="174"/>
      <c r="AR149" s="174"/>
      <c r="AS149" s="174"/>
      <c r="AT149" s="174"/>
      <c r="AU149" s="174"/>
      <c r="AV149" s="174"/>
      <c r="AW149" s="174"/>
      <c r="AX149" s="174"/>
      <c r="AY149" s="174"/>
      <c r="AZ149" s="174"/>
      <c r="BA149" s="174"/>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row>
    <row r="150" spans="1:246" s="12" customFormat="1" ht="14.7" thickBot="1" x14ac:dyDescent="0.6">
      <c r="A150" s="158"/>
      <c r="B150" s="158"/>
      <c r="C150" s="158" t="s">
        <v>1604</v>
      </c>
      <c r="D150" s="158">
        <f>NPV($C$20,D142:BA142)/NPV($C$20,D143:BA143)</f>
        <v>2.701929447375313</v>
      </c>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220"/>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row>
    <row r="151" spans="1:246" s="16" customFormat="1" x14ac:dyDescent="0.55000000000000004">
      <c r="A151" s="177">
        <f>A6</f>
        <v>4</v>
      </c>
      <c r="B151" s="178" t="str">
        <f>B6</f>
        <v>Hotspot location 1</v>
      </c>
      <c r="C151" s="179"/>
      <c r="D151" s="179">
        <f>D141</f>
        <v>2017</v>
      </c>
      <c r="E151" s="179">
        <f t="shared" ref="E151:BA151" si="23">E141</f>
        <v>2018</v>
      </c>
      <c r="F151" s="179">
        <f t="shared" si="23"/>
        <v>2019</v>
      </c>
      <c r="G151" s="179">
        <f t="shared" si="23"/>
        <v>2020</v>
      </c>
      <c r="H151" s="179">
        <f t="shared" si="23"/>
        <v>2021</v>
      </c>
      <c r="I151" s="179">
        <f t="shared" si="23"/>
        <v>2022</v>
      </c>
      <c r="J151" s="179">
        <f t="shared" si="23"/>
        <v>2023</v>
      </c>
      <c r="K151" s="179">
        <f t="shared" si="23"/>
        <v>2024</v>
      </c>
      <c r="L151" s="179">
        <f t="shared" si="23"/>
        <v>2025</v>
      </c>
      <c r="M151" s="179">
        <f t="shared" si="23"/>
        <v>2026</v>
      </c>
      <c r="N151" s="179">
        <f t="shared" si="23"/>
        <v>2027</v>
      </c>
      <c r="O151" s="179">
        <f t="shared" si="23"/>
        <v>2028</v>
      </c>
      <c r="P151" s="179">
        <f t="shared" si="23"/>
        <v>2029</v>
      </c>
      <c r="Q151" s="179">
        <f t="shared" si="23"/>
        <v>2030</v>
      </c>
      <c r="R151" s="179">
        <f t="shared" si="23"/>
        <v>2031</v>
      </c>
      <c r="S151" s="179">
        <f t="shared" si="23"/>
        <v>2032</v>
      </c>
      <c r="T151" s="179">
        <f t="shared" si="23"/>
        <v>2033</v>
      </c>
      <c r="U151" s="179">
        <f t="shared" si="23"/>
        <v>2034</v>
      </c>
      <c r="V151" s="179">
        <f t="shared" si="23"/>
        <v>2035</v>
      </c>
      <c r="W151" s="179">
        <f t="shared" si="23"/>
        <v>2036</v>
      </c>
      <c r="X151" s="179">
        <f t="shared" si="23"/>
        <v>2037</v>
      </c>
      <c r="Y151" s="179">
        <f t="shared" si="23"/>
        <v>2038</v>
      </c>
      <c r="Z151" s="179">
        <f t="shared" si="23"/>
        <v>2039</v>
      </c>
      <c r="AA151" s="179">
        <f t="shared" si="23"/>
        <v>2040</v>
      </c>
      <c r="AB151" s="179">
        <f t="shared" si="23"/>
        <v>2041</v>
      </c>
      <c r="AC151" s="179">
        <f t="shared" si="23"/>
        <v>2042</v>
      </c>
      <c r="AD151" s="179">
        <f t="shared" si="23"/>
        <v>2043</v>
      </c>
      <c r="AE151" s="179">
        <f t="shared" si="23"/>
        <v>2044</v>
      </c>
      <c r="AF151" s="179">
        <f t="shared" si="23"/>
        <v>2045</v>
      </c>
      <c r="AG151" s="179">
        <f t="shared" si="23"/>
        <v>2046</v>
      </c>
      <c r="AH151" s="179">
        <f t="shared" si="23"/>
        <v>2047</v>
      </c>
      <c r="AI151" s="179">
        <f t="shared" si="23"/>
        <v>2048</v>
      </c>
      <c r="AJ151" s="179">
        <f t="shared" si="23"/>
        <v>2049</v>
      </c>
      <c r="AK151" s="179">
        <f t="shared" si="23"/>
        <v>2050</v>
      </c>
      <c r="AL151" s="179">
        <f t="shared" si="23"/>
        <v>2051</v>
      </c>
      <c r="AM151" s="179">
        <f t="shared" si="23"/>
        <v>2052</v>
      </c>
      <c r="AN151" s="179">
        <f t="shared" si="23"/>
        <v>2053</v>
      </c>
      <c r="AO151" s="179">
        <f t="shared" si="23"/>
        <v>2054</v>
      </c>
      <c r="AP151" s="179">
        <f t="shared" si="23"/>
        <v>2055</v>
      </c>
      <c r="AQ151" s="179">
        <f t="shared" si="23"/>
        <v>2056</v>
      </c>
      <c r="AR151" s="179">
        <f t="shared" si="23"/>
        <v>2057</v>
      </c>
      <c r="AS151" s="179">
        <f t="shared" si="23"/>
        <v>2058</v>
      </c>
      <c r="AT151" s="179">
        <f t="shared" si="23"/>
        <v>2059</v>
      </c>
      <c r="AU151" s="179">
        <f t="shared" si="23"/>
        <v>2060</v>
      </c>
      <c r="AV151" s="179">
        <f t="shared" si="23"/>
        <v>2061</v>
      </c>
      <c r="AW151" s="179">
        <f t="shared" si="23"/>
        <v>2062</v>
      </c>
      <c r="AX151" s="179">
        <f t="shared" si="23"/>
        <v>2063</v>
      </c>
      <c r="AY151" s="179">
        <f t="shared" si="23"/>
        <v>2064</v>
      </c>
      <c r="AZ151" s="179">
        <f t="shared" si="23"/>
        <v>2065</v>
      </c>
      <c r="BA151" s="179">
        <f t="shared" si="23"/>
        <v>2066</v>
      </c>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row>
    <row r="152" spans="1:246" s="16" customFormat="1" x14ac:dyDescent="0.55000000000000004">
      <c r="A152" s="125"/>
      <c r="B152" s="16" t="s">
        <v>11</v>
      </c>
      <c r="D152" s="83">
        <f t="shared" ref="D152:BA152" si="24">D17*$G$6</f>
        <v>0</v>
      </c>
      <c r="E152" s="83">
        <f t="shared" si="24"/>
        <v>0</v>
      </c>
      <c r="F152" s="83">
        <f t="shared" si="24"/>
        <v>0</v>
      </c>
      <c r="G152" s="83">
        <f t="shared" si="24"/>
        <v>0.28999999999999998</v>
      </c>
      <c r="H152" s="83">
        <f t="shared" si="24"/>
        <v>0.57999999999999996</v>
      </c>
      <c r="I152" s="83">
        <f t="shared" si="24"/>
        <v>0.57999999999999996</v>
      </c>
      <c r="J152" s="83">
        <f t="shared" si="24"/>
        <v>0.57999999999999996</v>
      </c>
      <c r="K152" s="83">
        <f t="shared" si="24"/>
        <v>0.57999999999999996</v>
      </c>
      <c r="L152" s="83">
        <f t="shared" si="24"/>
        <v>0.57999999999999996</v>
      </c>
      <c r="M152" s="83">
        <f t="shared" si="24"/>
        <v>0.57999999999999996</v>
      </c>
      <c r="N152" s="83">
        <f t="shared" si="24"/>
        <v>0.57999999999999996</v>
      </c>
      <c r="O152" s="83">
        <f t="shared" si="24"/>
        <v>0.57999999999999996</v>
      </c>
      <c r="P152" s="83">
        <f t="shared" si="24"/>
        <v>0.57999999999999996</v>
      </c>
      <c r="Q152" s="83">
        <f t="shared" si="24"/>
        <v>0.57999999999999996</v>
      </c>
      <c r="R152" s="83">
        <f t="shared" si="24"/>
        <v>0.57999999999999996</v>
      </c>
      <c r="S152" s="83">
        <f t="shared" si="24"/>
        <v>0.57999999999999996</v>
      </c>
      <c r="T152" s="83">
        <f t="shared" si="24"/>
        <v>0.57999999999999996</v>
      </c>
      <c r="U152" s="83">
        <f t="shared" si="24"/>
        <v>0.57999999999999996</v>
      </c>
      <c r="V152" s="83">
        <f t="shared" si="24"/>
        <v>0.57999999999999996</v>
      </c>
      <c r="W152" s="83">
        <f t="shared" si="24"/>
        <v>0.57999999999999996</v>
      </c>
      <c r="X152" s="83">
        <f t="shared" si="24"/>
        <v>0.57999999999999996</v>
      </c>
      <c r="Y152" s="83">
        <f t="shared" si="24"/>
        <v>0.57999999999999996</v>
      </c>
      <c r="Z152" s="83">
        <f t="shared" si="24"/>
        <v>0.57999999999999996</v>
      </c>
      <c r="AA152" s="83">
        <f t="shared" si="24"/>
        <v>0.57999999999999996</v>
      </c>
      <c r="AB152" s="83">
        <f t="shared" si="24"/>
        <v>0.57999999999999996</v>
      </c>
      <c r="AC152" s="83">
        <f t="shared" si="24"/>
        <v>0.57999999999999996</v>
      </c>
      <c r="AD152" s="83">
        <f t="shared" si="24"/>
        <v>0.57999999999999996</v>
      </c>
      <c r="AE152" s="83">
        <f t="shared" si="24"/>
        <v>0.57999999999999996</v>
      </c>
      <c r="AF152" s="83">
        <f t="shared" si="24"/>
        <v>0.57999999999999996</v>
      </c>
      <c r="AG152" s="83">
        <f t="shared" si="24"/>
        <v>0.57999999999999996</v>
      </c>
      <c r="AH152" s="83">
        <f t="shared" si="24"/>
        <v>0.57999999999999996</v>
      </c>
      <c r="AI152" s="83">
        <f t="shared" si="24"/>
        <v>0.57999999999999996</v>
      </c>
      <c r="AJ152" s="83">
        <f t="shared" si="24"/>
        <v>0.57999999999999996</v>
      </c>
      <c r="AK152" s="83">
        <f t="shared" si="24"/>
        <v>0.57999999999999996</v>
      </c>
      <c r="AL152" s="83">
        <f t="shared" si="24"/>
        <v>0.57999999999999996</v>
      </c>
      <c r="AM152" s="83">
        <f t="shared" si="24"/>
        <v>0</v>
      </c>
      <c r="AN152" s="83">
        <f t="shared" si="24"/>
        <v>0</v>
      </c>
      <c r="AO152" s="83">
        <f t="shared" si="24"/>
        <v>0</v>
      </c>
      <c r="AP152" s="83">
        <f t="shared" si="24"/>
        <v>0</v>
      </c>
      <c r="AQ152" s="83">
        <f t="shared" si="24"/>
        <v>0</v>
      </c>
      <c r="AR152" s="83">
        <f t="shared" si="24"/>
        <v>0</v>
      </c>
      <c r="AS152" s="83">
        <f t="shared" si="24"/>
        <v>0</v>
      </c>
      <c r="AT152" s="83">
        <f t="shared" si="24"/>
        <v>0</v>
      </c>
      <c r="AU152" s="83">
        <f t="shared" si="24"/>
        <v>0</v>
      </c>
      <c r="AV152" s="83">
        <f t="shared" si="24"/>
        <v>0</v>
      </c>
      <c r="AW152" s="83">
        <f t="shared" si="24"/>
        <v>0</v>
      </c>
      <c r="AX152" s="83">
        <f t="shared" si="24"/>
        <v>0</v>
      </c>
      <c r="AY152" s="83">
        <f t="shared" si="24"/>
        <v>0</v>
      </c>
      <c r="AZ152" s="83">
        <f t="shared" si="24"/>
        <v>0</v>
      </c>
      <c r="BA152" s="83">
        <f t="shared" si="24"/>
        <v>0</v>
      </c>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row>
    <row r="153" spans="1:246" s="16" customFormat="1" x14ac:dyDescent="0.55000000000000004">
      <c r="A153" s="125"/>
      <c r="B153" s="16" t="s">
        <v>18</v>
      </c>
      <c r="D153" s="83">
        <f>SUM(D154:D155)</f>
        <v>0</v>
      </c>
      <c r="E153" s="83">
        <f t="shared" ref="E153:BA153" si="25">SUM(E154:E155)</f>
        <v>0.84000000000000008</v>
      </c>
      <c r="F153" s="83">
        <f t="shared" si="25"/>
        <v>0.63</v>
      </c>
      <c r="G153" s="83">
        <f t="shared" si="25"/>
        <v>1.1550000000000002</v>
      </c>
      <c r="H153" s="83">
        <f t="shared" si="25"/>
        <v>1.1550000000000002</v>
      </c>
      <c r="I153" s="83">
        <f t="shared" si="25"/>
        <v>0.42000000000000004</v>
      </c>
      <c r="J153" s="83">
        <f t="shared" si="25"/>
        <v>0</v>
      </c>
      <c r="K153" s="83">
        <f t="shared" si="25"/>
        <v>0</v>
      </c>
      <c r="L153" s="83">
        <f t="shared" si="25"/>
        <v>0</v>
      </c>
      <c r="M153" s="83">
        <f t="shared" si="25"/>
        <v>0</v>
      </c>
      <c r="N153" s="83">
        <f t="shared" si="25"/>
        <v>0</v>
      </c>
      <c r="O153" s="83">
        <f t="shared" si="25"/>
        <v>0</v>
      </c>
      <c r="P153" s="83">
        <f t="shared" si="25"/>
        <v>0</v>
      </c>
      <c r="Q153" s="83">
        <f t="shared" si="25"/>
        <v>0</v>
      </c>
      <c r="R153" s="83">
        <f t="shared" si="25"/>
        <v>0</v>
      </c>
      <c r="S153" s="83">
        <f t="shared" si="25"/>
        <v>0</v>
      </c>
      <c r="T153" s="83">
        <f t="shared" si="25"/>
        <v>0</v>
      </c>
      <c r="U153" s="83">
        <f t="shared" si="25"/>
        <v>0</v>
      </c>
      <c r="V153" s="83">
        <f t="shared" si="25"/>
        <v>0</v>
      </c>
      <c r="W153" s="83">
        <f t="shared" si="25"/>
        <v>0</v>
      </c>
      <c r="X153" s="83">
        <f t="shared" si="25"/>
        <v>0</v>
      </c>
      <c r="Y153" s="83">
        <f t="shared" si="25"/>
        <v>0</v>
      </c>
      <c r="Z153" s="83">
        <f t="shared" si="25"/>
        <v>0</v>
      </c>
      <c r="AA153" s="83">
        <f t="shared" si="25"/>
        <v>0</v>
      </c>
      <c r="AB153" s="83">
        <f t="shared" si="25"/>
        <v>0</v>
      </c>
      <c r="AC153" s="83">
        <f t="shared" si="25"/>
        <v>0</v>
      </c>
      <c r="AD153" s="83">
        <f t="shared" si="25"/>
        <v>0</v>
      </c>
      <c r="AE153" s="83">
        <f t="shared" si="25"/>
        <v>0</v>
      </c>
      <c r="AF153" s="83">
        <f t="shared" si="25"/>
        <v>0</v>
      </c>
      <c r="AG153" s="83">
        <f t="shared" si="25"/>
        <v>0</v>
      </c>
      <c r="AH153" s="83">
        <f t="shared" si="25"/>
        <v>0</v>
      </c>
      <c r="AI153" s="83">
        <f t="shared" si="25"/>
        <v>0</v>
      </c>
      <c r="AJ153" s="83">
        <f t="shared" si="25"/>
        <v>0</v>
      </c>
      <c r="AK153" s="83">
        <f t="shared" si="25"/>
        <v>0</v>
      </c>
      <c r="AL153" s="83">
        <f t="shared" si="25"/>
        <v>0</v>
      </c>
      <c r="AM153" s="83">
        <f t="shared" si="25"/>
        <v>0</v>
      </c>
      <c r="AN153" s="83">
        <f t="shared" si="25"/>
        <v>0</v>
      </c>
      <c r="AO153" s="83">
        <f t="shared" si="25"/>
        <v>0</v>
      </c>
      <c r="AP153" s="83">
        <f t="shared" si="25"/>
        <v>0</v>
      </c>
      <c r="AQ153" s="83">
        <f t="shared" si="25"/>
        <v>0</v>
      </c>
      <c r="AR153" s="83">
        <f t="shared" si="25"/>
        <v>0</v>
      </c>
      <c r="AS153" s="83">
        <f t="shared" si="25"/>
        <v>0</v>
      </c>
      <c r="AT153" s="83">
        <f t="shared" si="25"/>
        <v>0</v>
      </c>
      <c r="AU153" s="83">
        <f t="shared" si="25"/>
        <v>0</v>
      </c>
      <c r="AV153" s="83">
        <f t="shared" si="25"/>
        <v>0</v>
      </c>
      <c r="AW153" s="83">
        <f t="shared" si="25"/>
        <v>0</v>
      </c>
      <c r="AX153" s="83">
        <f t="shared" si="25"/>
        <v>0</v>
      </c>
      <c r="AY153" s="83">
        <f t="shared" si="25"/>
        <v>0</v>
      </c>
      <c r="AZ153" s="83">
        <f t="shared" si="25"/>
        <v>0</v>
      </c>
      <c r="BA153" s="83">
        <f t="shared" si="25"/>
        <v>0</v>
      </c>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row>
    <row r="154" spans="1:246" s="16" customFormat="1" x14ac:dyDescent="0.55000000000000004">
      <c r="A154" s="125"/>
      <c r="B154" s="16" t="s">
        <v>20</v>
      </c>
      <c r="D154" s="83"/>
      <c r="E154" s="83">
        <f t="shared" ref="E154:BA154" si="26">E15*$F$6</f>
        <v>0.84000000000000008</v>
      </c>
      <c r="F154" s="83">
        <f t="shared" si="26"/>
        <v>0.63</v>
      </c>
      <c r="G154" s="83">
        <f t="shared" si="26"/>
        <v>1.1550000000000002</v>
      </c>
      <c r="H154" s="83">
        <f t="shared" si="26"/>
        <v>1.1550000000000002</v>
      </c>
      <c r="I154" s="83">
        <f t="shared" si="26"/>
        <v>0.42000000000000004</v>
      </c>
      <c r="J154" s="83">
        <f t="shared" si="26"/>
        <v>0</v>
      </c>
      <c r="K154" s="83">
        <f t="shared" si="26"/>
        <v>0</v>
      </c>
      <c r="L154" s="83">
        <f t="shared" si="26"/>
        <v>0</v>
      </c>
      <c r="M154" s="83">
        <f t="shared" si="26"/>
        <v>0</v>
      </c>
      <c r="N154" s="83">
        <f t="shared" si="26"/>
        <v>0</v>
      </c>
      <c r="O154" s="83">
        <f t="shared" si="26"/>
        <v>0</v>
      </c>
      <c r="P154" s="83">
        <f t="shared" si="26"/>
        <v>0</v>
      </c>
      <c r="Q154" s="83">
        <f t="shared" si="26"/>
        <v>0</v>
      </c>
      <c r="R154" s="83">
        <f t="shared" si="26"/>
        <v>0</v>
      </c>
      <c r="S154" s="83">
        <f t="shared" si="26"/>
        <v>0</v>
      </c>
      <c r="T154" s="83">
        <f t="shared" si="26"/>
        <v>0</v>
      </c>
      <c r="U154" s="83">
        <f t="shared" si="26"/>
        <v>0</v>
      </c>
      <c r="V154" s="83">
        <f t="shared" si="26"/>
        <v>0</v>
      </c>
      <c r="W154" s="83">
        <f t="shared" si="26"/>
        <v>0</v>
      </c>
      <c r="X154" s="83">
        <f t="shared" si="26"/>
        <v>0</v>
      </c>
      <c r="Y154" s="83">
        <f t="shared" si="26"/>
        <v>0</v>
      </c>
      <c r="Z154" s="83">
        <f t="shared" si="26"/>
        <v>0</v>
      </c>
      <c r="AA154" s="83">
        <f t="shared" si="26"/>
        <v>0</v>
      </c>
      <c r="AB154" s="83">
        <f t="shared" si="26"/>
        <v>0</v>
      </c>
      <c r="AC154" s="83">
        <f t="shared" si="26"/>
        <v>0</v>
      </c>
      <c r="AD154" s="83">
        <f t="shared" si="26"/>
        <v>0</v>
      </c>
      <c r="AE154" s="83">
        <f t="shared" si="26"/>
        <v>0</v>
      </c>
      <c r="AF154" s="83">
        <f t="shared" si="26"/>
        <v>0</v>
      </c>
      <c r="AG154" s="83">
        <f t="shared" si="26"/>
        <v>0</v>
      </c>
      <c r="AH154" s="83">
        <f t="shared" si="26"/>
        <v>0</v>
      </c>
      <c r="AI154" s="83">
        <f t="shared" si="26"/>
        <v>0</v>
      </c>
      <c r="AJ154" s="83">
        <f t="shared" si="26"/>
        <v>0</v>
      </c>
      <c r="AK154" s="83">
        <f t="shared" si="26"/>
        <v>0</v>
      </c>
      <c r="AL154" s="83">
        <f t="shared" si="26"/>
        <v>0</v>
      </c>
      <c r="AM154" s="83">
        <f t="shared" si="26"/>
        <v>0</v>
      </c>
      <c r="AN154" s="83">
        <f t="shared" si="26"/>
        <v>0</v>
      </c>
      <c r="AO154" s="83">
        <f t="shared" si="26"/>
        <v>0</v>
      </c>
      <c r="AP154" s="83">
        <f t="shared" si="26"/>
        <v>0</v>
      </c>
      <c r="AQ154" s="83">
        <f t="shared" si="26"/>
        <v>0</v>
      </c>
      <c r="AR154" s="83">
        <f t="shared" si="26"/>
        <v>0</v>
      </c>
      <c r="AS154" s="83">
        <f t="shared" si="26"/>
        <v>0</v>
      </c>
      <c r="AT154" s="83">
        <f t="shared" si="26"/>
        <v>0</v>
      </c>
      <c r="AU154" s="83">
        <f t="shared" si="26"/>
        <v>0</v>
      </c>
      <c r="AV154" s="83">
        <f t="shared" si="26"/>
        <v>0</v>
      </c>
      <c r="AW154" s="83">
        <f t="shared" si="26"/>
        <v>0</v>
      </c>
      <c r="AX154" s="83">
        <f t="shared" si="26"/>
        <v>0</v>
      </c>
      <c r="AY154" s="83">
        <f t="shared" si="26"/>
        <v>0</v>
      </c>
      <c r="AZ154" s="83">
        <f t="shared" si="26"/>
        <v>0</v>
      </c>
      <c r="BA154" s="83">
        <f t="shared" si="26"/>
        <v>0</v>
      </c>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row>
    <row r="155" spans="1:246" s="16" customFormat="1" x14ac:dyDescent="0.55000000000000004">
      <c r="A155" s="125"/>
      <c r="B155" s="16" t="s">
        <v>19</v>
      </c>
      <c r="D155" s="83"/>
      <c r="E155" s="83" t="s">
        <v>14</v>
      </c>
      <c r="F155" s="83">
        <f t="shared" ref="F155:BA155" si="27">F18*F16*$F$6</f>
        <v>0</v>
      </c>
      <c r="G155" s="83">
        <f t="shared" si="27"/>
        <v>0</v>
      </c>
      <c r="H155" s="83">
        <f t="shared" si="27"/>
        <v>0</v>
      </c>
      <c r="I155" s="83">
        <f t="shared" si="27"/>
        <v>0</v>
      </c>
      <c r="J155" s="83">
        <f t="shared" si="27"/>
        <v>0</v>
      </c>
      <c r="K155" s="83">
        <f t="shared" si="27"/>
        <v>0</v>
      </c>
      <c r="L155" s="83">
        <f t="shared" si="27"/>
        <v>0</v>
      </c>
      <c r="M155" s="83">
        <f t="shared" si="27"/>
        <v>0</v>
      </c>
      <c r="N155" s="83">
        <f t="shared" si="27"/>
        <v>0</v>
      </c>
      <c r="O155" s="83">
        <f t="shared" si="27"/>
        <v>0</v>
      </c>
      <c r="P155" s="83">
        <f t="shared" si="27"/>
        <v>0</v>
      </c>
      <c r="Q155" s="83">
        <f t="shared" si="27"/>
        <v>0</v>
      </c>
      <c r="R155" s="83">
        <f t="shared" si="27"/>
        <v>0</v>
      </c>
      <c r="S155" s="83">
        <f t="shared" si="27"/>
        <v>0</v>
      </c>
      <c r="T155" s="83">
        <f t="shared" si="27"/>
        <v>0</v>
      </c>
      <c r="U155" s="83">
        <f t="shared" si="27"/>
        <v>0</v>
      </c>
      <c r="V155" s="83">
        <f t="shared" si="27"/>
        <v>0</v>
      </c>
      <c r="W155" s="83">
        <f t="shared" si="27"/>
        <v>0</v>
      </c>
      <c r="X155" s="83">
        <f t="shared" si="27"/>
        <v>0</v>
      </c>
      <c r="Y155" s="83">
        <f t="shared" si="27"/>
        <v>0</v>
      </c>
      <c r="Z155" s="83">
        <f t="shared" si="27"/>
        <v>0</v>
      </c>
      <c r="AA155" s="83">
        <f t="shared" si="27"/>
        <v>0</v>
      </c>
      <c r="AB155" s="83">
        <f t="shared" si="27"/>
        <v>0</v>
      </c>
      <c r="AC155" s="83">
        <f t="shared" si="27"/>
        <v>0</v>
      </c>
      <c r="AD155" s="83">
        <f t="shared" si="27"/>
        <v>0</v>
      </c>
      <c r="AE155" s="83">
        <f t="shared" si="27"/>
        <v>0</v>
      </c>
      <c r="AF155" s="83">
        <f t="shared" si="27"/>
        <v>0</v>
      </c>
      <c r="AG155" s="83">
        <f t="shared" si="27"/>
        <v>0</v>
      </c>
      <c r="AH155" s="83">
        <f t="shared" si="27"/>
        <v>0</v>
      </c>
      <c r="AI155" s="83">
        <f t="shared" si="27"/>
        <v>0</v>
      </c>
      <c r="AJ155" s="83">
        <f t="shared" si="27"/>
        <v>0</v>
      </c>
      <c r="AK155" s="83">
        <f t="shared" si="27"/>
        <v>0</v>
      </c>
      <c r="AL155" s="83">
        <f t="shared" si="27"/>
        <v>0</v>
      </c>
      <c r="AM155" s="83">
        <f t="shared" si="27"/>
        <v>0</v>
      </c>
      <c r="AN155" s="83">
        <f t="shared" si="27"/>
        <v>0</v>
      </c>
      <c r="AO155" s="83">
        <f t="shared" si="27"/>
        <v>0</v>
      </c>
      <c r="AP155" s="83">
        <f t="shared" si="27"/>
        <v>0</v>
      </c>
      <c r="AQ155" s="83">
        <f t="shared" si="27"/>
        <v>0</v>
      </c>
      <c r="AR155" s="83">
        <f t="shared" si="27"/>
        <v>0</v>
      </c>
      <c r="AS155" s="83">
        <f t="shared" si="27"/>
        <v>0</v>
      </c>
      <c r="AT155" s="83">
        <f t="shared" si="27"/>
        <v>0</v>
      </c>
      <c r="AU155" s="83">
        <f t="shared" si="27"/>
        <v>0</v>
      </c>
      <c r="AV155" s="83">
        <f t="shared" si="27"/>
        <v>0</v>
      </c>
      <c r="AW155" s="83">
        <f t="shared" si="27"/>
        <v>0</v>
      </c>
      <c r="AX155" s="83">
        <f t="shared" si="27"/>
        <v>0</v>
      </c>
      <c r="AY155" s="83">
        <f t="shared" si="27"/>
        <v>0</v>
      </c>
      <c r="AZ155" s="83">
        <f t="shared" si="27"/>
        <v>0</v>
      </c>
      <c r="BA155" s="83">
        <f t="shared" si="27"/>
        <v>0</v>
      </c>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row>
    <row r="156" spans="1:246" s="16" customFormat="1" x14ac:dyDescent="0.55000000000000004">
      <c r="A156" s="125"/>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row>
    <row r="157" spans="1:246" s="16" customFormat="1" ht="14.7" thickBot="1" x14ac:dyDescent="0.6">
      <c r="A157" s="125"/>
      <c r="B157" s="16" t="s">
        <v>21</v>
      </c>
      <c r="C157" s="74"/>
      <c r="D157" s="113">
        <f>D152-D153</f>
        <v>0</v>
      </c>
      <c r="E157" s="83">
        <f t="shared" ref="E157:BA157" si="28">E152-E153</f>
        <v>-0.84000000000000008</v>
      </c>
      <c r="F157" s="83">
        <f t="shared" si="28"/>
        <v>-0.63</v>
      </c>
      <c r="G157" s="83">
        <f t="shared" si="28"/>
        <v>-0.86500000000000021</v>
      </c>
      <c r="H157" s="83">
        <f t="shared" si="28"/>
        <v>-0.57500000000000029</v>
      </c>
      <c r="I157" s="83">
        <f t="shared" si="28"/>
        <v>0.15999999999999992</v>
      </c>
      <c r="J157" s="83">
        <f t="shared" si="28"/>
        <v>0.57999999999999996</v>
      </c>
      <c r="K157" s="83">
        <f t="shared" si="28"/>
        <v>0.57999999999999996</v>
      </c>
      <c r="L157" s="83">
        <f t="shared" si="28"/>
        <v>0.57999999999999996</v>
      </c>
      <c r="M157" s="83">
        <f t="shared" si="28"/>
        <v>0.57999999999999996</v>
      </c>
      <c r="N157" s="83">
        <f t="shared" si="28"/>
        <v>0.57999999999999996</v>
      </c>
      <c r="O157" s="83">
        <f t="shared" si="28"/>
        <v>0.57999999999999996</v>
      </c>
      <c r="P157" s="83">
        <f t="shared" si="28"/>
        <v>0.57999999999999996</v>
      </c>
      <c r="Q157" s="83">
        <f t="shared" si="28"/>
        <v>0.57999999999999996</v>
      </c>
      <c r="R157" s="83">
        <f t="shared" si="28"/>
        <v>0.57999999999999996</v>
      </c>
      <c r="S157" s="83">
        <f t="shared" si="28"/>
        <v>0.57999999999999996</v>
      </c>
      <c r="T157" s="83">
        <f t="shared" si="28"/>
        <v>0.57999999999999996</v>
      </c>
      <c r="U157" s="83">
        <f t="shared" si="28"/>
        <v>0.57999999999999996</v>
      </c>
      <c r="V157" s="83">
        <f t="shared" si="28"/>
        <v>0.57999999999999996</v>
      </c>
      <c r="W157" s="83">
        <f t="shared" si="28"/>
        <v>0.57999999999999996</v>
      </c>
      <c r="X157" s="83">
        <f t="shared" si="28"/>
        <v>0.57999999999999996</v>
      </c>
      <c r="Y157" s="83">
        <f t="shared" si="28"/>
        <v>0.57999999999999996</v>
      </c>
      <c r="Z157" s="83">
        <f t="shared" si="28"/>
        <v>0.57999999999999996</v>
      </c>
      <c r="AA157" s="83">
        <f t="shared" si="28"/>
        <v>0.57999999999999996</v>
      </c>
      <c r="AB157" s="83">
        <f t="shared" si="28"/>
        <v>0.57999999999999996</v>
      </c>
      <c r="AC157" s="83">
        <f t="shared" si="28"/>
        <v>0.57999999999999996</v>
      </c>
      <c r="AD157" s="83">
        <f t="shared" si="28"/>
        <v>0.57999999999999996</v>
      </c>
      <c r="AE157" s="83">
        <f t="shared" si="28"/>
        <v>0.57999999999999996</v>
      </c>
      <c r="AF157" s="83">
        <f t="shared" si="28"/>
        <v>0.57999999999999996</v>
      </c>
      <c r="AG157" s="83">
        <f t="shared" si="28"/>
        <v>0.57999999999999996</v>
      </c>
      <c r="AH157" s="83">
        <f t="shared" si="28"/>
        <v>0.57999999999999996</v>
      </c>
      <c r="AI157" s="83">
        <f t="shared" si="28"/>
        <v>0.57999999999999996</v>
      </c>
      <c r="AJ157" s="83">
        <f t="shared" si="28"/>
        <v>0.57999999999999996</v>
      </c>
      <c r="AK157" s="83">
        <f t="shared" si="28"/>
        <v>0.57999999999999996</v>
      </c>
      <c r="AL157" s="83">
        <f t="shared" si="28"/>
        <v>0.57999999999999996</v>
      </c>
      <c r="AM157" s="83">
        <f t="shared" si="28"/>
        <v>0</v>
      </c>
      <c r="AN157" s="83">
        <f t="shared" si="28"/>
        <v>0</v>
      </c>
      <c r="AO157" s="83">
        <f t="shared" si="28"/>
        <v>0</v>
      </c>
      <c r="AP157" s="83">
        <f t="shared" si="28"/>
        <v>0</v>
      </c>
      <c r="AQ157" s="83">
        <f t="shared" si="28"/>
        <v>0</v>
      </c>
      <c r="AR157" s="83">
        <f t="shared" si="28"/>
        <v>0</v>
      </c>
      <c r="AS157" s="83">
        <f t="shared" si="28"/>
        <v>0</v>
      </c>
      <c r="AT157" s="83">
        <f t="shared" si="28"/>
        <v>0</v>
      </c>
      <c r="AU157" s="83">
        <f t="shared" si="28"/>
        <v>0</v>
      </c>
      <c r="AV157" s="83">
        <f t="shared" si="28"/>
        <v>0</v>
      </c>
      <c r="AW157" s="83">
        <f t="shared" si="28"/>
        <v>0</v>
      </c>
      <c r="AX157" s="83">
        <f t="shared" si="28"/>
        <v>0</v>
      </c>
      <c r="AY157" s="83">
        <f t="shared" si="28"/>
        <v>0</v>
      </c>
      <c r="AZ157" s="83">
        <f t="shared" si="28"/>
        <v>0</v>
      </c>
      <c r="BA157" s="83">
        <f t="shared" si="28"/>
        <v>0</v>
      </c>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row>
    <row r="158" spans="1:246" s="16" customFormat="1" x14ac:dyDescent="0.55000000000000004">
      <c r="A158" s="125"/>
      <c r="B158" s="72"/>
      <c r="C158" s="75" t="s">
        <v>22</v>
      </c>
      <c r="D158" s="76">
        <f>IRR(E157:AL157,0.1)</f>
        <v>0.14216392821806001</v>
      </c>
      <c r="E158" s="73"/>
      <c r="AH158" s="72"/>
      <c r="AI158" s="72"/>
      <c r="AJ158" s="72"/>
      <c r="AK158" s="72"/>
      <c r="AL158" s="72"/>
      <c r="AM158" s="72"/>
      <c r="AN158" s="72"/>
      <c r="AO158" s="72"/>
      <c r="AP158" s="72"/>
      <c r="AQ158" s="72"/>
      <c r="AR158" s="72"/>
      <c r="AS158" s="72"/>
      <c r="AT158" s="72"/>
      <c r="AU158" s="72"/>
      <c r="AV158" s="72"/>
      <c r="AW158" s="72"/>
      <c r="AX158" s="72"/>
      <c r="AY158" s="72"/>
      <c r="AZ158" s="72"/>
      <c r="BA158" s="72"/>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row>
    <row r="159" spans="1:246" s="16" customFormat="1" ht="14.7" thickBot="1" x14ac:dyDescent="0.6">
      <c r="A159" s="77"/>
      <c r="B159" s="180"/>
      <c r="C159" s="77" t="s">
        <v>23</v>
      </c>
      <c r="D159" s="78">
        <f>NPV($C$20,D157:AL157)</f>
        <v>5.3627779851332873</v>
      </c>
      <c r="E159" s="181"/>
      <c r="F159" s="182"/>
      <c r="G159" s="182"/>
      <c r="H159" s="182"/>
      <c r="I159" s="182"/>
      <c r="J159" s="182"/>
      <c r="K159" s="182"/>
      <c r="L159" s="182"/>
      <c r="M159" s="182"/>
      <c r="N159" s="182"/>
      <c r="O159" s="182"/>
      <c r="P159" s="182"/>
      <c r="Q159" s="182"/>
      <c r="R159" s="182"/>
      <c r="S159" s="182"/>
      <c r="T159" s="182"/>
      <c r="U159" s="182"/>
      <c r="V159" s="182"/>
      <c r="W159" s="182"/>
      <c r="X159" s="182"/>
      <c r="Y159" s="182"/>
      <c r="Z159" s="182"/>
      <c r="AA159" s="182"/>
      <c r="AB159" s="182"/>
      <c r="AC159" s="182"/>
      <c r="AD159" s="182"/>
      <c r="AE159" s="182"/>
      <c r="AF159" s="182"/>
      <c r="AG159" s="182"/>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row>
    <row r="160" spans="1:246" s="12" customFormat="1" ht="14.7" thickBot="1" x14ac:dyDescent="0.6">
      <c r="A160" s="158"/>
      <c r="B160" s="158"/>
      <c r="C160" s="158" t="s">
        <v>1604</v>
      </c>
      <c r="D160" s="158">
        <f>NPV($C$20,D152:BA152)/NPV($C$20,D153:BA153)</f>
        <v>2.4874906023455257</v>
      </c>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220"/>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row>
    <row r="161" spans="1:246" s="17" customFormat="1" x14ac:dyDescent="0.55000000000000004">
      <c r="A161" s="183">
        <f>A7</f>
        <v>5</v>
      </c>
      <c r="B161" s="184" t="str">
        <f>B7</f>
        <v>Hotspot location 2</v>
      </c>
      <c r="C161" s="185"/>
      <c r="D161" s="185">
        <f>D151</f>
        <v>2017</v>
      </c>
      <c r="E161" s="185">
        <f t="shared" ref="E161:BA161" si="29">E151</f>
        <v>2018</v>
      </c>
      <c r="F161" s="185">
        <f t="shared" si="29"/>
        <v>2019</v>
      </c>
      <c r="G161" s="185">
        <f t="shared" si="29"/>
        <v>2020</v>
      </c>
      <c r="H161" s="185">
        <f t="shared" si="29"/>
        <v>2021</v>
      </c>
      <c r="I161" s="185">
        <f t="shared" si="29"/>
        <v>2022</v>
      </c>
      <c r="J161" s="185">
        <f t="shared" si="29"/>
        <v>2023</v>
      </c>
      <c r="K161" s="185">
        <f t="shared" si="29"/>
        <v>2024</v>
      </c>
      <c r="L161" s="185">
        <f t="shared" si="29"/>
        <v>2025</v>
      </c>
      <c r="M161" s="185">
        <f t="shared" si="29"/>
        <v>2026</v>
      </c>
      <c r="N161" s="185">
        <f t="shared" si="29"/>
        <v>2027</v>
      </c>
      <c r="O161" s="185">
        <f t="shared" si="29"/>
        <v>2028</v>
      </c>
      <c r="P161" s="185">
        <f t="shared" si="29"/>
        <v>2029</v>
      </c>
      <c r="Q161" s="185">
        <f t="shared" si="29"/>
        <v>2030</v>
      </c>
      <c r="R161" s="185">
        <f t="shared" si="29"/>
        <v>2031</v>
      </c>
      <c r="S161" s="185">
        <f t="shared" si="29"/>
        <v>2032</v>
      </c>
      <c r="T161" s="185">
        <f t="shared" si="29"/>
        <v>2033</v>
      </c>
      <c r="U161" s="185">
        <f t="shared" si="29"/>
        <v>2034</v>
      </c>
      <c r="V161" s="185">
        <f t="shared" si="29"/>
        <v>2035</v>
      </c>
      <c r="W161" s="185">
        <f t="shared" si="29"/>
        <v>2036</v>
      </c>
      <c r="X161" s="185">
        <f t="shared" si="29"/>
        <v>2037</v>
      </c>
      <c r="Y161" s="185">
        <f t="shared" si="29"/>
        <v>2038</v>
      </c>
      <c r="Z161" s="185">
        <f t="shared" si="29"/>
        <v>2039</v>
      </c>
      <c r="AA161" s="185">
        <f t="shared" si="29"/>
        <v>2040</v>
      </c>
      <c r="AB161" s="185">
        <f t="shared" si="29"/>
        <v>2041</v>
      </c>
      <c r="AC161" s="185">
        <f t="shared" si="29"/>
        <v>2042</v>
      </c>
      <c r="AD161" s="185">
        <f t="shared" si="29"/>
        <v>2043</v>
      </c>
      <c r="AE161" s="185">
        <f t="shared" si="29"/>
        <v>2044</v>
      </c>
      <c r="AF161" s="185">
        <f t="shared" si="29"/>
        <v>2045</v>
      </c>
      <c r="AG161" s="185">
        <f t="shared" si="29"/>
        <v>2046</v>
      </c>
      <c r="AH161" s="185">
        <f t="shared" si="29"/>
        <v>2047</v>
      </c>
      <c r="AI161" s="185">
        <f t="shared" si="29"/>
        <v>2048</v>
      </c>
      <c r="AJ161" s="185">
        <f t="shared" si="29"/>
        <v>2049</v>
      </c>
      <c r="AK161" s="185">
        <f t="shared" si="29"/>
        <v>2050</v>
      </c>
      <c r="AL161" s="185">
        <f t="shared" si="29"/>
        <v>2051</v>
      </c>
      <c r="AM161" s="185">
        <f t="shared" si="29"/>
        <v>2052</v>
      </c>
      <c r="AN161" s="185">
        <f t="shared" si="29"/>
        <v>2053</v>
      </c>
      <c r="AO161" s="185">
        <f t="shared" si="29"/>
        <v>2054</v>
      </c>
      <c r="AP161" s="185">
        <f t="shared" si="29"/>
        <v>2055</v>
      </c>
      <c r="AQ161" s="185">
        <f t="shared" si="29"/>
        <v>2056</v>
      </c>
      <c r="AR161" s="185">
        <f t="shared" si="29"/>
        <v>2057</v>
      </c>
      <c r="AS161" s="185">
        <f t="shared" si="29"/>
        <v>2058</v>
      </c>
      <c r="AT161" s="185">
        <f t="shared" si="29"/>
        <v>2059</v>
      </c>
      <c r="AU161" s="185">
        <f t="shared" si="29"/>
        <v>2060</v>
      </c>
      <c r="AV161" s="185">
        <f t="shared" si="29"/>
        <v>2061</v>
      </c>
      <c r="AW161" s="185">
        <f t="shared" si="29"/>
        <v>2062</v>
      </c>
      <c r="AX161" s="185">
        <f t="shared" si="29"/>
        <v>2063</v>
      </c>
      <c r="AY161" s="185">
        <f t="shared" si="29"/>
        <v>2064</v>
      </c>
      <c r="AZ161" s="185">
        <f t="shared" si="29"/>
        <v>2065</v>
      </c>
      <c r="BA161" s="185">
        <f t="shared" si="29"/>
        <v>2066</v>
      </c>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row>
    <row r="162" spans="1:246" s="17" customFormat="1" x14ac:dyDescent="0.55000000000000004">
      <c r="A162" s="127"/>
      <c r="B162" s="17" t="s">
        <v>11</v>
      </c>
      <c r="D162" s="18">
        <f t="shared" ref="D162:BA162" si="30">D17*$G$7</f>
        <v>0</v>
      </c>
      <c r="E162" s="32">
        <f t="shared" si="30"/>
        <v>0</v>
      </c>
      <c r="F162" s="32">
        <f t="shared" si="30"/>
        <v>0</v>
      </c>
      <c r="G162" s="32">
        <f t="shared" si="30"/>
        <v>0.155</v>
      </c>
      <c r="H162" s="32">
        <f t="shared" si="30"/>
        <v>0.31</v>
      </c>
      <c r="I162" s="32">
        <f t="shared" si="30"/>
        <v>0.31</v>
      </c>
      <c r="J162" s="32">
        <f t="shared" si="30"/>
        <v>0.31</v>
      </c>
      <c r="K162" s="32">
        <f t="shared" si="30"/>
        <v>0.31</v>
      </c>
      <c r="L162" s="32">
        <f t="shared" si="30"/>
        <v>0.31</v>
      </c>
      <c r="M162" s="32">
        <f t="shared" si="30"/>
        <v>0.31</v>
      </c>
      <c r="N162" s="32">
        <f t="shared" si="30"/>
        <v>0.31</v>
      </c>
      <c r="O162" s="32">
        <f t="shared" si="30"/>
        <v>0.31</v>
      </c>
      <c r="P162" s="32">
        <f t="shared" si="30"/>
        <v>0.31</v>
      </c>
      <c r="Q162" s="32">
        <f t="shared" si="30"/>
        <v>0.31</v>
      </c>
      <c r="R162" s="32">
        <f t="shared" si="30"/>
        <v>0.31</v>
      </c>
      <c r="S162" s="32">
        <f t="shared" si="30"/>
        <v>0.31</v>
      </c>
      <c r="T162" s="32">
        <f t="shared" si="30"/>
        <v>0.31</v>
      </c>
      <c r="U162" s="32">
        <f t="shared" si="30"/>
        <v>0.31</v>
      </c>
      <c r="V162" s="32">
        <f t="shared" si="30"/>
        <v>0.31</v>
      </c>
      <c r="W162" s="32">
        <f t="shared" si="30"/>
        <v>0.31</v>
      </c>
      <c r="X162" s="32">
        <f t="shared" si="30"/>
        <v>0.31</v>
      </c>
      <c r="Y162" s="32">
        <f t="shared" si="30"/>
        <v>0.31</v>
      </c>
      <c r="Z162" s="32">
        <f t="shared" si="30"/>
        <v>0.31</v>
      </c>
      <c r="AA162" s="32">
        <f t="shared" si="30"/>
        <v>0.31</v>
      </c>
      <c r="AB162" s="32">
        <f t="shared" si="30"/>
        <v>0.31</v>
      </c>
      <c r="AC162" s="32">
        <f t="shared" si="30"/>
        <v>0.31</v>
      </c>
      <c r="AD162" s="32">
        <f t="shared" si="30"/>
        <v>0.31</v>
      </c>
      <c r="AE162" s="32">
        <f t="shared" si="30"/>
        <v>0.31</v>
      </c>
      <c r="AF162" s="32">
        <f t="shared" si="30"/>
        <v>0.31</v>
      </c>
      <c r="AG162" s="32">
        <f t="shared" si="30"/>
        <v>0.31</v>
      </c>
      <c r="AH162" s="32">
        <f t="shared" si="30"/>
        <v>0.31</v>
      </c>
      <c r="AI162" s="32">
        <f t="shared" si="30"/>
        <v>0.31</v>
      </c>
      <c r="AJ162" s="32">
        <f t="shared" si="30"/>
        <v>0.31</v>
      </c>
      <c r="AK162" s="32">
        <f t="shared" si="30"/>
        <v>0.31</v>
      </c>
      <c r="AL162" s="32">
        <f t="shared" si="30"/>
        <v>0.31</v>
      </c>
      <c r="AM162" s="32">
        <f t="shared" si="30"/>
        <v>0</v>
      </c>
      <c r="AN162" s="32">
        <f t="shared" si="30"/>
        <v>0</v>
      </c>
      <c r="AO162" s="32">
        <f t="shared" si="30"/>
        <v>0</v>
      </c>
      <c r="AP162" s="32">
        <f t="shared" si="30"/>
        <v>0</v>
      </c>
      <c r="AQ162" s="32">
        <f t="shared" si="30"/>
        <v>0</v>
      </c>
      <c r="AR162" s="32">
        <f t="shared" si="30"/>
        <v>0</v>
      </c>
      <c r="AS162" s="32">
        <f t="shared" si="30"/>
        <v>0</v>
      </c>
      <c r="AT162" s="32">
        <f t="shared" si="30"/>
        <v>0</v>
      </c>
      <c r="AU162" s="32">
        <f t="shared" si="30"/>
        <v>0</v>
      </c>
      <c r="AV162" s="32">
        <f t="shared" si="30"/>
        <v>0</v>
      </c>
      <c r="AW162" s="32">
        <f t="shared" si="30"/>
        <v>0</v>
      </c>
      <c r="AX162" s="32">
        <f t="shared" si="30"/>
        <v>0</v>
      </c>
      <c r="AY162" s="32">
        <f t="shared" si="30"/>
        <v>0</v>
      </c>
      <c r="AZ162" s="32">
        <f t="shared" si="30"/>
        <v>0</v>
      </c>
      <c r="BA162" s="32">
        <f t="shared" si="30"/>
        <v>0</v>
      </c>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row>
    <row r="163" spans="1:246" s="17" customFormat="1" x14ac:dyDescent="0.55000000000000004">
      <c r="A163" s="127"/>
      <c r="B163" s="17" t="s">
        <v>18</v>
      </c>
      <c r="D163" s="17">
        <f>SUM(D164:D165)</f>
        <v>0</v>
      </c>
      <c r="E163" s="32">
        <f t="shared" ref="E163:BA163" si="31">SUM(E164:E165)</f>
        <v>0.72000000000000008</v>
      </c>
      <c r="F163" s="32">
        <f t="shared" si="31"/>
        <v>0.54</v>
      </c>
      <c r="G163" s="32">
        <f t="shared" si="31"/>
        <v>0.9900000000000001</v>
      </c>
      <c r="H163" s="32">
        <f t="shared" si="31"/>
        <v>0.9900000000000001</v>
      </c>
      <c r="I163" s="32">
        <f t="shared" si="31"/>
        <v>0.36000000000000004</v>
      </c>
      <c r="J163" s="32">
        <f t="shared" si="31"/>
        <v>0</v>
      </c>
      <c r="K163" s="32">
        <f t="shared" si="31"/>
        <v>0</v>
      </c>
      <c r="L163" s="32">
        <f t="shared" si="31"/>
        <v>0</v>
      </c>
      <c r="M163" s="32">
        <f t="shared" si="31"/>
        <v>0</v>
      </c>
      <c r="N163" s="32">
        <f t="shared" si="31"/>
        <v>0</v>
      </c>
      <c r="O163" s="32">
        <f t="shared" si="31"/>
        <v>0</v>
      </c>
      <c r="P163" s="32">
        <f t="shared" si="31"/>
        <v>0</v>
      </c>
      <c r="Q163" s="32">
        <f t="shared" si="31"/>
        <v>0</v>
      </c>
      <c r="R163" s="32">
        <f t="shared" si="31"/>
        <v>0</v>
      </c>
      <c r="S163" s="32">
        <f t="shared" si="31"/>
        <v>0</v>
      </c>
      <c r="T163" s="32">
        <f t="shared" si="31"/>
        <v>0</v>
      </c>
      <c r="U163" s="32">
        <f t="shared" si="31"/>
        <v>0</v>
      </c>
      <c r="V163" s="32">
        <f t="shared" si="31"/>
        <v>0</v>
      </c>
      <c r="W163" s="32">
        <f t="shared" si="31"/>
        <v>0</v>
      </c>
      <c r="X163" s="32">
        <f t="shared" si="31"/>
        <v>0</v>
      </c>
      <c r="Y163" s="32">
        <f t="shared" si="31"/>
        <v>0</v>
      </c>
      <c r="Z163" s="32">
        <f t="shared" si="31"/>
        <v>0</v>
      </c>
      <c r="AA163" s="32">
        <f t="shared" si="31"/>
        <v>0</v>
      </c>
      <c r="AB163" s="32">
        <f t="shared" si="31"/>
        <v>0</v>
      </c>
      <c r="AC163" s="32">
        <f t="shared" si="31"/>
        <v>0</v>
      </c>
      <c r="AD163" s="32">
        <f t="shared" si="31"/>
        <v>0</v>
      </c>
      <c r="AE163" s="32">
        <f t="shared" si="31"/>
        <v>0</v>
      </c>
      <c r="AF163" s="32">
        <f t="shared" si="31"/>
        <v>0</v>
      </c>
      <c r="AG163" s="32">
        <f t="shared" si="31"/>
        <v>0</v>
      </c>
      <c r="AH163" s="32">
        <f t="shared" si="31"/>
        <v>0</v>
      </c>
      <c r="AI163" s="32">
        <f t="shared" si="31"/>
        <v>0</v>
      </c>
      <c r="AJ163" s="32">
        <f t="shared" si="31"/>
        <v>0</v>
      </c>
      <c r="AK163" s="32">
        <f t="shared" si="31"/>
        <v>0</v>
      </c>
      <c r="AL163" s="32">
        <f t="shared" si="31"/>
        <v>0</v>
      </c>
      <c r="AM163" s="32">
        <f t="shared" si="31"/>
        <v>0</v>
      </c>
      <c r="AN163" s="32">
        <f t="shared" si="31"/>
        <v>0</v>
      </c>
      <c r="AO163" s="32">
        <f t="shared" si="31"/>
        <v>0</v>
      </c>
      <c r="AP163" s="32">
        <f t="shared" si="31"/>
        <v>0</v>
      </c>
      <c r="AQ163" s="32">
        <f t="shared" si="31"/>
        <v>0</v>
      </c>
      <c r="AR163" s="32">
        <f t="shared" si="31"/>
        <v>0</v>
      </c>
      <c r="AS163" s="32">
        <f t="shared" si="31"/>
        <v>0</v>
      </c>
      <c r="AT163" s="32">
        <f t="shared" si="31"/>
        <v>0</v>
      </c>
      <c r="AU163" s="32">
        <f t="shared" si="31"/>
        <v>0</v>
      </c>
      <c r="AV163" s="32">
        <f t="shared" si="31"/>
        <v>0</v>
      </c>
      <c r="AW163" s="32">
        <f t="shared" si="31"/>
        <v>0</v>
      </c>
      <c r="AX163" s="32">
        <f t="shared" si="31"/>
        <v>0</v>
      </c>
      <c r="AY163" s="32">
        <f t="shared" si="31"/>
        <v>0</v>
      </c>
      <c r="AZ163" s="32">
        <f t="shared" si="31"/>
        <v>0</v>
      </c>
      <c r="BA163" s="32">
        <f t="shared" si="31"/>
        <v>0</v>
      </c>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row>
    <row r="164" spans="1:246" s="17" customFormat="1" x14ac:dyDescent="0.55000000000000004">
      <c r="A164" s="127"/>
      <c r="B164" s="17" t="s">
        <v>20</v>
      </c>
      <c r="E164" s="32">
        <f t="shared" ref="E164:BA164" si="32">E15*$F$7</f>
        <v>0.72000000000000008</v>
      </c>
      <c r="F164" s="32">
        <f t="shared" si="32"/>
        <v>0.54</v>
      </c>
      <c r="G164" s="32">
        <f t="shared" si="32"/>
        <v>0.9900000000000001</v>
      </c>
      <c r="H164" s="32">
        <f t="shared" si="32"/>
        <v>0.9900000000000001</v>
      </c>
      <c r="I164" s="32">
        <f t="shared" si="32"/>
        <v>0.36000000000000004</v>
      </c>
      <c r="J164" s="32">
        <f t="shared" si="32"/>
        <v>0</v>
      </c>
      <c r="K164" s="32">
        <f t="shared" si="32"/>
        <v>0</v>
      </c>
      <c r="L164" s="32">
        <f t="shared" si="32"/>
        <v>0</v>
      </c>
      <c r="M164" s="32">
        <f t="shared" si="32"/>
        <v>0</v>
      </c>
      <c r="N164" s="32">
        <f t="shared" si="32"/>
        <v>0</v>
      </c>
      <c r="O164" s="32">
        <f t="shared" si="32"/>
        <v>0</v>
      </c>
      <c r="P164" s="32">
        <f t="shared" si="32"/>
        <v>0</v>
      </c>
      <c r="Q164" s="32">
        <f t="shared" si="32"/>
        <v>0</v>
      </c>
      <c r="R164" s="32">
        <f t="shared" si="32"/>
        <v>0</v>
      </c>
      <c r="S164" s="32">
        <f t="shared" si="32"/>
        <v>0</v>
      </c>
      <c r="T164" s="32">
        <f t="shared" si="32"/>
        <v>0</v>
      </c>
      <c r="U164" s="32">
        <f t="shared" si="32"/>
        <v>0</v>
      </c>
      <c r="V164" s="32">
        <f t="shared" si="32"/>
        <v>0</v>
      </c>
      <c r="W164" s="32">
        <f t="shared" si="32"/>
        <v>0</v>
      </c>
      <c r="X164" s="32">
        <f t="shared" si="32"/>
        <v>0</v>
      </c>
      <c r="Y164" s="32">
        <f t="shared" si="32"/>
        <v>0</v>
      </c>
      <c r="Z164" s="32">
        <f t="shared" si="32"/>
        <v>0</v>
      </c>
      <c r="AA164" s="32">
        <f t="shared" si="32"/>
        <v>0</v>
      </c>
      <c r="AB164" s="32">
        <f t="shared" si="32"/>
        <v>0</v>
      </c>
      <c r="AC164" s="32">
        <f t="shared" si="32"/>
        <v>0</v>
      </c>
      <c r="AD164" s="32">
        <f t="shared" si="32"/>
        <v>0</v>
      </c>
      <c r="AE164" s="32">
        <f t="shared" si="32"/>
        <v>0</v>
      </c>
      <c r="AF164" s="32">
        <f t="shared" si="32"/>
        <v>0</v>
      </c>
      <c r="AG164" s="32">
        <f t="shared" si="32"/>
        <v>0</v>
      </c>
      <c r="AH164" s="32">
        <f t="shared" si="32"/>
        <v>0</v>
      </c>
      <c r="AI164" s="32">
        <f t="shared" si="32"/>
        <v>0</v>
      </c>
      <c r="AJ164" s="32">
        <f t="shared" si="32"/>
        <v>0</v>
      </c>
      <c r="AK164" s="32">
        <f t="shared" si="32"/>
        <v>0</v>
      </c>
      <c r="AL164" s="32">
        <f t="shared" si="32"/>
        <v>0</v>
      </c>
      <c r="AM164" s="32">
        <f t="shared" si="32"/>
        <v>0</v>
      </c>
      <c r="AN164" s="32">
        <f t="shared" si="32"/>
        <v>0</v>
      </c>
      <c r="AO164" s="32">
        <f t="shared" si="32"/>
        <v>0</v>
      </c>
      <c r="AP164" s="32">
        <f t="shared" si="32"/>
        <v>0</v>
      </c>
      <c r="AQ164" s="32">
        <f t="shared" si="32"/>
        <v>0</v>
      </c>
      <c r="AR164" s="32">
        <f t="shared" si="32"/>
        <v>0</v>
      </c>
      <c r="AS164" s="32">
        <f t="shared" si="32"/>
        <v>0</v>
      </c>
      <c r="AT164" s="32">
        <f t="shared" si="32"/>
        <v>0</v>
      </c>
      <c r="AU164" s="32">
        <f t="shared" si="32"/>
        <v>0</v>
      </c>
      <c r="AV164" s="32">
        <f t="shared" si="32"/>
        <v>0</v>
      </c>
      <c r="AW164" s="32">
        <f t="shared" si="32"/>
        <v>0</v>
      </c>
      <c r="AX164" s="32">
        <f t="shared" si="32"/>
        <v>0</v>
      </c>
      <c r="AY164" s="32">
        <f t="shared" si="32"/>
        <v>0</v>
      </c>
      <c r="AZ164" s="32">
        <f t="shared" si="32"/>
        <v>0</v>
      </c>
      <c r="BA164" s="32">
        <f t="shared" si="32"/>
        <v>0</v>
      </c>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row>
    <row r="165" spans="1:246" s="17" customFormat="1" x14ac:dyDescent="0.55000000000000004">
      <c r="A165" s="127"/>
      <c r="B165" s="17" t="s">
        <v>19</v>
      </c>
      <c r="E165" s="32" t="s">
        <v>14</v>
      </c>
      <c r="F165" s="32">
        <f t="shared" ref="F165:BA165" si="33">F18*F16*$F$7</f>
        <v>0</v>
      </c>
      <c r="G165" s="32">
        <f t="shared" si="33"/>
        <v>0</v>
      </c>
      <c r="H165" s="32">
        <f t="shared" si="33"/>
        <v>0</v>
      </c>
      <c r="I165" s="32">
        <f t="shared" si="33"/>
        <v>0</v>
      </c>
      <c r="J165" s="32">
        <f t="shared" si="33"/>
        <v>0</v>
      </c>
      <c r="K165" s="32">
        <f t="shared" si="33"/>
        <v>0</v>
      </c>
      <c r="L165" s="32">
        <f t="shared" si="33"/>
        <v>0</v>
      </c>
      <c r="M165" s="32">
        <f t="shared" si="33"/>
        <v>0</v>
      </c>
      <c r="N165" s="32">
        <f t="shared" si="33"/>
        <v>0</v>
      </c>
      <c r="O165" s="32">
        <f t="shared" si="33"/>
        <v>0</v>
      </c>
      <c r="P165" s="32">
        <f t="shared" si="33"/>
        <v>0</v>
      </c>
      <c r="Q165" s="32">
        <f t="shared" si="33"/>
        <v>0</v>
      </c>
      <c r="R165" s="32">
        <f t="shared" si="33"/>
        <v>0</v>
      </c>
      <c r="S165" s="32">
        <f t="shared" si="33"/>
        <v>0</v>
      </c>
      <c r="T165" s="32">
        <f t="shared" si="33"/>
        <v>0</v>
      </c>
      <c r="U165" s="32">
        <f t="shared" si="33"/>
        <v>0</v>
      </c>
      <c r="V165" s="32">
        <f t="shared" si="33"/>
        <v>0</v>
      </c>
      <c r="W165" s="32">
        <f t="shared" si="33"/>
        <v>0</v>
      </c>
      <c r="X165" s="32">
        <f t="shared" si="33"/>
        <v>0</v>
      </c>
      <c r="Y165" s="32">
        <f t="shared" si="33"/>
        <v>0</v>
      </c>
      <c r="Z165" s="32">
        <f t="shared" si="33"/>
        <v>0</v>
      </c>
      <c r="AA165" s="32">
        <f t="shared" si="33"/>
        <v>0</v>
      </c>
      <c r="AB165" s="32">
        <f t="shared" si="33"/>
        <v>0</v>
      </c>
      <c r="AC165" s="32">
        <f t="shared" si="33"/>
        <v>0</v>
      </c>
      <c r="AD165" s="32">
        <f t="shared" si="33"/>
        <v>0</v>
      </c>
      <c r="AE165" s="32">
        <f t="shared" si="33"/>
        <v>0</v>
      </c>
      <c r="AF165" s="32">
        <f t="shared" si="33"/>
        <v>0</v>
      </c>
      <c r="AG165" s="32">
        <f t="shared" si="33"/>
        <v>0</v>
      </c>
      <c r="AH165" s="32">
        <f t="shared" si="33"/>
        <v>0</v>
      </c>
      <c r="AI165" s="32">
        <f t="shared" si="33"/>
        <v>0</v>
      </c>
      <c r="AJ165" s="32">
        <f t="shared" si="33"/>
        <v>0</v>
      </c>
      <c r="AK165" s="32">
        <f t="shared" si="33"/>
        <v>0</v>
      </c>
      <c r="AL165" s="32">
        <f t="shared" si="33"/>
        <v>0</v>
      </c>
      <c r="AM165" s="32">
        <f t="shared" si="33"/>
        <v>0</v>
      </c>
      <c r="AN165" s="32">
        <f t="shared" si="33"/>
        <v>0</v>
      </c>
      <c r="AO165" s="32">
        <f t="shared" si="33"/>
        <v>0</v>
      </c>
      <c r="AP165" s="32">
        <f t="shared" si="33"/>
        <v>0</v>
      </c>
      <c r="AQ165" s="32">
        <f t="shared" si="33"/>
        <v>0</v>
      </c>
      <c r="AR165" s="32">
        <f t="shared" si="33"/>
        <v>0</v>
      </c>
      <c r="AS165" s="32">
        <f t="shared" si="33"/>
        <v>0</v>
      </c>
      <c r="AT165" s="32">
        <f t="shared" si="33"/>
        <v>0</v>
      </c>
      <c r="AU165" s="32">
        <f t="shared" si="33"/>
        <v>0</v>
      </c>
      <c r="AV165" s="32">
        <f t="shared" si="33"/>
        <v>0</v>
      </c>
      <c r="AW165" s="32">
        <f t="shared" si="33"/>
        <v>0</v>
      </c>
      <c r="AX165" s="32">
        <f t="shared" si="33"/>
        <v>0</v>
      </c>
      <c r="AY165" s="32">
        <f t="shared" si="33"/>
        <v>0</v>
      </c>
      <c r="AZ165" s="32">
        <f t="shared" si="33"/>
        <v>0</v>
      </c>
      <c r="BA165" s="32">
        <f t="shared" si="33"/>
        <v>0</v>
      </c>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row>
    <row r="166" spans="1:246" s="17" customFormat="1" x14ac:dyDescent="0.55000000000000004">
      <c r="A166" s="127"/>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row>
    <row r="167" spans="1:246" s="17" customFormat="1" ht="14.7" thickBot="1" x14ac:dyDescent="0.6">
      <c r="A167" s="127"/>
      <c r="B167" s="17" t="s">
        <v>21</v>
      </c>
      <c r="C167" s="46"/>
      <c r="D167" s="46">
        <f>D162-D163</f>
        <v>0</v>
      </c>
      <c r="E167" s="32">
        <f t="shared" ref="E167:BA167" si="34">E162-E163</f>
        <v>-0.72000000000000008</v>
      </c>
      <c r="F167" s="32">
        <f t="shared" si="34"/>
        <v>-0.54</v>
      </c>
      <c r="G167" s="32">
        <f t="shared" si="34"/>
        <v>-0.83500000000000008</v>
      </c>
      <c r="H167" s="32">
        <f t="shared" si="34"/>
        <v>-0.68000000000000016</v>
      </c>
      <c r="I167" s="32">
        <f t="shared" si="34"/>
        <v>-5.0000000000000044E-2</v>
      </c>
      <c r="J167" s="32">
        <f t="shared" si="34"/>
        <v>0.31</v>
      </c>
      <c r="K167" s="32">
        <f t="shared" si="34"/>
        <v>0.31</v>
      </c>
      <c r="L167" s="32">
        <f t="shared" si="34"/>
        <v>0.31</v>
      </c>
      <c r="M167" s="32">
        <f t="shared" si="34"/>
        <v>0.31</v>
      </c>
      <c r="N167" s="32">
        <f t="shared" si="34"/>
        <v>0.31</v>
      </c>
      <c r="O167" s="32">
        <f t="shared" si="34"/>
        <v>0.31</v>
      </c>
      <c r="P167" s="32">
        <f t="shared" si="34"/>
        <v>0.31</v>
      </c>
      <c r="Q167" s="32">
        <f t="shared" si="34"/>
        <v>0.31</v>
      </c>
      <c r="R167" s="32">
        <f t="shared" si="34"/>
        <v>0.31</v>
      </c>
      <c r="S167" s="32">
        <f t="shared" si="34"/>
        <v>0.31</v>
      </c>
      <c r="T167" s="32">
        <f t="shared" si="34"/>
        <v>0.31</v>
      </c>
      <c r="U167" s="32">
        <f t="shared" si="34"/>
        <v>0.31</v>
      </c>
      <c r="V167" s="32">
        <f t="shared" si="34"/>
        <v>0.31</v>
      </c>
      <c r="W167" s="32">
        <f t="shared" si="34"/>
        <v>0.31</v>
      </c>
      <c r="X167" s="32">
        <f t="shared" si="34"/>
        <v>0.31</v>
      </c>
      <c r="Y167" s="32">
        <f t="shared" si="34"/>
        <v>0.31</v>
      </c>
      <c r="Z167" s="32">
        <f t="shared" si="34"/>
        <v>0.31</v>
      </c>
      <c r="AA167" s="32">
        <f t="shared" si="34"/>
        <v>0.31</v>
      </c>
      <c r="AB167" s="32">
        <f t="shared" si="34"/>
        <v>0.31</v>
      </c>
      <c r="AC167" s="32">
        <f t="shared" si="34"/>
        <v>0.31</v>
      </c>
      <c r="AD167" s="32">
        <f t="shared" si="34"/>
        <v>0.31</v>
      </c>
      <c r="AE167" s="32">
        <f t="shared" si="34"/>
        <v>0.31</v>
      </c>
      <c r="AF167" s="32">
        <f t="shared" si="34"/>
        <v>0.31</v>
      </c>
      <c r="AG167" s="32">
        <f t="shared" si="34"/>
        <v>0.31</v>
      </c>
      <c r="AH167" s="32">
        <f t="shared" si="34"/>
        <v>0.31</v>
      </c>
      <c r="AI167" s="32">
        <f t="shared" si="34"/>
        <v>0.31</v>
      </c>
      <c r="AJ167" s="32">
        <f t="shared" si="34"/>
        <v>0.31</v>
      </c>
      <c r="AK167" s="32">
        <f t="shared" si="34"/>
        <v>0.31</v>
      </c>
      <c r="AL167" s="32">
        <f t="shared" si="34"/>
        <v>0.31</v>
      </c>
      <c r="AM167" s="32">
        <f t="shared" si="34"/>
        <v>0</v>
      </c>
      <c r="AN167" s="32">
        <f t="shared" si="34"/>
        <v>0</v>
      </c>
      <c r="AO167" s="32">
        <f t="shared" si="34"/>
        <v>0</v>
      </c>
      <c r="AP167" s="32">
        <f t="shared" si="34"/>
        <v>0</v>
      </c>
      <c r="AQ167" s="32">
        <f t="shared" si="34"/>
        <v>0</v>
      </c>
      <c r="AR167" s="32">
        <f t="shared" si="34"/>
        <v>0</v>
      </c>
      <c r="AS167" s="32">
        <f t="shared" si="34"/>
        <v>0</v>
      </c>
      <c r="AT167" s="32">
        <f t="shared" si="34"/>
        <v>0</v>
      </c>
      <c r="AU167" s="32">
        <f t="shared" si="34"/>
        <v>0</v>
      </c>
      <c r="AV167" s="32">
        <f t="shared" si="34"/>
        <v>0</v>
      </c>
      <c r="AW167" s="32">
        <f t="shared" si="34"/>
        <v>0</v>
      </c>
      <c r="AX167" s="32">
        <f t="shared" si="34"/>
        <v>0</v>
      </c>
      <c r="AY167" s="32">
        <f t="shared" si="34"/>
        <v>0</v>
      </c>
      <c r="AZ167" s="32">
        <f t="shared" si="34"/>
        <v>0</v>
      </c>
      <c r="BA167" s="32">
        <f t="shared" si="34"/>
        <v>0</v>
      </c>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row>
    <row r="168" spans="1:246" s="17" customFormat="1" x14ac:dyDescent="0.55000000000000004">
      <c r="A168" s="127"/>
      <c r="B168" s="44"/>
      <c r="C168" s="47" t="s">
        <v>22</v>
      </c>
      <c r="D168" s="48">
        <f>IRR(E167:AL167,0.1)</f>
        <v>8.10285263752204E-2</v>
      </c>
      <c r="E168" s="45"/>
      <c r="AH168" s="44"/>
      <c r="AI168" s="44"/>
      <c r="AJ168" s="44"/>
      <c r="AK168" s="44"/>
      <c r="AL168" s="44"/>
      <c r="AM168" s="44"/>
      <c r="AN168" s="44"/>
      <c r="AO168" s="44"/>
      <c r="AP168" s="44"/>
      <c r="AQ168" s="44"/>
      <c r="AR168" s="44"/>
      <c r="AS168" s="44"/>
      <c r="AT168" s="44"/>
      <c r="AU168" s="44"/>
      <c r="AV168" s="44"/>
      <c r="AW168" s="44"/>
      <c r="AX168" s="44"/>
      <c r="AY168" s="44"/>
      <c r="AZ168" s="44"/>
      <c r="BA168" s="44"/>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row>
    <row r="169" spans="1:246" s="17" customFormat="1" ht="14.7" thickBot="1" x14ac:dyDescent="0.6">
      <c r="A169" s="49"/>
      <c r="B169" s="186"/>
      <c r="C169" s="49" t="s">
        <v>23</v>
      </c>
      <c r="D169" s="50">
        <f>NPV($C$20,D167:AL167)</f>
        <v>1.7030415108243611</v>
      </c>
      <c r="E169" s="187"/>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6"/>
      <c r="AI169" s="186"/>
      <c r="AJ169" s="186"/>
      <c r="AK169" s="186"/>
      <c r="AL169" s="186"/>
      <c r="AM169" s="186"/>
      <c r="AN169" s="186"/>
      <c r="AO169" s="186"/>
      <c r="AP169" s="186"/>
      <c r="AQ169" s="186"/>
      <c r="AR169" s="186"/>
      <c r="AS169" s="186"/>
      <c r="AT169" s="186"/>
      <c r="AU169" s="186"/>
      <c r="AV169" s="186"/>
      <c r="AW169" s="186"/>
      <c r="AX169" s="186"/>
      <c r="AY169" s="186"/>
      <c r="AZ169" s="186"/>
      <c r="BA169" s="186"/>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row>
    <row r="170" spans="1:246" s="12" customFormat="1" ht="14.7" thickBot="1" x14ac:dyDescent="0.6">
      <c r="A170" s="158"/>
      <c r="B170" s="158"/>
      <c r="C170" s="158"/>
      <c r="D170" s="158">
        <f>NPV($C$20,D162:BA162)/NPV($C$20,D163:BA163)</f>
        <v>1.5511076457154576</v>
      </c>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220"/>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row>
    <row r="171" spans="1:246" s="19" customFormat="1" x14ac:dyDescent="0.55000000000000004">
      <c r="A171" s="189">
        <f>A8</f>
        <v>6</v>
      </c>
      <c r="B171" s="190" t="str">
        <f>B8</f>
        <v>Hotspot location 2</v>
      </c>
      <c r="C171" s="191"/>
      <c r="D171" s="191">
        <f>D161</f>
        <v>2017</v>
      </c>
      <c r="E171" s="191">
        <f t="shared" ref="E171:BA171" si="35">E161</f>
        <v>2018</v>
      </c>
      <c r="F171" s="191">
        <f t="shared" si="35"/>
        <v>2019</v>
      </c>
      <c r="G171" s="191">
        <f t="shared" si="35"/>
        <v>2020</v>
      </c>
      <c r="H171" s="191">
        <f t="shared" si="35"/>
        <v>2021</v>
      </c>
      <c r="I171" s="191">
        <f t="shared" si="35"/>
        <v>2022</v>
      </c>
      <c r="J171" s="191">
        <f t="shared" si="35"/>
        <v>2023</v>
      </c>
      <c r="K171" s="191">
        <f t="shared" si="35"/>
        <v>2024</v>
      </c>
      <c r="L171" s="191">
        <f t="shared" si="35"/>
        <v>2025</v>
      </c>
      <c r="M171" s="191">
        <f t="shared" si="35"/>
        <v>2026</v>
      </c>
      <c r="N171" s="191">
        <f t="shared" si="35"/>
        <v>2027</v>
      </c>
      <c r="O171" s="191">
        <f t="shared" si="35"/>
        <v>2028</v>
      </c>
      <c r="P171" s="191">
        <f t="shared" si="35"/>
        <v>2029</v>
      </c>
      <c r="Q171" s="191">
        <f t="shared" si="35"/>
        <v>2030</v>
      </c>
      <c r="R171" s="191">
        <f t="shared" si="35"/>
        <v>2031</v>
      </c>
      <c r="S171" s="191">
        <f t="shared" si="35"/>
        <v>2032</v>
      </c>
      <c r="T171" s="191">
        <f t="shared" si="35"/>
        <v>2033</v>
      </c>
      <c r="U171" s="191">
        <f t="shared" si="35"/>
        <v>2034</v>
      </c>
      <c r="V171" s="191">
        <f t="shared" si="35"/>
        <v>2035</v>
      </c>
      <c r="W171" s="191">
        <f t="shared" si="35"/>
        <v>2036</v>
      </c>
      <c r="X171" s="191">
        <f t="shared" si="35"/>
        <v>2037</v>
      </c>
      <c r="Y171" s="191">
        <f t="shared" si="35"/>
        <v>2038</v>
      </c>
      <c r="Z171" s="191">
        <f t="shared" si="35"/>
        <v>2039</v>
      </c>
      <c r="AA171" s="191">
        <f t="shared" si="35"/>
        <v>2040</v>
      </c>
      <c r="AB171" s="191">
        <f t="shared" si="35"/>
        <v>2041</v>
      </c>
      <c r="AC171" s="191">
        <f t="shared" si="35"/>
        <v>2042</v>
      </c>
      <c r="AD171" s="191">
        <f t="shared" si="35"/>
        <v>2043</v>
      </c>
      <c r="AE171" s="191">
        <f t="shared" si="35"/>
        <v>2044</v>
      </c>
      <c r="AF171" s="191">
        <f t="shared" si="35"/>
        <v>2045</v>
      </c>
      <c r="AG171" s="191">
        <f t="shared" si="35"/>
        <v>2046</v>
      </c>
      <c r="AH171" s="191">
        <f t="shared" si="35"/>
        <v>2047</v>
      </c>
      <c r="AI171" s="191">
        <f t="shared" si="35"/>
        <v>2048</v>
      </c>
      <c r="AJ171" s="191">
        <f t="shared" si="35"/>
        <v>2049</v>
      </c>
      <c r="AK171" s="191">
        <f t="shared" si="35"/>
        <v>2050</v>
      </c>
      <c r="AL171" s="191">
        <f t="shared" si="35"/>
        <v>2051</v>
      </c>
      <c r="AM171" s="191">
        <f t="shared" si="35"/>
        <v>2052</v>
      </c>
      <c r="AN171" s="191">
        <f t="shared" si="35"/>
        <v>2053</v>
      </c>
      <c r="AO171" s="191">
        <f t="shared" si="35"/>
        <v>2054</v>
      </c>
      <c r="AP171" s="191">
        <f t="shared" si="35"/>
        <v>2055</v>
      </c>
      <c r="AQ171" s="191">
        <f t="shared" si="35"/>
        <v>2056</v>
      </c>
      <c r="AR171" s="191">
        <f t="shared" si="35"/>
        <v>2057</v>
      </c>
      <c r="AS171" s="191">
        <f t="shared" si="35"/>
        <v>2058</v>
      </c>
      <c r="AT171" s="191">
        <f t="shared" si="35"/>
        <v>2059</v>
      </c>
      <c r="AU171" s="191">
        <f t="shared" si="35"/>
        <v>2060</v>
      </c>
      <c r="AV171" s="191">
        <f t="shared" si="35"/>
        <v>2061</v>
      </c>
      <c r="AW171" s="191">
        <f t="shared" si="35"/>
        <v>2062</v>
      </c>
      <c r="AX171" s="191">
        <f t="shared" si="35"/>
        <v>2063</v>
      </c>
      <c r="AY171" s="191">
        <f t="shared" si="35"/>
        <v>2064</v>
      </c>
      <c r="AZ171" s="191">
        <f t="shared" si="35"/>
        <v>2065</v>
      </c>
      <c r="BA171" s="191">
        <f t="shared" si="35"/>
        <v>2066</v>
      </c>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row>
    <row r="172" spans="1:246" s="19" customFormat="1" x14ac:dyDescent="0.55000000000000004">
      <c r="A172" s="129"/>
      <c r="B172" s="19" t="s">
        <v>11</v>
      </c>
      <c r="D172" s="25">
        <f t="shared" ref="D172:BA172" si="36">D17*$G$8</f>
        <v>0</v>
      </c>
      <c r="E172" s="25">
        <f t="shared" si="36"/>
        <v>0</v>
      </c>
      <c r="F172" s="25">
        <f t="shared" si="36"/>
        <v>0</v>
      </c>
      <c r="G172" s="25">
        <f t="shared" si="36"/>
        <v>0.16500000000000001</v>
      </c>
      <c r="H172" s="25">
        <f t="shared" si="36"/>
        <v>0.33</v>
      </c>
      <c r="I172" s="25">
        <f t="shared" si="36"/>
        <v>0.33</v>
      </c>
      <c r="J172" s="25">
        <f t="shared" si="36"/>
        <v>0.33</v>
      </c>
      <c r="K172" s="25">
        <f t="shared" si="36"/>
        <v>0.33</v>
      </c>
      <c r="L172" s="25">
        <f t="shared" si="36"/>
        <v>0.33</v>
      </c>
      <c r="M172" s="25">
        <f t="shared" si="36"/>
        <v>0.33</v>
      </c>
      <c r="N172" s="25">
        <f t="shared" si="36"/>
        <v>0.33</v>
      </c>
      <c r="O172" s="25">
        <f t="shared" si="36"/>
        <v>0.33</v>
      </c>
      <c r="P172" s="25">
        <f t="shared" si="36"/>
        <v>0.33</v>
      </c>
      <c r="Q172" s="25">
        <f t="shared" si="36"/>
        <v>0.33</v>
      </c>
      <c r="R172" s="25">
        <f t="shared" si="36"/>
        <v>0.33</v>
      </c>
      <c r="S172" s="25">
        <f t="shared" si="36"/>
        <v>0.33</v>
      </c>
      <c r="T172" s="25">
        <f t="shared" si="36"/>
        <v>0.33</v>
      </c>
      <c r="U172" s="25">
        <f t="shared" si="36"/>
        <v>0.33</v>
      </c>
      <c r="V172" s="25">
        <f t="shared" si="36"/>
        <v>0.33</v>
      </c>
      <c r="W172" s="25">
        <f t="shared" si="36"/>
        <v>0.33</v>
      </c>
      <c r="X172" s="25">
        <f t="shared" si="36"/>
        <v>0.33</v>
      </c>
      <c r="Y172" s="25">
        <f t="shared" si="36"/>
        <v>0.33</v>
      </c>
      <c r="Z172" s="25">
        <f t="shared" si="36"/>
        <v>0.33</v>
      </c>
      <c r="AA172" s="25">
        <f t="shared" si="36"/>
        <v>0.33</v>
      </c>
      <c r="AB172" s="25">
        <f t="shared" si="36"/>
        <v>0.33</v>
      </c>
      <c r="AC172" s="25">
        <f t="shared" si="36"/>
        <v>0.33</v>
      </c>
      <c r="AD172" s="25">
        <f t="shared" si="36"/>
        <v>0.33</v>
      </c>
      <c r="AE172" s="25">
        <f t="shared" si="36"/>
        <v>0.33</v>
      </c>
      <c r="AF172" s="25">
        <f t="shared" si="36"/>
        <v>0.33</v>
      </c>
      <c r="AG172" s="25">
        <f t="shared" si="36"/>
        <v>0.33</v>
      </c>
      <c r="AH172" s="25">
        <f t="shared" si="36"/>
        <v>0.33</v>
      </c>
      <c r="AI172" s="25">
        <f t="shared" si="36"/>
        <v>0.33</v>
      </c>
      <c r="AJ172" s="25">
        <f t="shared" si="36"/>
        <v>0.33</v>
      </c>
      <c r="AK172" s="25">
        <f t="shared" si="36"/>
        <v>0.33</v>
      </c>
      <c r="AL172" s="25">
        <f t="shared" si="36"/>
        <v>0.33</v>
      </c>
      <c r="AM172" s="25">
        <f t="shared" si="36"/>
        <v>0</v>
      </c>
      <c r="AN172" s="25">
        <f t="shared" si="36"/>
        <v>0</v>
      </c>
      <c r="AO172" s="25">
        <f t="shared" si="36"/>
        <v>0</v>
      </c>
      <c r="AP172" s="25">
        <f t="shared" si="36"/>
        <v>0</v>
      </c>
      <c r="AQ172" s="25">
        <f t="shared" si="36"/>
        <v>0</v>
      </c>
      <c r="AR172" s="25">
        <f t="shared" si="36"/>
        <v>0</v>
      </c>
      <c r="AS172" s="25">
        <f t="shared" si="36"/>
        <v>0</v>
      </c>
      <c r="AT172" s="25">
        <f t="shared" si="36"/>
        <v>0</v>
      </c>
      <c r="AU172" s="25">
        <f t="shared" si="36"/>
        <v>0</v>
      </c>
      <c r="AV172" s="25">
        <f t="shared" si="36"/>
        <v>0</v>
      </c>
      <c r="AW172" s="25">
        <f t="shared" si="36"/>
        <v>0</v>
      </c>
      <c r="AX172" s="25">
        <f t="shared" si="36"/>
        <v>0</v>
      </c>
      <c r="AY172" s="25">
        <f t="shared" si="36"/>
        <v>0</v>
      </c>
      <c r="AZ172" s="25">
        <f t="shared" si="36"/>
        <v>0</v>
      </c>
      <c r="BA172" s="25">
        <f t="shared" si="36"/>
        <v>0</v>
      </c>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row>
    <row r="173" spans="1:246" s="19" customFormat="1" x14ac:dyDescent="0.55000000000000004">
      <c r="A173" s="129"/>
      <c r="B173" s="19" t="s">
        <v>18</v>
      </c>
      <c r="D173" s="19">
        <f>SUM(D174:D175)</f>
        <v>0</v>
      </c>
      <c r="E173" s="31">
        <f t="shared" ref="E173:BA173" si="37">SUM(E174:E175)</f>
        <v>0.84000000000000008</v>
      </c>
      <c r="F173" s="31">
        <f t="shared" si="37"/>
        <v>0.63</v>
      </c>
      <c r="G173" s="31">
        <f t="shared" si="37"/>
        <v>1.1550000000000002</v>
      </c>
      <c r="H173" s="31">
        <f t="shared" si="37"/>
        <v>1.1550000000000002</v>
      </c>
      <c r="I173" s="31">
        <f t="shared" si="37"/>
        <v>0.42000000000000004</v>
      </c>
      <c r="J173" s="31">
        <f t="shared" si="37"/>
        <v>0</v>
      </c>
      <c r="K173" s="31">
        <f t="shared" si="37"/>
        <v>0</v>
      </c>
      <c r="L173" s="31">
        <f t="shared" si="37"/>
        <v>0</v>
      </c>
      <c r="M173" s="31">
        <f t="shared" si="37"/>
        <v>0</v>
      </c>
      <c r="N173" s="31">
        <f t="shared" si="37"/>
        <v>0</v>
      </c>
      <c r="O173" s="31">
        <f t="shared" si="37"/>
        <v>0</v>
      </c>
      <c r="P173" s="31">
        <f t="shared" si="37"/>
        <v>0</v>
      </c>
      <c r="Q173" s="31">
        <f t="shared" si="37"/>
        <v>0</v>
      </c>
      <c r="R173" s="31">
        <f t="shared" si="37"/>
        <v>0</v>
      </c>
      <c r="S173" s="31">
        <f t="shared" si="37"/>
        <v>0</v>
      </c>
      <c r="T173" s="31">
        <f t="shared" si="37"/>
        <v>0</v>
      </c>
      <c r="U173" s="31">
        <f t="shared" si="37"/>
        <v>0</v>
      </c>
      <c r="V173" s="31">
        <f t="shared" si="37"/>
        <v>0</v>
      </c>
      <c r="W173" s="31">
        <f t="shared" si="37"/>
        <v>0</v>
      </c>
      <c r="X173" s="31">
        <f t="shared" si="37"/>
        <v>0</v>
      </c>
      <c r="Y173" s="31">
        <f t="shared" si="37"/>
        <v>0</v>
      </c>
      <c r="Z173" s="31">
        <f t="shared" si="37"/>
        <v>0</v>
      </c>
      <c r="AA173" s="31">
        <f t="shared" si="37"/>
        <v>0</v>
      </c>
      <c r="AB173" s="31">
        <f t="shared" si="37"/>
        <v>0</v>
      </c>
      <c r="AC173" s="31">
        <f t="shared" si="37"/>
        <v>0</v>
      </c>
      <c r="AD173" s="31">
        <f t="shared" si="37"/>
        <v>0</v>
      </c>
      <c r="AE173" s="31">
        <f t="shared" si="37"/>
        <v>0</v>
      </c>
      <c r="AF173" s="31">
        <f t="shared" si="37"/>
        <v>0</v>
      </c>
      <c r="AG173" s="31">
        <f t="shared" si="37"/>
        <v>0</v>
      </c>
      <c r="AH173" s="31">
        <f t="shared" si="37"/>
        <v>0</v>
      </c>
      <c r="AI173" s="31">
        <f t="shared" si="37"/>
        <v>0</v>
      </c>
      <c r="AJ173" s="31">
        <f t="shared" si="37"/>
        <v>0</v>
      </c>
      <c r="AK173" s="31">
        <f t="shared" si="37"/>
        <v>0</v>
      </c>
      <c r="AL173" s="31">
        <f t="shared" si="37"/>
        <v>0</v>
      </c>
      <c r="AM173" s="31">
        <f t="shared" si="37"/>
        <v>0</v>
      </c>
      <c r="AN173" s="31">
        <f t="shared" si="37"/>
        <v>0</v>
      </c>
      <c r="AO173" s="31">
        <f t="shared" si="37"/>
        <v>0</v>
      </c>
      <c r="AP173" s="31">
        <f t="shared" si="37"/>
        <v>0</v>
      </c>
      <c r="AQ173" s="31">
        <f t="shared" si="37"/>
        <v>0</v>
      </c>
      <c r="AR173" s="31">
        <f t="shared" si="37"/>
        <v>0</v>
      </c>
      <c r="AS173" s="31">
        <f t="shared" si="37"/>
        <v>0</v>
      </c>
      <c r="AT173" s="31">
        <f t="shared" si="37"/>
        <v>0</v>
      </c>
      <c r="AU173" s="31">
        <f t="shared" si="37"/>
        <v>0</v>
      </c>
      <c r="AV173" s="31">
        <f t="shared" si="37"/>
        <v>0</v>
      </c>
      <c r="AW173" s="31">
        <f t="shared" si="37"/>
        <v>0</v>
      </c>
      <c r="AX173" s="31">
        <f t="shared" si="37"/>
        <v>0</v>
      </c>
      <c r="AY173" s="31">
        <f t="shared" si="37"/>
        <v>0</v>
      </c>
      <c r="AZ173" s="31">
        <f t="shared" si="37"/>
        <v>0</v>
      </c>
      <c r="BA173" s="31">
        <f t="shared" si="37"/>
        <v>0</v>
      </c>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row>
    <row r="174" spans="1:246" s="19" customFormat="1" x14ac:dyDescent="0.55000000000000004">
      <c r="A174" s="129"/>
      <c r="B174" s="19" t="s">
        <v>20</v>
      </c>
      <c r="E174" s="31">
        <f t="shared" ref="E174:BA174" si="38">E15*$F$8</f>
        <v>0.84000000000000008</v>
      </c>
      <c r="F174" s="31">
        <f t="shared" si="38"/>
        <v>0.63</v>
      </c>
      <c r="G174" s="31">
        <f t="shared" si="38"/>
        <v>1.1550000000000002</v>
      </c>
      <c r="H174" s="31">
        <f t="shared" si="38"/>
        <v>1.1550000000000002</v>
      </c>
      <c r="I174" s="31">
        <f t="shared" si="38"/>
        <v>0.42000000000000004</v>
      </c>
      <c r="J174" s="31">
        <f t="shared" si="38"/>
        <v>0</v>
      </c>
      <c r="K174" s="31">
        <f t="shared" si="38"/>
        <v>0</v>
      </c>
      <c r="L174" s="31">
        <f t="shared" si="38"/>
        <v>0</v>
      </c>
      <c r="M174" s="31">
        <f t="shared" si="38"/>
        <v>0</v>
      </c>
      <c r="N174" s="31">
        <f t="shared" si="38"/>
        <v>0</v>
      </c>
      <c r="O174" s="31">
        <f t="shared" si="38"/>
        <v>0</v>
      </c>
      <c r="P174" s="31">
        <f t="shared" si="38"/>
        <v>0</v>
      </c>
      <c r="Q174" s="31">
        <f t="shared" si="38"/>
        <v>0</v>
      </c>
      <c r="R174" s="31">
        <f t="shared" si="38"/>
        <v>0</v>
      </c>
      <c r="S174" s="31">
        <f t="shared" si="38"/>
        <v>0</v>
      </c>
      <c r="T174" s="31">
        <f t="shared" si="38"/>
        <v>0</v>
      </c>
      <c r="U174" s="31">
        <f t="shared" si="38"/>
        <v>0</v>
      </c>
      <c r="V174" s="31">
        <f t="shared" si="38"/>
        <v>0</v>
      </c>
      <c r="W174" s="31">
        <f t="shared" si="38"/>
        <v>0</v>
      </c>
      <c r="X174" s="31">
        <f t="shared" si="38"/>
        <v>0</v>
      </c>
      <c r="Y174" s="31">
        <f t="shared" si="38"/>
        <v>0</v>
      </c>
      <c r="Z174" s="31">
        <f t="shared" si="38"/>
        <v>0</v>
      </c>
      <c r="AA174" s="31">
        <f t="shared" si="38"/>
        <v>0</v>
      </c>
      <c r="AB174" s="31">
        <f t="shared" si="38"/>
        <v>0</v>
      </c>
      <c r="AC174" s="31">
        <f t="shared" si="38"/>
        <v>0</v>
      </c>
      <c r="AD174" s="31">
        <f t="shared" si="38"/>
        <v>0</v>
      </c>
      <c r="AE174" s="31">
        <f t="shared" si="38"/>
        <v>0</v>
      </c>
      <c r="AF174" s="31">
        <f t="shared" si="38"/>
        <v>0</v>
      </c>
      <c r="AG174" s="31">
        <f t="shared" si="38"/>
        <v>0</v>
      </c>
      <c r="AH174" s="31">
        <f t="shared" si="38"/>
        <v>0</v>
      </c>
      <c r="AI174" s="31">
        <f t="shared" si="38"/>
        <v>0</v>
      </c>
      <c r="AJ174" s="31">
        <f t="shared" si="38"/>
        <v>0</v>
      </c>
      <c r="AK174" s="31">
        <f t="shared" si="38"/>
        <v>0</v>
      </c>
      <c r="AL174" s="31">
        <f t="shared" si="38"/>
        <v>0</v>
      </c>
      <c r="AM174" s="31">
        <f t="shared" si="38"/>
        <v>0</v>
      </c>
      <c r="AN174" s="31">
        <f t="shared" si="38"/>
        <v>0</v>
      </c>
      <c r="AO174" s="31">
        <f t="shared" si="38"/>
        <v>0</v>
      </c>
      <c r="AP174" s="31">
        <f t="shared" si="38"/>
        <v>0</v>
      </c>
      <c r="AQ174" s="31">
        <f t="shared" si="38"/>
        <v>0</v>
      </c>
      <c r="AR174" s="31">
        <f t="shared" si="38"/>
        <v>0</v>
      </c>
      <c r="AS174" s="31">
        <f t="shared" si="38"/>
        <v>0</v>
      </c>
      <c r="AT174" s="31">
        <f t="shared" si="38"/>
        <v>0</v>
      </c>
      <c r="AU174" s="31">
        <f t="shared" si="38"/>
        <v>0</v>
      </c>
      <c r="AV174" s="31">
        <f t="shared" si="38"/>
        <v>0</v>
      </c>
      <c r="AW174" s="31">
        <f t="shared" si="38"/>
        <v>0</v>
      </c>
      <c r="AX174" s="31">
        <f t="shared" si="38"/>
        <v>0</v>
      </c>
      <c r="AY174" s="31">
        <f t="shared" si="38"/>
        <v>0</v>
      </c>
      <c r="AZ174" s="31">
        <f t="shared" si="38"/>
        <v>0</v>
      </c>
      <c r="BA174" s="31">
        <f t="shared" si="38"/>
        <v>0</v>
      </c>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row>
    <row r="175" spans="1:246" s="19" customFormat="1" x14ac:dyDescent="0.55000000000000004">
      <c r="A175" s="129"/>
      <c r="B175" s="19" t="s">
        <v>19</v>
      </c>
      <c r="E175" s="31" t="s">
        <v>14</v>
      </c>
      <c r="F175" s="31">
        <f t="shared" ref="F175:BA175" si="39">F18*F16*$F$8</f>
        <v>0</v>
      </c>
      <c r="G175" s="31">
        <f t="shared" si="39"/>
        <v>0</v>
      </c>
      <c r="H175" s="31">
        <f t="shared" si="39"/>
        <v>0</v>
      </c>
      <c r="I175" s="31">
        <f t="shared" si="39"/>
        <v>0</v>
      </c>
      <c r="J175" s="31">
        <f t="shared" si="39"/>
        <v>0</v>
      </c>
      <c r="K175" s="31">
        <f t="shared" si="39"/>
        <v>0</v>
      </c>
      <c r="L175" s="31">
        <f t="shared" si="39"/>
        <v>0</v>
      </c>
      <c r="M175" s="31">
        <f t="shared" si="39"/>
        <v>0</v>
      </c>
      <c r="N175" s="31">
        <f t="shared" si="39"/>
        <v>0</v>
      </c>
      <c r="O175" s="31">
        <f t="shared" si="39"/>
        <v>0</v>
      </c>
      <c r="P175" s="31">
        <f t="shared" si="39"/>
        <v>0</v>
      </c>
      <c r="Q175" s="31">
        <f t="shared" si="39"/>
        <v>0</v>
      </c>
      <c r="R175" s="31">
        <f t="shared" si="39"/>
        <v>0</v>
      </c>
      <c r="S175" s="31">
        <f t="shared" si="39"/>
        <v>0</v>
      </c>
      <c r="T175" s="31">
        <f t="shared" si="39"/>
        <v>0</v>
      </c>
      <c r="U175" s="31">
        <f t="shared" si="39"/>
        <v>0</v>
      </c>
      <c r="V175" s="31">
        <f t="shared" si="39"/>
        <v>0</v>
      </c>
      <c r="W175" s="31">
        <f t="shared" si="39"/>
        <v>0</v>
      </c>
      <c r="X175" s="31">
        <f t="shared" si="39"/>
        <v>0</v>
      </c>
      <c r="Y175" s="31">
        <f t="shared" si="39"/>
        <v>0</v>
      </c>
      <c r="Z175" s="31">
        <f t="shared" si="39"/>
        <v>0</v>
      </c>
      <c r="AA175" s="31">
        <f t="shared" si="39"/>
        <v>0</v>
      </c>
      <c r="AB175" s="31">
        <f t="shared" si="39"/>
        <v>0</v>
      </c>
      <c r="AC175" s="31">
        <f t="shared" si="39"/>
        <v>0</v>
      </c>
      <c r="AD175" s="31">
        <f t="shared" si="39"/>
        <v>0</v>
      </c>
      <c r="AE175" s="31">
        <f t="shared" si="39"/>
        <v>0</v>
      </c>
      <c r="AF175" s="31">
        <f t="shared" si="39"/>
        <v>0</v>
      </c>
      <c r="AG175" s="31">
        <f t="shared" si="39"/>
        <v>0</v>
      </c>
      <c r="AH175" s="31">
        <f t="shared" si="39"/>
        <v>0</v>
      </c>
      <c r="AI175" s="31">
        <f t="shared" si="39"/>
        <v>0</v>
      </c>
      <c r="AJ175" s="31">
        <f t="shared" si="39"/>
        <v>0</v>
      </c>
      <c r="AK175" s="31">
        <f t="shared" si="39"/>
        <v>0</v>
      </c>
      <c r="AL175" s="31">
        <f t="shared" si="39"/>
        <v>0</v>
      </c>
      <c r="AM175" s="31">
        <f t="shared" si="39"/>
        <v>0</v>
      </c>
      <c r="AN175" s="31">
        <f t="shared" si="39"/>
        <v>0</v>
      </c>
      <c r="AO175" s="31">
        <f t="shared" si="39"/>
        <v>0</v>
      </c>
      <c r="AP175" s="31">
        <f t="shared" si="39"/>
        <v>0</v>
      </c>
      <c r="AQ175" s="31">
        <f t="shared" si="39"/>
        <v>0</v>
      </c>
      <c r="AR175" s="31">
        <f t="shared" si="39"/>
        <v>0</v>
      </c>
      <c r="AS175" s="31">
        <f t="shared" si="39"/>
        <v>0</v>
      </c>
      <c r="AT175" s="31">
        <f t="shared" si="39"/>
        <v>0</v>
      </c>
      <c r="AU175" s="31">
        <f t="shared" si="39"/>
        <v>0</v>
      </c>
      <c r="AV175" s="31">
        <f t="shared" si="39"/>
        <v>0</v>
      </c>
      <c r="AW175" s="31">
        <f t="shared" si="39"/>
        <v>0</v>
      </c>
      <c r="AX175" s="31">
        <f t="shared" si="39"/>
        <v>0</v>
      </c>
      <c r="AY175" s="31">
        <f t="shared" si="39"/>
        <v>0</v>
      </c>
      <c r="AZ175" s="31">
        <f t="shared" si="39"/>
        <v>0</v>
      </c>
      <c r="BA175" s="31">
        <f t="shared" si="39"/>
        <v>0</v>
      </c>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row>
    <row r="176" spans="1:246" s="19" customFormat="1" x14ac:dyDescent="0.55000000000000004">
      <c r="A176" s="129"/>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row>
    <row r="177" spans="1:246" s="19" customFormat="1" ht="14.7" thickBot="1" x14ac:dyDescent="0.6">
      <c r="A177" s="129"/>
      <c r="B177" s="19" t="s">
        <v>21</v>
      </c>
      <c r="C177" s="39"/>
      <c r="D177" s="39">
        <f>D172-D173</f>
        <v>0</v>
      </c>
      <c r="E177" s="31">
        <f t="shared" ref="E177:BA177" si="40">E172-E173</f>
        <v>-0.84000000000000008</v>
      </c>
      <c r="F177" s="31">
        <f t="shared" si="40"/>
        <v>-0.63</v>
      </c>
      <c r="G177" s="31">
        <f t="shared" si="40"/>
        <v>-0.99000000000000021</v>
      </c>
      <c r="H177" s="31">
        <f t="shared" si="40"/>
        <v>-0.82500000000000018</v>
      </c>
      <c r="I177" s="31">
        <f t="shared" si="40"/>
        <v>-9.0000000000000024E-2</v>
      </c>
      <c r="J177" s="31">
        <f t="shared" si="40"/>
        <v>0.33</v>
      </c>
      <c r="K177" s="31">
        <f t="shared" si="40"/>
        <v>0.33</v>
      </c>
      <c r="L177" s="31">
        <f t="shared" si="40"/>
        <v>0.33</v>
      </c>
      <c r="M177" s="31">
        <f t="shared" si="40"/>
        <v>0.33</v>
      </c>
      <c r="N177" s="31">
        <f t="shared" si="40"/>
        <v>0.33</v>
      </c>
      <c r="O177" s="31">
        <f t="shared" si="40"/>
        <v>0.33</v>
      </c>
      <c r="P177" s="31">
        <f t="shared" si="40"/>
        <v>0.33</v>
      </c>
      <c r="Q177" s="31">
        <f t="shared" si="40"/>
        <v>0.33</v>
      </c>
      <c r="R177" s="31">
        <f t="shared" si="40"/>
        <v>0.33</v>
      </c>
      <c r="S177" s="31">
        <f t="shared" si="40"/>
        <v>0.33</v>
      </c>
      <c r="T177" s="31">
        <f t="shared" si="40"/>
        <v>0.33</v>
      </c>
      <c r="U177" s="31">
        <f t="shared" si="40"/>
        <v>0.33</v>
      </c>
      <c r="V177" s="31">
        <f t="shared" si="40"/>
        <v>0.33</v>
      </c>
      <c r="W177" s="31">
        <f t="shared" si="40"/>
        <v>0.33</v>
      </c>
      <c r="X177" s="31">
        <f t="shared" si="40"/>
        <v>0.33</v>
      </c>
      <c r="Y177" s="31">
        <f t="shared" si="40"/>
        <v>0.33</v>
      </c>
      <c r="Z177" s="31">
        <f t="shared" si="40"/>
        <v>0.33</v>
      </c>
      <c r="AA177" s="31">
        <f t="shared" si="40"/>
        <v>0.33</v>
      </c>
      <c r="AB177" s="31">
        <f t="shared" si="40"/>
        <v>0.33</v>
      </c>
      <c r="AC177" s="31">
        <f t="shared" si="40"/>
        <v>0.33</v>
      </c>
      <c r="AD177" s="31">
        <f t="shared" si="40"/>
        <v>0.33</v>
      </c>
      <c r="AE177" s="31">
        <f t="shared" si="40"/>
        <v>0.33</v>
      </c>
      <c r="AF177" s="31">
        <f t="shared" si="40"/>
        <v>0.33</v>
      </c>
      <c r="AG177" s="31">
        <f t="shared" si="40"/>
        <v>0.33</v>
      </c>
      <c r="AH177" s="31">
        <f t="shared" si="40"/>
        <v>0.33</v>
      </c>
      <c r="AI177" s="31">
        <f t="shared" si="40"/>
        <v>0.33</v>
      </c>
      <c r="AJ177" s="31">
        <f t="shared" si="40"/>
        <v>0.33</v>
      </c>
      <c r="AK177" s="31">
        <f t="shared" si="40"/>
        <v>0.33</v>
      </c>
      <c r="AL177" s="31">
        <f t="shared" si="40"/>
        <v>0.33</v>
      </c>
      <c r="AM177" s="31">
        <f t="shared" si="40"/>
        <v>0</v>
      </c>
      <c r="AN177" s="31">
        <f t="shared" si="40"/>
        <v>0</v>
      </c>
      <c r="AO177" s="31">
        <f t="shared" si="40"/>
        <v>0</v>
      </c>
      <c r="AP177" s="31">
        <f t="shared" si="40"/>
        <v>0</v>
      </c>
      <c r="AQ177" s="31">
        <f t="shared" si="40"/>
        <v>0</v>
      </c>
      <c r="AR177" s="31">
        <f t="shared" si="40"/>
        <v>0</v>
      </c>
      <c r="AS177" s="31">
        <f t="shared" si="40"/>
        <v>0</v>
      </c>
      <c r="AT177" s="31">
        <f t="shared" si="40"/>
        <v>0</v>
      </c>
      <c r="AU177" s="31">
        <f t="shared" si="40"/>
        <v>0</v>
      </c>
      <c r="AV177" s="31">
        <f t="shared" si="40"/>
        <v>0</v>
      </c>
      <c r="AW177" s="31">
        <f t="shared" si="40"/>
        <v>0</v>
      </c>
      <c r="AX177" s="31">
        <f t="shared" si="40"/>
        <v>0</v>
      </c>
      <c r="AY177" s="31">
        <f t="shared" si="40"/>
        <v>0</v>
      </c>
      <c r="AZ177" s="31">
        <f t="shared" si="40"/>
        <v>0</v>
      </c>
      <c r="BA177" s="31">
        <f t="shared" si="40"/>
        <v>0</v>
      </c>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row>
    <row r="178" spans="1:246" s="19" customFormat="1" x14ac:dyDescent="0.55000000000000004">
      <c r="A178" s="129"/>
      <c r="B178" s="37"/>
      <c r="C178" s="40" t="s">
        <v>22</v>
      </c>
      <c r="D178" s="41">
        <f>IRR(E177:AL177,0.1)</f>
        <v>7.1490857822588794E-2</v>
      </c>
      <c r="E178" s="38"/>
      <c r="AH178" s="37"/>
      <c r="AI178" s="37"/>
      <c r="AJ178" s="37"/>
      <c r="AK178" s="37"/>
      <c r="AL178" s="37"/>
      <c r="AM178" s="37"/>
      <c r="AN178" s="37"/>
      <c r="AO178" s="37"/>
      <c r="AP178" s="37"/>
      <c r="AQ178" s="37"/>
      <c r="AR178" s="37"/>
      <c r="AS178" s="37"/>
      <c r="AT178" s="37"/>
      <c r="AU178" s="37"/>
      <c r="AV178" s="37"/>
      <c r="AW178" s="37"/>
      <c r="AX178" s="37"/>
      <c r="AY178" s="37"/>
      <c r="AZ178" s="37"/>
      <c r="BA178" s="37"/>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row>
    <row r="179" spans="1:246" s="19" customFormat="1" ht="14.7" thickBot="1" x14ac:dyDescent="0.6">
      <c r="A179" s="42"/>
      <c r="B179" s="192"/>
      <c r="C179" s="42" t="s">
        <v>23</v>
      </c>
      <c r="D179" s="43">
        <f>NPV($C$20,D177:AL177)</f>
        <v>1.4972479593643566</v>
      </c>
      <c r="E179" s="193"/>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c r="AH179" s="192"/>
      <c r="AI179" s="192"/>
      <c r="AJ179" s="192"/>
      <c r="AK179" s="192"/>
      <c r="AL179" s="192"/>
      <c r="AM179" s="192"/>
      <c r="AN179" s="192"/>
      <c r="AO179" s="192"/>
      <c r="AP179" s="192"/>
      <c r="AQ179" s="192"/>
      <c r="AR179" s="192"/>
      <c r="AS179" s="192"/>
      <c r="AT179" s="192"/>
      <c r="AU179" s="192"/>
      <c r="AV179" s="192"/>
      <c r="AW179" s="192"/>
      <c r="AX179" s="192"/>
      <c r="AY179" s="192"/>
      <c r="AZ179" s="192"/>
      <c r="BA179" s="192"/>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row>
    <row r="180" spans="1:246" s="12" customFormat="1" ht="14.7" thickBot="1" x14ac:dyDescent="0.6">
      <c r="A180" s="158"/>
      <c r="B180" s="158"/>
      <c r="C180" s="158"/>
      <c r="D180" s="158">
        <f>NPV($C$20,D172:BA172)/NPV($C$20,D173:BA173)</f>
        <v>1.415296377196593</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220"/>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row>
    <row r="181" spans="1:246" s="20" customFormat="1" x14ac:dyDescent="0.55000000000000004">
      <c r="A181" s="195">
        <v>7</v>
      </c>
      <c r="B181" s="196" t="s">
        <v>5</v>
      </c>
      <c r="C181" s="197"/>
      <c r="D181" s="197">
        <f>D171</f>
        <v>2017</v>
      </c>
      <c r="E181" s="197">
        <f t="shared" ref="E181:BA181" si="41">E171</f>
        <v>2018</v>
      </c>
      <c r="F181" s="197">
        <f t="shared" si="41"/>
        <v>2019</v>
      </c>
      <c r="G181" s="197">
        <f t="shared" si="41"/>
        <v>2020</v>
      </c>
      <c r="H181" s="197">
        <f t="shared" si="41"/>
        <v>2021</v>
      </c>
      <c r="I181" s="197">
        <f t="shared" si="41"/>
        <v>2022</v>
      </c>
      <c r="J181" s="197">
        <f t="shared" si="41"/>
        <v>2023</v>
      </c>
      <c r="K181" s="197">
        <f t="shared" si="41"/>
        <v>2024</v>
      </c>
      <c r="L181" s="197">
        <f t="shared" si="41"/>
        <v>2025</v>
      </c>
      <c r="M181" s="197">
        <f t="shared" si="41"/>
        <v>2026</v>
      </c>
      <c r="N181" s="197">
        <f t="shared" si="41"/>
        <v>2027</v>
      </c>
      <c r="O181" s="197">
        <f t="shared" si="41"/>
        <v>2028</v>
      </c>
      <c r="P181" s="197">
        <f t="shared" si="41"/>
        <v>2029</v>
      </c>
      <c r="Q181" s="197">
        <f t="shared" si="41"/>
        <v>2030</v>
      </c>
      <c r="R181" s="197">
        <f t="shared" si="41"/>
        <v>2031</v>
      </c>
      <c r="S181" s="197">
        <f t="shared" si="41"/>
        <v>2032</v>
      </c>
      <c r="T181" s="197">
        <f t="shared" si="41"/>
        <v>2033</v>
      </c>
      <c r="U181" s="197">
        <f t="shared" si="41"/>
        <v>2034</v>
      </c>
      <c r="V181" s="197">
        <f t="shared" si="41"/>
        <v>2035</v>
      </c>
      <c r="W181" s="197">
        <f t="shared" si="41"/>
        <v>2036</v>
      </c>
      <c r="X181" s="197">
        <f t="shared" si="41"/>
        <v>2037</v>
      </c>
      <c r="Y181" s="197">
        <f t="shared" si="41"/>
        <v>2038</v>
      </c>
      <c r="Z181" s="197">
        <f t="shared" si="41"/>
        <v>2039</v>
      </c>
      <c r="AA181" s="197">
        <f t="shared" si="41"/>
        <v>2040</v>
      </c>
      <c r="AB181" s="197">
        <f t="shared" si="41"/>
        <v>2041</v>
      </c>
      <c r="AC181" s="197">
        <f t="shared" si="41"/>
        <v>2042</v>
      </c>
      <c r="AD181" s="197">
        <f t="shared" si="41"/>
        <v>2043</v>
      </c>
      <c r="AE181" s="197">
        <f t="shared" si="41"/>
        <v>2044</v>
      </c>
      <c r="AF181" s="197">
        <f t="shared" si="41"/>
        <v>2045</v>
      </c>
      <c r="AG181" s="197">
        <f t="shared" si="41"/>
        <v>2046</v>
      </c>
      <c r="AH181" s="197">
        <f t="shared" si="41"/>
        <v>2047</v>
      </c>
      <c r="AI181" s="197">
        <f t="shared" si="41"/>
        <v>2048</v>
      </c>
      <c r="AJ181" s="197">
        <f t="shared" si="41"/>
        <v>2049</v>
      </c>
      <c r="AK181" s="197">
        <f t="shared" si="41"/>
        <v>2050</v>
      </c>
      <c r="AL181" s="197">
        <f t="shared" si="41"/>
        <v>2051</v>
      </c>
      <c r="AM181" s="197">
        <f t="shared" si="41"/>
        <v>2052</v>
      </c>
      <c r="AN181" s="197">
        <f t="shared" si="41"/>
        <v>2053</v>
      </c>
      <c r="AO181" s="197">
        <f t="shared" si="41"/>
        <v>2054</v>
      </c>
      <c r="AP181" s="197">
        <f t="shared" si="41"/>
        <v>2055</v>
      </c>
      <c r="AQ181" s="197">
        <f t="shared" si="41"/>
        <v>2056</v>
      </c>
      <c r="AR181" s="197">
        <f t="shared" si="41"/>
        <v>2057</v>
      </c>
      <c r="AS181" s="197">
        <f t="shared" si="41"/>
        <v>2058</v>
      </c>
      <c r="AT181" s="197">
        <f t="shared" si="41"/>
        <v>2059</v>
      </c>
      <c r="AU181" s="197">
        <f t="shared" si="41"/>
        <v>2060</v>
      </c>
      <c r="AV181" s="197">
        <f t="shared" si="41"/>
        <v>2061</v>
      </c>
      <c r="AW181" s="197">
        <f t="shared" si="41"/>
        <v>2062</v>
      </c>
      <c r="AX181" s="197">
        <f t="shared" si="41"/>
        <v>2063</v>
      </c>
      <c r="AY181" s="197">
        <f t="shared" si="41"/>
        <v>2064</v>
      </c>
      <c r="AZ181" s="197">
        <f t="shared" si="41"/>
        <v>2065</v>
      </c>
      <c r="BA181" s="197">
        <f t="shared" si="41"/>
        <v>2066</v>
      </c>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row>
    <row r="182" spans="1:246" s="20" customFormat="1" x14ac:dyDescent="0.55000000000000004">
      <c r="A182" s="131"/>
      <c r="B182" s="20" t="s">
        <v>11</v>
      </c>
      <c r="D182" s="24">
        <f t="shared" ref="D182:BA182" si="42">D17*$G$9</f>
        <v>0</v>
      </c>
      <c r="E182" s="33">
        <f t="shared" si="42"/>
        <v>0</v>
      </c>
      <c r="F182" s="33">
        <f t="shared" si="42"/>
        <v>0</v>
      </c>
      <c r="G182" s="33">
        <f t="shared" si="42"/>
        <v>0.36</v>
      </c>
      <c r="H182" s="33">
        <f t="shared" si="42"/>
        <v>0.72</v>
      </c>
      <c r="I182" s="33">
        <f t="shared" si="42"/>
        <v>0.72</v>
      </c>
      <c r="J182" s="33">
        <f t="shared" si="42"/>
        <v>0.72</v>
      </c>
      <c r="K182" s="33">
        <f t="shared" si="42"/>
        <v>0.72</v>
      </c>
      <c r="L182" s="33">
        <f t="shared" si="42"/>
        <v>0.72</v>
      </c>
      <c r="M182" s="33">
        <f t="shared" si="42"/>
        <v>0.72</v>
      </c>
      <c r="N182" s="33">
        <f t="shared" si="42"/>
        <v>0.72</v>
      </c>
      <c r="O182" s="33">
        <f t="shared" si="42"/>
        <v>0.72</v>
      </c>
      <c r="P182" s="33">
        <f t="shared" si="42"/>
        <v>0.72</v>
      </c>
      <c r="Q182" s="33">
        <f t="shared" si="42"/>
        <v>0.72</v>
      </c>
      <c r="R182" s="33">
        <f t="shared" si="42"/>
        <v>0.72</v>
      </c>
      <c r="S182" s="33">
        <f t="shared" si="42"/>
        <v>0.72</v>
      </c>
      <c r="T182" s="33">
        <f t="shared" si="42"/>
        <v>0.72</v>
      </c>
      <c r="U182" s="33">
        <f t="shared" si="42"/>
        <v>0.72</v>
      </c>
      <c r="V182" s="33">
        <f t="shared" si="42"/>
        <v>0.72</v>
      </c>
      <c r="W182" s="33">
        <f t="shared" si="42"/>
        <v>0.72</v>
      </c>
      <c r="X182" s="33">
        <f t="shared" si="42"/>
        <v>0.72</v>
      </c>
      <c r="Y182" s="33">
        <f t="shared" si="42"/>
        <v>0.72</v>
      </c>
      <c r="Z182" s="33">
        <f t="shared" si="42"/>
        <v>0.72</v>
      </c>
      <c r="AA182" s="33">
        <f t="shared" si="42"/>
        <v>0.72</v>
      </c>
      <c r="AB182" s="33">
        <f t="shared" si="42"/>
        <v>0.72</v>
      </c>
      <c r="AC182" s="33">
        <f t="shared" si="42"/>
        <v>0.72</v>
      </c>
      <c r="AD182" s="33">
        <f t="shared" si="42"/>
        <v>0.72</v>
      </c>
      <c r="AE182" s="33">
        <f t="shared" si="42"/>
        <v>0.72</v>
      </c>
      <c r="AF182" s="33">
        <f t="shared" si="42"/>
        <v>0.72</v>
      </c>
      <c r="AG182" s="33">
        <f t="shared" si="42"/>
        <v>0.72</v>
      </c>
      <c r="AH182" s="33">
        <f t="shared" si="42"/>
        <v>0.72</v>
      </c>
      <c r="AI182" s="33">
        <f t="shared" si="42"/>
        <v>0.72</v>
      </c>
      <c r="AJ182" s="33">
        <f t="shared" si="42"/>
        <v>0.72</v>
      </c>
      <c r="AK182" s="33">
        <f t="shared" si="42"/>
        <v>0.72</v>
      </c>
      <c r="AL182" s="33">
        <f t="shared" si="42"/>
        <v>0.72</v>
      </c>
      <c r="AM182" s="33">
        <f t="shared" si="42"/>
        <v>0</v>
      </c>
      <c r="AN182" s="33">
        <f t="shared" si="42"/>
        <v>0</v>
      </c>
      <c r="AO182" s="33">
        <f t="shared" si="42"/>
        <v>0</v>
      </c>
      <c r="AP182" s="33">
        <f t="shared" si="42"/>
        <v>0</v>
      </c>
      <c r="AQ182" s="33">
        <f t="shared" si="42"/>
        <v>0</v>
      </c>
      <c r="AR182" s="33">
        <f t="shared" si="42"/>
        <v>0</v>
      </c>
      <c r="AS182" s="33">
        <f t="shared" si="42"/>
        <v>0</v>
      </c>
      <c r="AT182" s="33">
        <f t="shared" si="42"/>
        <v>0</v>
      </c>
      <c r="AU182" s="33">
        <f t="shared" si="42"/>
        <v>0</v>
      </c>
      <c r="AV182" s="33">
        <f t="shared" si="42"/>
        <v>0</v>
      </c>
      <c r="AW182" s="33">
        <f t="shared" si="42"/>
        <v>0</v>
      </c>
      <c r="AX182" s="33">
        <f t="shared" si="42"/>
        <v>0</v>
      </c>
      <c r="AY182" s="33">
        <f t="shared" si="42"/>
        <v>0</v>
      </c>
      <c r="AZ182" s="33">
        <f t="shared" si="42"/>
        <v>0</v>
      </c>
      <c r="BA182" s="33">
        <f t="shared" si="42"/>
        <v>0</v>
      </c>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row>
    <row r="183" spans="1:246" s="20" customFormat="1" x14ac:dyDescent="0.55000000000000004">
      <c r="A183" s="131"/>
      <c r="B183" s="20" t="s">
        <v>18</v>
      </c>
      <c r="D183" s="20">
        <f>SUM(D184:D185)</f>
        <v>0</v>
      </c>
      <c r="E183" s="33">
        <f t="shared" ref="E183:BA183" si="43">SUM(E184:E185)</f>
        <v>2.9600000000000004</v>
      </c>
      <c r="F183" s="33">
        <f t="shared" si="43"/>
        <v>2.2200000000000002</v>
      </c>
      <c r="G183" s="33">
        <f t="shared" si="43"/>
        <v>4.07</v>
      </c>
      <c r="H183" s="33">
        <f t="shared" si="43"/>
        <v>4.07</v>
      </c>
      <c r="I183" s="33">
        <f t="shared" si="43"/>
        <v>1.4800000000000002</v>
      </c>
      <c r="J183" s="33">
        <f t="shared" si="43"/>
        <v>0</v>
      </c>
      <c r="K183" s="33">
        <f t="shared" si="43"/>
        <v>0</v>
      </c>
      <c r="L183" s="33">
        <f t="shared" si="43"/>
        <v>0</v>
      </c>
      <c r="M183" s="33">
        <f t="shared" si="43"/>
        <v>0</v>
      </c>
      <c r="N183" s="33">
        <f t="shared" si="43"/>
        <v>0</v>
      </c>
      <c r="O183" s="33">
        <f t="shared" si="43"/>
        <v>0</v>
      </c>
      <c r="P183" s="33">
        <f t="shared" si="43"/>
        <v>0</v>
      </c>
      <c r="Q183" s="33">
        <f t="shared" si="43"/>
        <v>0</v>
      </c>
      <c r="R183" s="33">
        <f t="shared" si="43"/>
        <v>0</v>
      </c>
      <c r="S183" s="33">
        <f t="shared" si="43"/>
        <v>0</v>
      </c>
      <c r="T183" s="33">
        <f t="shared" si="43"/>
        <v>0</v>
      </c>
      <c r="U183" s="33">
        <f t="shared" si="43"/>
        <v>0</v>
      </c>
      <c r="V183" s="33">
        <f t="shared" si="43"/>
        <v>0</v>
      </c>
      <c r="W183" s="33">
        <f t="shared" si="43"/>
        <v>0</v>
      </c>
      <c r="X183" s="33">
        <f t="shared" si="43"/>
        <v>0</v>
      </c>
      <c r="Y183" s="33">
        <f t="shared" si="43"/>
        <v>0</v>
      </c>
      <c r="Z183" s="33">
        <f t="shared" si="43"/>
        <v>0</v>
      </c>
      <c r="AA183" s="33">
        <f t="shared" si="43"/>
        <v>0</v>
      </c>
      <c r="AB183" s="33">
        <f t="shared" si="43"/>
        <v>0</v>
      </c>
      <c r="AC183" s="33">
        <f t="shared" si="43"/>
        <v>0</v>
      </c>
      <c r="AD183" s="33">
        <f t="shared" si="43"/>
        <v>0</v>
      </c>
      <c r="AE183" s="33">
        <f t="shared" si="43"/>
        <v>0</v>
      </c>
      <c r="AF183" s="33">
        <f t="shared" si="43"/>
        <v>0</v>
      </c>
      <c r="AG183" s="33">
        <f t="shared" si="43"/>
        <v>0</v>
      </c>
      <c r="AH183" s="33">
        <f t="shared" si="43"/>
        <v>0</v>
      </c>
      <c r="AI183" s="33">
        <f t="shared" si="43"/>
        <v>0</v>
      </c>
      <c r="AJ183" s="33">
        <f t="shared" si="43"/>
        <v>0</v>
      </c>
      <c r="AK183" s="33">
        <f t="shared" si="43"/>
        <v>0</v>
      </c>
      <c r="AL183" s="33">
        <f t="shared" si="43"/>
        <v>0</v>
      </c>
      <c r="AM183" s="33">
        <f t="shared" si="43"/>
        <v>0</v>
      </c>
      <c r="AN183" s="33">
        <f t="shared" si="43"/>
        <v>0</v>
      </c>
      <c r="AO183" s="33">
        <f t="shared" si="43"/>
        <v>0</v>
      </c>
      <c r="AP183" s="33">
        <f t="shared" si="43"/>
        <v>0</v>
      </c>
      <c r="AQ183" s="33">
        <f t="shared" si="43"/>
        <v>0</v>
      </c>
      <c r="AR183" s="33">
        <f t="shared" si="43"/>
        <v>0</v>
      </c>
      <c r="AS183" s="33">
        <f t="shared" si="43"/>
        <v>0</v>
      </c>
      <c r="AT183" s="33">
        <f t="shared" si="43"/>
        <v>0</v>
      </c>
      <c r="AU183" s="33">
        <f t="shared" si="43"/>
        <v>0</v>
      </c>
      <c r="AV183" s="33">
        <f t="shared" si="43"/>
        <v>0</v>
      </c>
      <c r="AW183" s="33">
        <f t="shared" si="43"/>
        <v>0</v>
      </c>
      <c r="AX183" s="33">
        <f t="shared" si="43"/>
        <v>0</v>
      </c>
      <c r="AY183" s="33">
        <f t="shared" si="43"/>
        <v>0</v>
      </c>
      <c r="AZ183" s="33">
        <f t="shared" si="43"/>
        <v>0</v>
      </c>
      <c r="BA183" s="33">
        <f t="shared" si="43"/>
        <v>0</v>
      </c>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row>
    <row r="184" spans="1:246" s="20" customFormat="1" x14ac:dyDescent="0.55000000000000004">
      <c r="A184" s="131"/>
      <c r="B184" s="20" t="s">
        <v>20</v>
      </c>
      <c r="E184" s="33">
        <f t="shared" ref="E184:BA184" si="44">E15*$F$9</f>
        <v>2.9600000000000004</v>
      </c>
      <c r="F184" s="33">
        <f t="shared" si="44"/>
        <v>2.2200000000000002</v>
      </c>
      <c r="G184" s="33">
        <f t="shared" si="44"/>
        <v>4.07</v>
      </c>
      <c r="H184" s="33">
        <f t="shared" si="44"/>
        <v>4.07</v>
      </c>
      <c r="I184" s="33">
        <f t="shared" si="44"/>
        <v>1.4800000000000002</v>
      </c>
      <c r="J184" s="33">
        <f t="shared" si="44"/>
        <v>0</v>
      </c>
      <c r="K184" s="33">
        <f t="shared" si="44"/>
        <v>0</v>
      </c>
      <c r="L184" s="33">
        <f t="shared" si="44"/>
        <v>0</v>
      </c>
      <c r="M184" s="33">
        <f t="shared" si="44"/>
        <v>0</v>
      </c>
      <c r="N184" s="33">
        <f t="shared" si="44"/>
        <v>0</v>
      </c>
      <c r="O184" s="33">
        <f t="shared" si="44"/>
        <v>0</v>
      </c>
      <c r="P184" s="33">
        <f t="shared" si="44"/>
        <v>0</v>
      </c>
      <c r="Q184" s="33">
        <f t="shared" si="44"/>
        <v>0</v>
      </c>
      <c r="R184" s="33">
        <f t="shared" si="44"/>
        <v>0</v>
      </c>
      <c r="S184" s="33">
        <f t="shared" si="44"/>
        <v>0</v>
      </c>
      <c r="T184" s="33">
        <f t="shared" si="44"/>
        <v>0</v>
      </c>
      <c r="U184" s="33">
        <f t="shared" si="44"/>
        <v>0</v>
      </c>
      <c r="V184" s="33">
        <f t="shared" si="44"/>
        <v>0</v>
      </c>
      <c r="W184" s="33">
        <f t="shared" si="44"/>
        <v>0</v>
      </c>
      <c r="X184" s="33">
        <f t="shared" si="44"/>
        <v>0</v>
      </c>
      <c r="Y184" s="33">
        <f t="shared" si="44"/>
        <v>0</v>
      </c>
      <c r="Z184" s="33">
        <f t="shared" si="44"/>
        <v>0</v>
      </c>
      <c r="AA184" s="33">
        <f t="shared" si="44"/>
        <v>0</v>
      </c>
      <c r="AB184" s="33">
        <f t="shared" si="44"/>
        <v>0</v>
      </c>
      <c r="AC184" s="33">
        <f t="shared" si="44"/>
        <v>0</v>
      </c>
      <c r="AD184" s="33">
        <f t="shared" si="44"/>
        <v>0</v>
      </c>
      <c r="AE184" s="33">
        <f t="shared" si="44"/>
        <v>0</v>
      </c>
      <c r="AF184" s="33">
        <f t="shared" si="44"/>
        <v>0</v>
      </c>
      <c r="AG184" s="33">
        <f t="shared" si="44"/>
        <v>0</v>
      </c>
      <c r="AH184" s="33">
        <f t="shared" si="44"/>
        <v>0</v>
      </c>
      <c r="AI184" s="33">
        <f t="shared" si="44"/>
        <v>0</v>
      </c>
      <c r="AJ184" s="33">
        <f t="shared" si="44"/>
        <v>0</v>
      </c>
      <c r="AK184" s="33">
        <f t="shared" si="44"/>
        <v>0</v>
      </c>
      <c r="AL184" s="33">
        <f t="shared" si="44"/>
        <v>0</v>
      </c>
      <c r="AM184" s="33">
        <f t="shared" si="44"/>
        <v>0</v>
      </c>
      <c r="AN184" s="33">
        <f t="shared" si="44"/>
        <v>0</v>
      </c>
      <c r="AO184" s="33">
        <f t="shared" si="44"/>
        <v>0</v>
      </c>
      <c r="AP184" s="33">
        <f t="shared" si="44"/>
        <v>0</v>
      </c>
      <c r="AQ184" s="33">
        <f t="shared" si="44"/>
        <v>0</v>
      </c>
      <c r="AR184" s="33">
        <f t="shared" si="44"/>
        <v>0</v>
      </c>
      <c r="AS184" s="33">
        <f t="shared" si="44"/>
        <v>0</v>
      </c>
      <c r="AT184" s="33">
        <f t="shared" si="44"/>
        <v>0</v>
      </c>
      <c r="AU184" s="33">
        <f t="shared" si="44"/>
        <v>0</v>
      </c>
      <c r="AV184" s="33">
        <f t="shared" si="44"/>
        <v>0</v>
      </c>
      <c r="AW184" s="33">
        <f t="shared" si="44"/>
        <v>0</v>
      </c>
      <c r="AX184" s="33">
        <f t="shared" si="44"/>
        <v>0</v>
      </c>
      <c r="AY184" s="33">
        <f t="shared" si="44"/>
        <v>0</v>
      </c>
      <c r="AZ184" s="33">
        <f t="shared" si="44"/>
        <v>0</v>
      </c>
      <c r="BA184" s="33">
        <f t="shared" si="44"/>
        <v>0</v>
      </c>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row>
    <row r="185" spans="1:246" s="20" customFormat="1" x14ac:dyDescent="0.55000000000000004">
      <c r="A185" s="131"/>
      <c r="B185" s="20" t="s">
        <v>19</v>
      </c>
      <c r="E185" s="33" t="s">
        <v>14</v>
      </c>
      <c r="F185" s="33">
        <f t="shared" ref="F185:BA185" si="45">F18*F16*$F$9</f>
        <v>0</v>
      </c>
      <c r="G185" s="33">
        <f t="shared" si="45"/>
        <v>0</v>
      </c>
      <c r="H185" s="33">
        <f t="shared" si="45"/>
        <v>0</v>
      </c>
      <c r="I185" s="33">
        <f t="shared" si="45"/>
        <v>0</v>
      </c>
      <c r="J185" s="33">
        <f t="shared" si="45"/>
        <v>0</v>
      </c>
      <c r="K185" s="33">
        <f t="shared" si="45"/>
        <v>0</v>
      </c>
      <c r="L185" s="33">
        <f t="shared" si="45"/>
        <v>0</v>
      </c>
      <c r="M185" s="33">
        <f t="shared" si="45"/>
        <v>0</v>
      </c>
      <c r="N185" s="33">
        <f t="shared" si="45"/>
        <v>0</v>
      </c>
      <c r="O185" s="33">
        <f t="shared" si="45"/>
        <v>0</v>
      </c>
      <c r="P185" s="33">
        <f t="shared" si="45"/>
        <v>0</v>
      </c>
      <c r="Q185" s="33">
        <f t="shared" si="45"/>
        <v>0</v>
      </c>
      <c r="R185" s="33">
        <f t="shared" si="45"/>
        <v>0</v>
      </c>
      <c r="S185" s="33">
        <f t="shared" si="45"/>
        <v>0</v>
      </c>
      <c r="T185" s="33">
        <f t="shared" si="45"/>
        <v>0</v>
      </c>
      <c r="U185" s="33">
        <f t="shared" si="45"/>
        <v>0</v>
      </c>
      <c r="V185" s="33">
        <f t="shared" si="45"/>
        <v>0</v>
      </c>
      <c r="W185" s="33">
        <f t="shared" si="45"/>
        <v>0</v>
      </c>
      <c r="X185" s="33">
        <f t="shared" si="45"/>
        <v>0</v>
      </c>
      <c r="Y185" s="33">
        <f t="shared" si="45"/>
        <v>0</v>
      </c>
      <c r="Z185" s="33">
        <f t="shared" si="45"/>
        <v>0</v>
      </c>
      <c r="AA185" s="33">
        <f t="shared" si="45"/>
        <v>0</v>
      </c>
      <c r="AB185" s="33">
        <f t="shared" si="45"/>
        <v>0</v>
      </c>
      <c r="AC185" s="33">
        <f t="shared" si="45"/>
        <v>0</v>
      </c>
      <c r="AD185" s="33">
        <f t="shared" si="45"/>
        <v>0</v>
      </c>
      <c r="AE185" s="33">
        <f t="shared" si="45"/>
        <v>0</v>
      </c>
      <c r="AF185" s="33">
        <f t="shared" si="45"/>
        <v>0</v>
      </c>
      <c r="AG185" s="33">
        <f t="shared" si="45"/>
        <v>0</v>
      </c>
      <c r="AH185" s="33">
        <f t="shared" si="45"/>
        <v>0</v>
      </c>
      <c r="AI185" s="33">
        <f t="shared" si="45"/>
        <v>0</v>
      </c>
      <c r="AJ185" s="33">
        <f t="shared" si="45"/>
        <v>0</v>
      </c>
      <c r="AK185" s="33">
        <f t="shared" si="45"/>
        <v>0</v>
      </c>
      <c r="AL185" s="33">
        <f t="shared" si="45"/>
        <v>0</v>
      </c>
      <c r="AM185" s="33">
        <f t="shared" si="45"/>
        <v>0</v>
      </c>
      <c r="AN185" s="33">
        <f t="shared" si="45"/>
        <v>0</v>
      </c>
      <c r="AO185" s="33">
        <f t="shared" si="45"/>
        <v>0</v>
      </c>
      <c r="AP185" s="33">
        <f t="shared" si="45"/>
        <v>0</v>
      </c>
      <c r="AQ185" s="33">
        <f t="shared" si="45"/>
        <v>0</v>
      </c>
      <c r="AR185" s="33">
        <f t="shared" si="45"/>
        <v>0</v>
      </c>
      <c r="AS185" s="33">
        <f t="shared" si="45"/>
        <v>0</v>
      </c>
      <c r="AT185" s="33">
        <f t="shared" si="45"/>
        <v>0</v>
      </c>
      <c r="AU185" s="33">
        <f t="shared" si="45"/>
        <v>0</v>
      </c>
      <c r="AV185" s="33">
        <f t="shared" si="45"/>
        <v>0</v>
      </c>
      <c r="AW185" s="33">
        <f t="shared" si="45"/>
        <v>0</v>
      </c>
      <c r="AX185" s="33">
        <f t="shared" si="45"/>
        <v>0</v>
      </c>
      <c r="AY185" s="33">
        <f t="shared" si="45"/>
        <v>0</v>
      </c>
      <c r="AZ185" s="33">
        <f t="shared" si="45"/>
        <v>0</v>
      </c>
      <c r="BA185" s="33">
        <f t="shared" si="45"/>
        <v>0</v>
      </c>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row>
    <row r="186" spans="1:246" s="20" customFormat="1" x14ac:dyDescent="0.55000000000000004">
      <c r="A186" s="131"/>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row>
    <row r="187" spans="1:246" s="20" customFormat="1" ht="14.7" thickBot="1" x14ac:dyDescent="0.6">
      <c r="A187" s="131"/>
      <c r="B187" s="20" t="s">
        <v>21</v>
      </c>
      <c r="C187" s="88"/>
      <c r="D187" s="88">
        <f>D182-D183</f>
        <v>0</v>
      </c>
      <c r="E187" s="33">
        <f t="shared" ref="E187:BA187" si="46">E182-E183</f>
        <v>-2.9600000000000004</v>
      </c>
      <c r="F187" s="33">
        <f t="shared" si="46"/>
        <v>-2.2200000000000002</v>
      </c>
      <c r="G187" s="33">
        <f t="shared" si="46"/>
        <v>-3.7100000000000004</v>
      </c>
      <c r="H187" s="33">
        <f t="shared" si="46"/>
        <v>-3.3500000000000005</v>
      </c>
      <c r="I187" s="33">
        <f t="shared" si="46"/>
        <v>-0.76000000000000023</v>
      </c>
      <c r="J187" s="33">
        <f t="shared" si="46"/>
        <v>0.72</v>
      </c>
      <c r="K187" s="33">
        <f t="shared" si="46"/>
        <v>0.72</v>
      </c>
      <c r="L187" s="33">
        <f t="shared" si="46"/>
        <v>0.72</v>
      </c>
      <c r="M187" s="33">
        <f t="shared" si="46"/>
        <v>0.72</v>
      </c>
      <c r="N187" s="33">
        <f t="shared" si="46"/>
        <v>0.72</v>
      </c>
      <c r="O187" s="33">
        <f t="shared" si="46"/>
        <v>0.72</v>
      </c>
      <c r="P187" s="33">
        <f t="shared" si="46"/>
        <v>0.72</v>
      </c>
      <c r="Q187" s="33">
        <f t="shared" si="46"/>
        <v>0.72</v>
      </c>
      <c r="R187" s="33">
        <f t="shared" si="46"/>
        <v>0.72</v>
      </c>
      <c r="S187" s="33">
        <f t="shared" si="46"/>
        <v>0.72</v>
      </c>
      <c r="T187" s="33">
        <f t="shared" si="46"/>
        <v>0.72</v>
      </c>
      <c r="U187" s="33">
        <f t="shared" si="46"/>
        <v>0.72</v>
      </c>
      <c r="V187" s="33">
        <f t="shared" si="46"/>
        <v>0.72</v>
      </c>
      <c r="W187" s="33">
        <f t="shared" si="46"/>
        <v>0.72</v>
      </c>
      <c r="X187" s="33">
        <f t="shared" si="46"/>
        <v>0.72</v>
      </c>
      <c r="Y187" s="33">
        <f t="shared" si="46"/>
        <v>0.72</v>
      </c>
      <c r="Z187" s="33">
        <f t="shared" si="46"/>
        <v>0.72</v>
      </c>
      <c r="AA187" s="33">
        <f t="shared" si="46"/>
        <v>0.72</v>
      </c>
      <c r="AB187" s="33">
        <f t="shared" si="46"/>
        <v>0.72</v>
      </c>
      <c r="AC187" s="33">
        <f t="shared" si="46"/>
        <v>0.72</v>
      </c>
      <c r="AD187" s="33">
        <f t="shared" si="46"/>
        <v>0.72</v>
      </c>
      <c r="AE187" s="33">
        <f t="shared" si="46"/>
        <v>0.72</v>
      </c>
      <c r="AF187" s="33">
        <f t="shared" si="46"/>
        <v>0.72</v>
      </c>
      <c r="AG187" s="33">
        <f t="shared" si="46"/>
        <v>0.72</v>
      </c>
      <c r="AH187" s="33">
        <f t="shared" si="46"/>
        <v>0.72</v>
      </c>
      <c r="AI187" s="33">
        <f t="shared" si="46"/>
        <v>0.72</v>
      </c>
      <c r="AJ187" s="33">
        <f t="shared" si="46"/>
        <v>0.72</v>
      </c>
      <c r="AK187" s="33">
        <f t="shared" si="46"/>
        <v>0.72</v>
      </c>
      <c r="AL187" s="33">
        <f t="shared" si="46"/>
        <v>0.72</v>
      </c>
      <c r="AM187" s="33">
        <f t="shared" si="46"/>
        <v>0</v>
      </c>
      <c r="AN187" s="33">
        <f t="shared" si="46"/>
        <v>0</v>
      </c>
      <c r="AO187" s="33">
        <f t="shared" si="46"/>
        <v>0</v>
      </c>
      <c r="AP187" s="33">
        <f t="shared" si="46"/>
        <v>0</v>
      </c>
      <c r="AQ187" s="33">
        <f t="shared" si="46"/>
        <v>0</v>
      </c>
      <c r="AR187" s="33">
        <f t="shared" si="46"/>
        <v>0</v>
      </c>
      <c r="AS187" s="33">
        <f t="shared" si="46"/>
        <v>0</v>
      </c>
      <c r="AT187" s="33">
        <f t="shared" si="46"/>
        <v>0</v>
      </c>
      <c r="AU187" s="33">
        <f t="shared" si="46"/>
        <v>0</v>
      </c>
      <c r="AV187" s="33">
        <f t="shared" si="46"/>
        <v>0</v>
      </c>
      <c r="AW187" s="33">
        <f t="shared" si="46"/>
        <v>0</v>
      </c>
      <c r="AX187" s="33">
        <f t="shared" si="46"/>
        <v>0</v>
      </c>
      <c r="AY187" s="33">
        <f t="shared" si="46"/>
        <v>0</v>
      </c>
      <c r="AZ187" s="33">
        <f t="shared" si="46"/>
        <v>0</v>
      </c>
      <c r="BA187" s="33">
        <f t="shared" si="46"/>
        <v>0</v>
      </c>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row>
    <row r="188" spans="1:246" s="20" customFormat="1" x14ac:dyDescent="0.55000000000000004">
      <c r="A188" s="131"/>
      <c r="B188" s="86"/>
      <c r="C188" s="89" t="s">
        <v>22</v>
      </c>
      <c r="D188" s="270">
        <f>IRR(E187:AL187,0.1)</f>
        <v>2.9571147355996086E-2</v>
      </c>
      <c r="E188" s="87"/>
      <c r="AH188" s="86"/>
      <c r="AI188" s="86"/>
      <c r="AJ188" s="86"/>
      <c r="AK188" s="86"/>
      <c r="AL188" s="86"/>
      <c r="AM188" s="86"/>
      <c r="AN188" s="86"/>
      <c r="AO188" s="86"/>
      <c r="AP188" s="86"/>
      <c r="AQ188" s="86"/>
      <c r="AR188" s="86"/>
      <c r="AS188" s="86"/>
      <c r="AT188" s="86"/>
      <c r="AU188" s="86"/>
      <c r="AV188" s="86"/>
      <c r="AW188" s="86"/>
      <c r="AX188" s="86"/>
      <c r="AY188" s="86"/>
      <c r="AZ188" s="86"/>
      <c r="BA188" s="86"/>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row>
    <row r="189" spans="1:246" s="20" customFormat="1" ht="14.7" thickBot="1" x14ac:dyDescent="0.6">
      <c r="A189" s="90"/>
      <c r="B189" s="198"/>
      <c r="C189" s="90" t="s">
        <v>23</v>
      </c>
      <c r="D189" s="91">
        <f>NPV($C$20,D187:AL187)</f>
        <v>-1.5714937126496145</v>
      </c>
      <c r="E189" s="199"/>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198"/>
      <c r="AI189" s="198"/>
      <c r="AJ189" s="198"/>
      <c r="AK189" s="198"/>
      <c r="AL189" s="198"/>
      <c r="AM189" s="198"/>
      <c r="AN189" s="198"/>
      <c r="AO189" s="198"/>
      <c r="AP189" s="198"/>
      <c r="AQ189" s="198"/>
      <c r="AR189" s="198"/>
      <c r="AS189" s="198"/>
      <c r="AT189" s="198"/>
      <c r="AU189" s="198"/>
      <c r="AV189" s="198"/>
      <c r="AW189" s="198"/>
      <c r="AX189" s="198"/>
      <c r="AY189" s="198"/>
      <c r="AZ189" s="198"/>
      <c r="BA189" s="198"/>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row>
    <row r="190" spans="1:246" s="12" customFormat="1" ht="14.7" thickBot="1" x14ac:dyDescent="0.6">
      <c r="A190" s="158"/>
      <c r="B190" s="158"/>
      <c r="C190" s="158"/>
      <c r="D190" s="158">
        <f>NPV($C$20,D182:BA182)/NPV($C$20,D183:BA183)</f>
        <v>0.87630144239199348</v>
      </c>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220"/>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row>
    <row r="191" spans="1:246" s="21" customFormat="1" x14ac:dyDescent="0.55000000000000004">
      <c r="A191" s="201">
        <v>8</v>
      </c>
      <c r="B191" s="202" t="s">
        <v>5</v>
      </c>
      <c r="C191" s="203"/>
      <c r="D191" s="203">
        <f>D181</f>
        <v>2017</v>
      </c>
      <c r="E191" s="203">
        <f t="shared" ref="E191:BA191" si="47">E181</f>
        <v>2018</v>
      </c>
      <c r="F191" s="203">
        <f t="shared" si="47"/>
        <v>2019</v>
      </c>
      <c r="G191" s="203">
        <f t="shared" si="47"/>
        <v>2020</v>
      </c>
      <c r="H191" s="203">
        <f t="shared" si="47"/>
        <v>2021</v>
      </c>
      <c r="I191" s="203">
        <f t="shared" si="47"/>
        <v>2022</v>
      </c>
      <c r="J191" s="203">
        <f t="shared" si="47"/>
        <v>2023</v>
      </c>
      <c r="K191" s="203">
        <f t="shared" si="47"/>
        <v>2024</v>
      </c>
      <c r="L191" s="203">
        <f t="shared" si="47"/>
        <v>2025</v>
      </c>
      <c r="M191" s="203">
        <f t="shared" si="47"/>
        <v>2026</v>
      </c>
      <c r="N191" s="203">
        <f t="shared" si="47"/>
        <v>2027</v>
      </c>
      <c r="O191" s="203">
        <f t="shared" si="47"/>
        <v>2028</v>
      </c>
      <c r="P191" s="203">
        <f t="shared" si="47"/>
        <v>2029</v>
      </c>
      <c r="Q191" s="203">
        <f t="shared" si="47"/>
        <v>2030</v>
      </c>
      <c r="R191" s="203">
        <f t="shared" si="47"/>
        <v>2031</v>
      </c>
      <c r="S191" s="203">
        <f t="shared" si="47"/>
        <v>2032</v>
      </c>
      <c r="T191" s="203">
        <f t="shared" si="47"/>
        <v>2033</v>
      </c>
      <c r="U191" s="203">
        <f t="shared" si="47"/>
        <v>2034</v>
      </c>
      <c r="V191" s="203">
        <f t="shared" si="47"/>
        <v>2035</v>
      </c>
      <c r="W191" s="203">
        <f t="shared" si="47"/>
        <v>2036</v>
      </c>
      <c r="X191" s="203">
        <f t="shared" si="47"/>
        <v>2037</v>
      </c>
      <c r="Y191" s="203">
        <f t="shared" si="47"/>
        <v>2038</v>
      </c>
      <c r="Z191" s="203">
        <f t="shared" si="47"/>
        <v>2039</v>
      </c>
      <c r="AA191" s="203">
        <f t="shared" si="47"/>
        <v>2040</v>
      </c>
      <c r="AB191" s="203">
        <f t="shared" si="47"/>
        <v>2041</v>
      </c>
      <c r="AC191" s="203">
        <f t="shared" si="47"/>
        <v>2042</v>
      </c>
      <c r="AD191" s="203">
        <f t="shared" si="47"/>
        <v>2043</v>
      </c>
      <c r="AE191" s="203">
        <f t="shared" si="47"/>
        <v>2044</v>
      </c>
      <c r="AF191" s="203">
        <f t="shared" si="47"/>
        <v>2045</v>
      </c>
      <c r="AG191" s="203">
        <f t="shared" si="47"/>
        <v>2046</v>
      </c>
      <c r="AH191" s="203">
        <f t="shared" si="47"/>
        <v>2047</v>
      </c>
      <c r="AI191" s="203">
        <f t="shared" si="47"/>
        <v>2048</v>
      </c>
      <c r="AJ191" s="203">
        <f t="shared" si="47"/>
        <v>2049</v>
      </c>
      <c r="AK191" s="203">
        <f t="shared" si="47"/>
        <v>2050</v>
      </c>
      <c r="AL191" s="203">
        <f t="shared" si="47"/>
        <v>2051</v>
      </c>
      <c r="AM191" s="203">
        <f t="shared" si="47"/>
        <v>2052</v>
      </c>
      <c r="AN191" s="203">
        <f t="shared" si="47"/>
        <v>2053</v>
      </c>
      <c r="AO191" s="203">
        <f t="shared" si="47"/>
        <v>2054</v>
      </c>
      <c r="AP191" s="203">
        <f t="shared" si="47"/>
        <v>2055</v>
      </c>
      <c r="AQ191" s="203">
        <f t="shared" si="47"/>
        <v>2056</v>
      </c>
      <c r="AR191" s="203">
        <f t="shared" si="47"/>
        <v>2057</v>
      </c>
      <c r="AS191" s="203">
        <f t="shared" si="47"/>
        <v>2058</v>
      </c>
      <c r="AT191" s="203">
        <f t="shared" si="47"/>
        <v>2059</v>
      </c>
      <c r="AU191" s="203">
        <f t="shared" si="47"/>
        <v>2060</v>
      </c>
      <c r="AV191" s="203">
        <f t="shared" si="47"/>
        <v>2061</v>
      </c>
      <c r="AW191" s="203">
        <f t="shared" si="47"/>
        <v>2062</v>
      </c>
      <c r="AX191" s="203">
        <f t="shared" si="47"/>
        <v>2063</v>
      </c>
      <c r="AY191" s="203">
        <f t="shared" si="47"/>
        <v>2064</v>
      </c>
      <c r="AZ191" s="203">
        <f t="shared" si="47"/>
        <v>2065</v>
      </c>
      <c r="BA191" s="203">
        <f t="shared" si="47"/>
        <v>2066</v>
      </c>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row>
    <row r="192" spans="1:246" s="21" customFormat="1" x14ac:dyDescent="0.55000000000000004">
      <c r="A192" s="133"/>
      <c r="B192" s="21" t="s">
        <v>11</v>
      </c>
      <c r="D192" s="27">
        <f t="shared" ref="D192:BA192" si="48">D17*$G$10</f>
        <v>0</v>
      </c>
      <c r="E192" s="27">
        <f t="shared" si="48"/>
        <v>0</v>
      </c>
      <c r="F192" s="27">
        <f t="shared" si="48"/>
        <v>0</v>
      </c>
      <c r="G192" s="27">
        <f t="shared" si="48"/>
        <v>0.34499999999999997</v>
      </c>
      <c r="H192" s="27">
        <f t="shared" si="48"/>
        <v>0.69</v>
      </c>
      <c r="I192" s="27">
        <f t="shared" si="48"/>
        <v>0.69</v>
      </c>
      <c r="J192" s="27">
        <f t="shared" si="48"/>
        <v>0.69</v>
      </c>
      <c r="K192" s="27">
        <f t="shared" si="48"/>
        <v>0.69</v>
      </c>
      <c r="L192" s="27">
        <f t="shared" si="48"/>
        <v>0.69</v>
      </c>
      <c r="M192" s="27">
        <f t="shared" si="48"/>
        <v>0.69</v>
      </c>
      <c r="N192" s="27">
        <f t="shared" si="48"/>
        <v>0.69</v>
      </c>
      <c r="O192" s="27">
        <f t="shared" si="48"/>
        <v>0.69</v>
      </c>
      <c r="P192" s="27">
        <f t="shared" si="48"/>
        <v>0.69</v>
      </c>
      <c r="Q192" s="27">
        <f t="shared" si="48"/>
        <v>0.69</v>
      </c>
      <c r="R192" s="27">
        <f t="shared" si="48"/>
        <v>0.69</v>
      </c>
      <c r="S192" s="27">
        <f t="shared" si="48"/>
        <v>0.69</v>
      </c>
      <c r="T192" s="27">
        <f t="shared" si="48"/>
        <v>0.69</v>
      </c>
      <c r="U192" s="27">
        <f t="shared" si="48"/>
        <v>0.69</v>
      </c>
      <c r="V192" s="27">
        <f t="shared" si="48"/>
        <v>0.69</v>
      </c>
      <c r="W192" s="27">
        <f t="shared" si="48"/>
        <v>0.69</v>
      </c>
      <c r="X192" s="27">
        <f t="shared" si="48"/>
        <v>0.69</v>
      </c>
      <c r="Y192" s="27">
        <f t="shared" si="48"/>
        <v>0.69</v>
      </c>
      <c r="Z192" s="27">
        <f t="shared" si="48"/>
        <v>0.69</v>
      </c>
      <c r="AA192" s="27">
        <f t="shared" si="48"/>
        <v>0.69</v>
      </c>
      <c r="AB192" s="27">
        <f t="shared" si="48"/>
        <v>0.69</v>
      </c>
      <c r="AC192" s="27">
        <f t="shared" si="48"/>
        <v>0.69</v>
      </c>
      <c r="AD192" s="27">
        <f t="shared" si="48"/>
        <v>0.69</v>
      </c>
      <c r="AE192" s="27">
        <f t="shared" si="48"/>
        <v>0.69</v>
      </c>
      <c r="AF192" s="27">
        <f t="shared" si="48"/>
        <v>0.69</v>
      </c>
      <c r="AG192" s="27">
        <f t="shared" si="48"/>
        <v>0.69</v>
      </c>
      <c r="AH192" s="27">
        <f t="shared" si="48"/>
        <v>0.69</v>
      </c>
      <c r="AI192" s="27">
        <f t="shared" si="48"/>
        <v>0.69</v>
      </c>
      <c r="AJ192" s="27">
        <f t="shared" si="48"/>
        <v>0.69</v>
      </c>
      <c r="AK192" s="27">
        <f t="shared" si="48"/>
        <v>0.69</v>
      </c>
      <c r="AL192" s="27">
        <f t="shared" si="48"/>
        <v>0.69</v>
      </c>
      <c r="AM192" s="27">
        <f t="shared" si="48"/>
        <v>0</v>
      </c>
      <c r="AN192" s="27">
        <f t="shared" si="48"/>
        <v>0</v>
      </c>
      <c r="AO192" s="27">
        <f t="shared" si="48"/>
        <v>0</v>
      </c>
      <c r="AP192" s="27">
        <f t="shared" si="48"/>
        <v>0</v>
      </c>
      <c r="AQ192" s="27">
        <f t="shared" si="48"/>
        <v>0</v>
      </c>
      <c r="AR192" s="27">
        <f t="shared" si="48"/>
        <v>0</v>
      </c>
      <c r="AS192" s="27">
        <f t="shared" si="48"/>
        <v>0</v>
      </c>
      <c r="AT192" s="27">
        <f t="shared" si="48"/>
        <v>0</v>
      </c>
      <c r="AU192" s="27">
        <f t="shared" si="48"/>
        <v>0</v>
      </c>
      <c r="AV192" s="27">
        <f t="shared" si="48"/>
        <v>0</v>
      </c>
      <c r="AW192" s="27">
        <f t="shared" si="48"/>
        <v>0</v>
      </c>
      <c r="AX192" s="27">
        <f t="shared" si="48"/>
        <v>0</v>
      </c>
      <c r="AY192" s="27">
        <f t="shared" si="48"/>
        <v>0</v>
      </c>
      <c r="AZ192" s="27">
        <f t="shared" si="48"/>
        <v>0</v>
      </c>
      <c r="BA192" s="27">
        <f t="shared" si="48"/>
        <v>0</v>
      </c>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row>
    <row r="193" spans="1:246" s="21" customFormat="1" x14ac:dyDescent="0.55000000000000004">
      <c r="A193" s="133"/>
      <c r="B193" s="21" t="s">
        <v>18</v>
      </c>
      <c r="D193" s="21">
        <f>SUM(D194:D195)</f>
        <v>0</v>
      </c>
      <c r="E193" s="34">
        <f t="shared" ref="E193:BA193" si="49">SUM(E194:E195)</f>
        <v>3.4600000000000004</v>
      </c>
      <c r="F193" s="34">
        <f t="shared" si="49"/>
        <v>2.5950000000000002</v>
      </c>
      <c r="G193" s="34">
        <f t="shared" si="49"/>
        <v>4.7575000000000003</v>
      </c>
      <c r="H193" s="34">
        <f t="shared" si="49"/>
        <v>4.7575000000000003</v>
      </c>
      <c r="I193" s="34">
        <f t="shared" si="49"/>
        <v>1.7300000000000002</v>
      </c>
      <c r="J193" s="34">
        <f t="shared" si="49"/>
        <v>0</v>
      </c>
      <c r="K193" s="34">
        <f t="shared" si="49"/>
        <v>0</v>
      </c>
      <c r="L193" s="34">
        <f t="shared" si="49"/>
        <v>0</v>
      </c>
      <c r="M193" s="34">
        <f t="shared" si="49"/>
        <v>0</v>
      </c>
      <c r="N193" s="34">
        <f t="shared" si="49"/>
        <v>0</v>
      </c>
      <c r="O193" s="34">
        <f t="shared" si="49"/>
        <v>0</v>
      </c>
      <c r="P193" s="34">
        <f t="shared" si="49"/>
        <v>0</v>
      </c>
      <c r="Q193" s="34">
        <f t="shared" si="49"/>
        <v>0</v>
      </c>
      <c r="R193" s="34">
        <f t="shared" si="49"/>
        <v>0</v>
      </c>
      <c r="S193" s="34">
        <f t="shared" si="49"/>
        <v>0</v>
      </c>
      <c r="T193" s="34">
        <f t="shared" si="49"/>
        <v>0</v>
      </c>
      <c r="U193" s="34">
        <f t="shared" si="49"/>
        <v>0</v>
      </c>
      <c r="V193" s="34">
        <f t="shared" si="49"/>
        <v>0</v>
      </c>
      <c r="W193" s="34">
        <f t="shared" si="49"/>
        <v>0</v>
      </c>
      <c r="X193" s="34">
        <f t="shared" si="49"/>
        <v>0</v>
      </c>
      <c r="Y193" s="34">
        <f t="shared" si="49"/>
        <v>0</v>
      </c>
      <c r="Z193" s="34">
        <f t="shared" si="49"/>
        <v>0</v>
      </c>
      <c r="AA193" s="34">
        <f t="shared" si="49"/>
        <v>0</v>
      </c>
      <c r="AB193" s="34">
        <f t="shared" si="49"/>
        <v>0</v>
      </c>
      <c r="AC193" s="34">
        <f t="shared" si="49"/>
        <v>0</v>
      </c>
      <c r="AD193" s="34">
        <f t="shared" si="49"/>
        <v>0</v>
      </c>
      <c r="AE193" s="34">
        <f t="shared" si="49"/>
        <v>0</v>
      </c>
      <c r="AF193" s="34">
        <f t="shared" si="49"/>
        <v>0</v>
      </c>
      <c r="AG193" s="34">
        <f t="shared" si="49"/>
        <v>0</v>
      </c>
      <c r="AH193" s="34">
        <f t="shared" si="49"/>
        <v>0</v>
      </c>
      <c r="AI193" s="34">
        <f t="shared" si="49"/>
        <v>0</v>
      </c>
      <c r="AJ193" s="34">
        <f t="shared" si="49"/>
        <v>0</v>
      </c>
      <c r="AK193" s="34">
        <f t="shared" si="49"/>
        <v>0</v>
      </c>
      <c r="AL193" s="34">
        <f t="shared" si="49"/>
        <v>0</v>
      </c>
      <c r="AM193" s="34">
        <f t="shared" si="49"/>
        <v>0</v>
      </c>
      <c r="AN193" s="34">
        <f t="shared" si="49"/>
        <v>0</v>
      </c>
      <c r="AO193" s="34">
        <f t="shared" si="49"/>
        <v>0</v>
      </c>
      <c r="AP193" s="34">
        <f t="shared" si="49"/>
        <v>0</v>
      </c>
      <c r="AQ193" s="34">
        <f t="shared" si="49"/>
        <v>0</v>
      </c>
      <c r="AR193" s="34">
        <f t="shared" si="49"/>
        <v>0</v>
      </c>
      <c r="AS193" s="34">
        <f t="shared" si="49"/>
        <v>0</v>
      </c>
      <c r="AT193" s="34">
        <f t="shared" si="49"/>
        <v>0</v>
      </c>
      <c r="AU193" s="34">
        <f t="shared" si="49"/>
        <v>0</v>
      </c>
      <c r="AV193" s="34">
        <f t="shared" si="49"/>
        <v>0</v>
      </c>
      <c r="AW193" s="34">
        <f t="shared" si="49"/>
        <v>0</v>
      </c>
      <c r="AX193" s="34">
        <f t="shared" si="49"/>
        <v>0</v>
      </c>
      <c r="AY193" s="34">
        <f t="shared" si="49"/>
        <v>0</v>
      </c>
      <c r="AZ193" s="34">
        <f t="shared" si="49"/>
        <v>0</v>
      </c>
      <c r="BA193" s="34">
        <f t="shared" si="49"/>
        <v>0</v>
      </c>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row>
    <row r="194" spans="1:246" s="21" customFormat="1" x14ac:dyDescent="0.55000000000000004">
      <c r="A194" s="133"/>
      <c r="B194" s="21" t="s">
        <v>20</v>
      </c>
      <c r="E194" s="34">
        <f t="shared" ref="E194:BA194" si="50">E15*$F$10</f>
        <v>3.4600000000000004</v>
      </c>
      <c r="F194" s="34">
        <f t="shared" si="50"/>
        <v>2.5950000000000002</v>
      </c>
      <c r="G194" s="34">
        <f t="shared" si="50"/>
        <v>4.7575000000000003</v>
      </c>
      <c r="H194" s="34">
        <f t="shared" si="50"/>
        <v>4.7575000000000003</v>
      </c>
      <c r="I194" s="34">
        <f t="shared" si="50"/>
        <v>1.7300000000000002</v>
      </c>
      <c r="J194" s="34">
        <f t="shared" si="50"/>
        <v>0</v>
      </c>
      <c r="K194" s="34">
        <f t="shared" si="50"/>
        <v>0</v>
      </c>
      <c r="L194" s="34">
        <f t="shared" si="50"/>
        <v>0</v>
      </c>
      <c r="M194" s="34">
        <f t="shared" si="50"/>
        <v>0</v>
      </c>
      <c r="N194" s="34">
        <f t="shared" si="50"/>
        <v>0</v>
      </c>
      <c r="O194" s="34">
        <f t="shared" si="50"/>
        <v>0</v>
      </c>
      <c r="P194" s="34">
        <f t="shared" si="50"/>
        <v>0</v>
      </c>
      <c r="Q194" s="34">
        <f t="shared" si="50"/>
        <v>0</v>
      </c>
      <c r="R194" s="34">
        <f t="shared" si="50"/>
        <v>0</v>
      </c>
      <c r="S194" s="34">
        <f t="shared" si="50"/>
        <v>0</v>
      </c>
      <c r="T194" s="34">
        <f t="shared" si="50"/>
        <v>0</v>
      </c>
      <c r="U194" s="34">
        <f t="shared" si="50"/>
        <v>0</v>
      </c>
      <c r="V194" s="34">
        <f t="shared" si="50"/>
        <v>0</v>
      </c>
      <c r="W194" s="34">
        <f t="shared" si="50"/>
        <v>0</v>
      </c>
      <c r="X194" s="34">
        <f t="shared" si="50"/>
        <v>0</v>
      </c>
      <c r="Y194" s="34">
        <f t="shared" si="50"/>
        <v>0</v>
      </c>
      <c r="Z194" s="34">
        <f t="shared" si="50"/>
        <v>0</v>
      </c>
      <c r="AA194" s="34">
        <f t="shared" si="50"/>
        <v>0</v>
      </c>
      <c r="AB194" s="34">
        <f t="shared" si="50"/>
        <v>0</v>
      </c>
      <c r="AC194" s="34">
        <f t="shared" si="50"/>
        <v>0</v>
      </c>
      <c r="AD194" s="34">
        <f t="shared" si="50"/>
        <v>0</v>
      </c>
      <c r="AE194" s="34">
        <f t="shared" si="50"/>
        <v>0</v>
      </c>
      <c r="AF194" s="34">
        <f t="shared" si="50"/>
        <v>0</v>
      </c>
      <c r="AG194" s="34">
        <f t="shared" si="50"/>
        <v>0</v>
      </c>
      <c r="AH194" s="34">
        <f t="shared" si="50"/>
        <v>0</v>
      </c>
      <c r="AI194" s="34">
        <f t="shared" si="50"/>
        <v>0</v>
      </c>
      <c r="AJ194" s="34">
        <f t="shared" si="50"/>
        <v>0</v>
      </c>
      <c r="AK194" s="34">
        <f t="shared" si="50"/>
        <v>0</v>
      </c>
      <c r="AL194" s="34">
        <f t="shared" si="50"/>
        <v>0</v>
      </c>
      <c r="AM194" s="34">
        <f t="shared" si="50"/>
        <v>0</v>
      </c>
      <c r="AN194" s="34">
        <f t="shared" si="50"/>
        <v>0</v>
      </c>
      <c r="AO194" s="34">
        <f t="shared" si="50"/>
        <v>0</v>
      </c>
      <c r="AP194" s="34">
        <f t="shared" si="50"/>
        <v>0</v>
      </c>
      <c r="AQ194" s="34">
        <f t="shared" si="50"/>
        <v>0</v>
      </c>
      <c r="AR194" s="34">
        <f t="shared" si="50"/>
        <v>0</v>
      </c>
      <c r="AS194" s="34">
        <f t="shared" si="50"/>
        <v>0</v>
      </c>
      <c r="AT194" s="34">
        <f t="shared" si="50"/>
        <v>0</v>
      </c>
      <c r="AU194" s="34">
        <f t="shared" si="50"/>
        <v>0</v>
      </c>
      <c r="AV194" s="34">
        <f t="shared" si="50"/>
        <v>0</v>
      </c>
      <c r="AW194" s="34">
        <f t="shared" si="50"/>
        <v>0</v>
      </c>
      <c r="AX194" s="34">
        <f t="shared" si="50"/>
        <v>0</v>
      </c>
      <c r="AY194" s="34">
        <f t="shared" si="50"/>
        <v>0</v>
      </c>
      <c r="AZ194" s="34">
        <f t="shared" si="50"/>
        <v>0</v>
      </c>
      <c r="BA194" s="34">
        <f t="shared" si="50"/>
        <v>0</v>
      </c>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row>
    <row r="195" spans="1:246" s="21" customFormat="1" x14ac:dyDescent="0.55000000000000004">
      <c r="A195" s="133"/>
      <c r="B195" s="21" t="s">
        <v>19</v>
      </c>
      <c r="E195" s="21" t="s">
        <v>14</v>
      </c>
      <c r="F195" s="28">
        <f t="shared" ref="F195:BA195" si="51">F18*F16*$F$10</f>
        <v>0</v>
      </c>
      <c r="G195" s="28">
        <f t="shared" si="51"/>
        <v>0</v>
      </c>
      <c r="H195" s="28">
        <f t="shared" si="51"/>
        <v>0</v>
      </c>
      <c r="I195" s="28">
        <f t="shared" si="51"/>
        <v>0</v>
      </c>
      <c r="J195" s="28">
        <f t="shared" si="51"/>
        <v>0</v>
      </c>
      <c r="K195" s="28">
        <f t="shared" si="51"/>
        <v>0</v>
      </c>
      <c r="L195" s="28">
        <f t="shared" si="51"/>
        <v>0</v>
      </c>
      <c r="M195" s="28">
        <f t="shared" si="51"/>
        <v>0</v>
      </c>
      <c r="N195" s="28">
        <f t="shared" si="51"/>
        <v>0</v>
      </c>
      <c r="O195" s="28">
        <f t="shared" si="51"/>
        <v>0</v>
      </c>
      <c r="P195" s="28">
        <f t="shared" si="51"/>
        <v>0</v>
      </c>
      <c r="Q195" s="28">
        <f t="shared" si="51"/>
        <v>0</v>
      </c>
      <c r="R195" s="28">
        <f t="shared" si="51"/>
        <v>0</v>
      </c>
      <c r="S195" s="28">
        <f t="shared" si="51"/>
        <v>0</v>
      </c>
      <c r="T195" s="28">
        <f t="shared" si="51"/>
        <v>0</v>
      </c>
      <c r="U195" s="28">
        <f t="shared" si="51"/>
        <v>0</v>
      </c>
      <c r="V195" s="28">
        <f t="shared" si="51"/>
        <v>0</v>
      </c>
      <c r="W195" s="28">
        <f t="shared" si="51"/>
        <v>0</v>
      </c>
      <c r="X195" s="28">
        <f t="shared" si="51"/>
        <v>0</v>
      </c>
      <c r="Y195" s="28">
        <f t="shared" si="51"/>
        <v>0</v>
      </c>
      <c r="Z195" s="28">
        <f t="shared" si="51"/>
        <v>0</v>
      </c>
      <c r="AA195" s="28">
        <f t="shared" si="51"/>
        <v>0</v>
      </c>
      <c r="AB195" s="28">
        <f t="shared" si="51"/>
        <v>0</v>
      </c>
      <c r="AC195" s="28">
        <f t="shared" si="51"/>
        <v>0</v>
      </c>
      <c r="AD195" s="28">
        <f t="shared" si="51"/>
        <v>0</v>
      </c>
      <c r="AE195" s="28">
        <f t="shared" si="51"/>
        <v>0</v>
      </c>
      <c r="AF195" s="28">
        <f t="shared" si="51"/>
        <v>0</v>
      </c>
      <c r="AG195" s="28">
        <f t="shared" si="51"/>
        <v>0</v>
      </c>
      <c r="AH195" s="28">
        <f t="shared" si="51"/>
        <v>0</v>
      </c>
      <c r="AI195" s="28">
        <f t="shared" si="51"/>
        <v>0</v>
      </c>
      <c r="AJ195" s="28">
        <f t="shared" si="51"/>
        <v>0</v>
      </c>
      <c r="AK195" s="28">
        <f t="shared" si="51"/>
        <v>0</v>
      </c>
      <c r="AL195" s="28">
        <f t="shared" si="51"/>
        <v>0</v>
      </c>
      <c r="AM195" s="28">
        <f t="shared" si="51"/>
        <v>0</v>
      </c>
      <c r="AN195" s="28">
        <f t="shared" si="51"/>
        <v>0</v>
      </c>
      <c r="AO195" s="28">
        <f t="shared" si="51"/>
        <v>0</v>
      </c>
      <c r="AP195" s="28">
        <f t="shared" si="51"/>
        <v>0</v>
      </c>
      <c r="AQ195" s="28">
        <f t="shared" si="51"/>
        <v>0</v>
      </c>
      <c r="AR195" s="28">
        <f t="shared" si="51"/>
        <v>0</v>
      </c>
      <c r="AS195" s="28">
        <f t="shared" si="51"/>
        <v>0</v>
      </c>
      <c r="AT195" s="28">
        <f t="shared" si="51"/>
        <v>0</v>
      </c>
      <c r="AU195" s="28">
        <f t="shared" si="51"/>
        <v>0</v>
      </c>
      <c r="AV195" s="28">
        <f t="shared" si="51"/>
        <v>0</v>
      </c>
      <c r="AW195" s="28">
        <f t="shared" si="51"/>
        <v>0</v>
      </c>
      <c r="AX195" s="28">
        <f t="shared" si="51"/>
        <v>0</v>
      </c>
      <c r="AY195" s="28">
        <f t="shared" si="51"/>
        <v>0</v>
      </c>
      <c r="AZ195" s="28">
        <f t="shared" si="51"/>
        <v>0</v>
      </c>
      <c r="BA195" s="28">
        <f t="shared" si="51"/>
        <v>0</v>
      </c>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row>
    <row r="196" spans="1:246" s="21" customFormat="1" x14ac:dyDescent="0.55000000000000004">
      <c r="A196" s="133"/>
      <c r="AH196" s="92"/>
      <c r="AI196" s="92"/>
      <c r="AJ196" s="92"/>
      <c r="AK196" s="92"/>
      <c r="AL196" s="92"/>
      <c r="AM196" s="92"/>
      <c r="AN196" s="92"/>
      <c r="AO196" s="92"/>
      <c r="AP196" s="92"/>
      <c r="AQ196" s="92"/>
      <c r="AR196" s="92"/>
      <c r="AS196" s="92"/>
      <c r="AT196" s="92"/>
      <c r="AU196" s="92"/>
      <c r="AV196" s="92"/>
      <c r="AW196" s="92"/>
      <c r="AX196" s="92"/>
      <c r="AY196" s="92"/>
      <c r="AZ196" s="92"/>
      <c r="BA196" s="92"/>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row>
    <row r="197" spans="1:246" s="21" customFormat="1" ht="14.7" thickBot="1" x14ac:dyDescent="0.6">
      <c r="A197" s="133"/>
      <c r="B197" s="21" t="s">
        <v>21</v>
      </c>
      <c r="C197" s="94"/>
      <c r="D197" s="94">
        <f>D192-D193</f>
        <v>0</v>
      </c>
      <c r="E197" s="34">
        <f t="shared" ref="E197:BA197" si="52">E192-E193</f>
        <v>-3.4600000000000004</v>
      </c>
      <c r="F197" s="34">
        <f t="shared" si="52"/>
        <v>-2.5950000000000002</v>
      </c>
      <c r="G197" s="34">
        <f t="shared" si="52"/>
        <v>-4.4125000000000005</v>
      </c>
      <c r="H197" s="34">
        <f t="shared" si="52"/>
        <v>-4.0675000000000008</v>
      </c>
      <c r="I197" s="34">
        <f t="shared" si="52"/>
        <v>-1.0400000000000003</v>
      </c>
      <c r="J197" s="34">
        <f t="shared" si="52"/>
        <v>0.69</v>
      </c>
      <c r="K197" s="34">
        <f t="shared" si="52"/>
        <v>0.69</v>
      </c>
      <c r="L197" s="34">
        <f t="shared" si="52"/>
        <v>0.69</v>
      </c>
      <c r="M197" s="34">
        <f t="shared" si="52"/>
        <v>0.69</v>
      </c>
      <c r="N197" s="34">
        <f t="shared" si="52"/>
        <v>0.69</v>
      </c>
      <c r="O197" s="34">
        <f t="shared" si="52"/>
        <v>0.69</v>
      </c>
      <c r="P197" s="34">
        <f t="shared" si="52"/>
        <v>0.69</v>
      </c>
      <c r="Q197" s="34">
        <f t="shared" si="52"/>
        <v>0.69</v>
      </c>
      <c r="R197" s="34">
        <f t="shared" si="52"/>
        <v>0.69</v>
      </c>
      <c r="S197" s="34">
        <f t="shared" si="52"/>
        <v>0.69</v>
      </c>
      <c r="T197" s="34">
        <f t="shared" si="52"/>
        <v>0.69</v>
      </c>
      <c r="U197" s="34">
        <f t="shared" si="52"/>
        <v>0.69</v>
      </c>
      <c r="V197" s="34">
        <f t="shared" si="52"/>
        <v>0.69</v>
      </c>
      <c r="W197" s="34">
        <f t="shared" si="52"/>
        <v>0.69</v>
      </c>
      <c r="X197" s="34">
        <f t="shared" si="52"/>
        <v>0.69</v>
      </c>
      <c r="Y197" s="34">
        <f t="shared" si="52"/>
        <v>0.69</v>
      </c>
      <c r="Z197" s="34">
        <f t="shared" si="52"/>
        <v>0.69</v>
      </c>
      <c r="AA197" s="34">
        <f t="shared" si="52"/>
        <v>0.69</v>
      </c>
      <c r="AB197" s="34">
        <f t="shared" si="52"/>
        <v>0.69</v>
      </c>
      <c r="AC197" s="34">
        <f t="shared" si="52"/>
        <v>0.69</v>
      </c>
      <c r="AD197" s="34">
        <f t="shared" si="52"/>
        <v>0.69</v>
      </c>
      <c r="AE197" s="34">
        <f t="shared" si="52"/>
        <v>0.69</v>
      </c>
      <c r="AF197" s="34">
        <f t="shared" si="52"/>
        <v>0.69</v>
      </c>
      <c r="AG197" s="34">
        <f t="shared" si="52"/>
        <v>0.69</v>
      </c>
      <c r="AH197" s="34">
        <f t="shared" si="52"/>
        <v>0.69</v>
      </c>
      <c r="AI197" s="34">
        <f t="shared" si="52"/>
        <v>0.69</v>
      </c>
      <c r="AJ197" s="34">
        <f t="shared" si="52"/>
        <v>0.69</v>
      </c>
      <c r="AK197" s="34">
        <f t="shared" si="52"/>
        <v>0.69</v>
      </c>
      <c r="AL197" s="34">
        <f t="shared" si="52"/>
        <v>0.69</v>
      </c>
      <c r="AM197" s="34">
        <f t="shared" si="52"/>
        <v>0</v>
      </c>
      <c r="AN197" s="34">
        <f t="shared" si="52"/>
        <v>0</v>
      </c>
      <c r="AO197" s="34">
        <f t="shared" si="52"/>
        <v>0</v>
      </c>
      <c r="AP197" s="34">
        <f t="shared" si="52"/>
        <v>0</v>
      </c>
      <c r="AQ197" s="34">
        <f t="shared" si="52"/>
        <v>0</v>
      </c>
      <c r="AR197" s="34">
        <f t="shared" si="52"/>
        <v>0</v>
      </c>
      <c r="AS197" s="34">
        <f t="shared" si="52"/>
        <v>0</v>
      </c>
      <c r="AT197" s="34">
        <f t="shared" si="52"/>
        <v>0</v>
      </c>
      <c r="AU197" s="34">
        <f t="shared" si="52"/>
        <v>0</v>
      </c>
      <c r="AV197" s="34">
        <f t="shared" si="52"/>
        <v>0</v>
      </c>
      <c r="AW197" s="34">
        <f t="shared" si="52"/>
        <v>0</v>
      </c>
      <c r="AX197" s="34">
        <f t="shared" si="52"/>
        <v>0</v>
      </c>
      <c r="AY197" s="34">
        <f t="shared" si="52"/>
        <v>0</v>
      </c>
      <c r="AZ197" s="34">
        <f t="shared" si="52"/>
        <v>0</v>
      </c>
      <c r="BA197" s="34">
        <f t="shared" si="52"/>
        <v>0</v>
      </c>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row>
    <row r="198" spans="1:246" s="21" customFormat="1" x14ac:dyDescent="0.55000000000000004">
      <c r="A198" s="133"/>
      <c r="B198" s="92"/>
      <c r="C198" s="95" t="s">
        <v>22</v>
      </c>
      <c r="D198" s="269">
        <f>IRR(E197:AL197,0.1)</f>
        <v>1.511378902202698E-2</v>
      </c>
      <c r="E198" s="93"/>
      <c r="AH198" s="92"/>
      <c r="AI198" s="92"/>
      <c r="AJ198" s="92"/>
      <c r="AK198" s="92"/>
      <c r="AL198" s="92"/>
      <c r="AM198" s="92"/>
      <c r="AN198" s="92"/>
      <c r="AO198" s="92"/>
      <c r="AP198" s="92"/>
      <c r="AQ198" s="92"/>
      <c r="AR198" s="92"/>
      <c r="AS198" s="92"/>
      <c r="AT198" s="92"/>
      <c r="AU198" s="92"/>
      <c r="AV198" s="92"/>
      <c r="AW198" s="92"/>
      <c r="AX198" s="92"/>
      <c r="AY198" s="92"/>
      <c r="AZ198" s="92"/>
      <c r="BA198" s="92"/>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row>
    <row r="199" spans="1:246" s="21" customFormat="1" ht="14.7" thickBot="1" x14ac:dyDescent="0.6">
      <c r="A199" s="96"/>
      <c r="B199" s="204"/>
      <c r="C199" s="96" t="s">
        <v>23</v>
      </c>
      <c r="D199" s="97">
        <f>NPV($C$20,D197:AL197)</f>
        <v>-4.1813404554148788</v>
      </c>
      <c r="E199" s="205"/>
      <c r="F199" s="206"/>
      <c r="G199" s="206"/>
      <c r="H199" s="206"/>
      <c r="I199" s="206"/>
      <c r="J199" s="206"/>
      <c r="K199" s="206"/>
      <c r="L199" s="206"/>
      <c r="M199" s="206"/>
      <c r="N199" s="206"/>
      <c r="O199" s="206"/>
      <c r="P199" s="206"/>
      <c r="Q199" s="206"/>
      <c r="R199" s="206"/>
      <c r="S199" s="206"/>
      <c r="T199" s="206"/>
      <c r="U199" s="206"/>
      <c r="V199" s="206"/>
      <c r="W199" s="206"/>
      <c r="X199" s="206"/>
      <c r="Y199" s="206"/>
      <c r="Z199" s="206"/>
      <c r="AA199" s="206"/>
      <c r="AB199" s="206"/>
      <c r="AC199" s="206"/>
      <c r="AD199" s="206"/>
      <c r="AE199" s="206"/>
      <c r="AF199" s="206"/>
      <c r="AG199" s="206"/>
      <c r="AH199" s="204"/>
      <c r="AI199" s="204"/>
      <c r="AJ199" s="204"/>
      <c r="AK199" s="204"/>
      <c r="AL199" s="204"/>
      <c r="AM199" s="204"/>
      <c r="AN199" s="204"/>
      <c r="AO199" s="204"/>
      <c r="AP199" s="204"/>
      <c r="AQ199" s="204"/>
      <c r="AR199" s="204"/>
      <c r="AS199" s="204"/>
      <c r="AT199" s="204"/>
      <c r="AU199" s="204"/>
      <c r="AV199" s="204"/>
      <c r="AW199" s="204"/>
      <c r="AX199" s="204"/>
      <c r="AY199" s="204"/>
      <c r="AZ199" s="204"/>
      <c r="BA199" s="204"/>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row>
    <row r="200" spans="1:246" s="12" customFormat="1" ht="14.7" thickBot="1" x14ac:dyDescent="0.6">
      <c r="A200" s="158"/>
      <c r="B200" s="158"/>
      <c r="C200" s="158"/>
      <c r="D200" s="158">
        <f>NPV($C$20,D192:BA192)/NPV($C$20,D193:BA193)</f>
        <v>0.71843210739459185</v>
      </c>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220"/>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row>
    <row r="201" spans="1:246" s="22" customFormat="1" x14ac:dyDescent="0.55000000000000004">
      <c r="A201" s="207">
        <v>9</v>
      </c>
      <c r="B201" s="208" t="s">
        <v>6</v>
      </c>
      <c r="C201" s="209"/>
      <c r="D201" s="209">
        <f>D181</f>
        <v>2017</v>
      </c>
      <c r="E201" s="209">
        <f t="shared" ref="E201:BA201" si="53">E181</f>
        <v>2018</v>
      </c>
      <c r="F201" s="209">
        <f t="shared" si="53"/>
        <v>2019</v>
      </c>
      <c r="G201" s="209">
        <f t="shared" si="53"/>
        <v>2020</v>
      </c>
      <c r="H201" s="209">
        <f t="shared" si="53"/>
        <v>2021</v>
      </c>
      <c r="I201" s="209">
        <f t="shared" si="53"/>
        <v>2022</v>
      </c>
      <c r="J201" s="209">
        <f t="shared" si="53"/>
        <v>2023</v>
      </c>
      <c r="K201" s="209">
        <f t="shared" si="53"/>
        <v>2024</v>
      </c>
      <c r="L201" s="209">
        <f t="shared" si="53"/>
        <v>2025</v>
      </c>
      <c r="M201" s="209">
        <f t="shared" si="53"/>
        <v>2026</v>
      </c>
      <c r="N201" s="209">
        <f t="shared" si="53"/>
        <v>2027</v>
      </c>
      <c r="O201" s="209">
        <f t="shared" si="53"/>
        <v>2028</v>
      </c>
      <c r="P201" s="209">
        <f t="shared" si="53"/>
        <v>2029</v>
      </c>
      <c r="Q201" s="209">
        <f t="shared" si="53"/>
        <v>2030</v>
      </c>
      <c r="R201" s="209">
        <f t="shared" si="53"/>
        <v>2031</v>
      </c>
      <c r="S201" s="209">
        <f t="shared" si="53"/>
        <v>2032</v>
      </c>
      <c r="T201" s="209">
        <f t="shared" si="53"/>
        <v>2033</v>
      </c>
      <c r="U201" s="209">
        <f t="shared" si="53"/>
        <v>2034</v>
      </c>
      <c r="V201" s="209">
        <f t="shared" si="53"/>
        <v>2035</v>
      </c>
      <c r="W201" s="209">
        <f t="shared" si="53"/>
        <v>2036</v>
      </c>
      <c r="X201" s="209">
        <f t="shared" si="53"/>
        <v>2037</v>
      </c>
      <c r="Y201" s="209">
        <f t="shared" si="53"/>
        <v>2038</v>
      </c>
      <c r="Z201" s="209">
        <f t="shared" si="53"/>
        <v>2039</v>
      </c>
      <c r="AA201" s="209">
        <f t="shared" si="53"/>
        <v>2040</v>
      </c>
      <c r="AB201" s="209">
        <f t="shared" si="53"/>
        <v>2041</v>
      </c>
      <c r="AC201" s="209">
        <f t="shared" si="53"/>
        <v>2042</v>
      </c>
      <c r="AD201" s="209">
        <f t="shared" si="53"/>
        <v>2043</v>
      </c>
      <c r="AE201" s="209">
        <f t="shared" si="53"/>
        <v>2044</v>
      </c>
      <c r="AF201" s="209">
        <f t="shared" si="53"/>
        <v>2045</v>
      </c>
      <c r="AG201" s="209">
        <f t="shared" si="53"/>
        <v>2046</v>
      </c>
      <c r="AH201" s="209">
        <f t="shared" si="53"/>
        <v>2047</v>
      </c>
      <c r="AI201" s="209">
        <f t="shared" si="53"/>
        <v>2048</v>
      </c>
      <c r="AJ201" s="209">
        <f t="shared" si="53"/>
        <v>2049</v>
      </c>
      <c r="AK201" s="209">
        <f t="shared" si="53"/>
        <v>2050</v>
      </c>
      <c r="AL201" s="209">
        <f t="shared" si="53"/>
        <v>2051</v>
      </c>
      <c r="AM201" s="209">
        <f t="shared" si="53"/>
        <v>2052</v>
      </c>
      <c r="AN201" s="209">
        <f t="shared" si="53"/>
        <v>2053</v>
      </c>
      <c r="AO201" s="209">
        <f t="shared" si="53"/>
        <v>2054</v>
      </c>
      <c r="AP201" s="209">
        <f t="shared" si="53"/>
        <v>2055</v>
      </c>
      <c r="AQ201" s="209">
        <f t="shared" si="53"/>
        <v>2056</v>
      </c>
      <c r="AR201" s="209">
        <f t="shared" si="53"/>
        <v>2057</v>
      </c>
      <c r="AS201" s="209">
        <f t="shared" si="53"/>
        <v>2058</v>
      </c>
      <c r="AT201" s="209">
        <f t="shared" si="53"/>
        <v>2059</v>
      </c>
      <c r="AU201" s="209">
        <f t="shared" si="53"/>
        <v>2060</v>
      </c>
      <c r="AV201" s="209">
        <f t="shared" si="53"/>
        <v>2061</v>
      </c>
      <c r="AW201" s="209">
        <f t="shared" si="53"/>
        <v>2062</v>
      </c>
      <c r="AX201" s="209">
        <f t="shared" si="53"/>
        <v>2063</v>
      </c>
      <c r="AY201" s="209">
        <f t="shared" si="53"/>
        <v>2064</v>
      </c>
      <c r="AZ201" s="209">
        <f t="shared" si="53"/>
        <v>2065</v>
      </c>
      <c r="BA201" s="209">
        <f t="shared" si="53"/>
        <v>2066</v>
      </c>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row>
    <row r="202" spans="1:246" s="22" customFormat="1" x14ac:dyDescent="0.55000000000000004">
      <c r="A202" s="134"/>
      <c r="B202" s="22" t="s">
        <v>11</v>
      </c>
      <c r="D202" s="29">
        <f t="shared" ref="D202:BA202" si="54">D17*$G$11</f>
        <v>0</v>
      </c>
      <c r="E202" s="29">
        <f t="shared" si="54"/>
        <v>0</v>
      </c>
      <c r="F202" s="29">
        <f t="shared" si="54"/>
        <v>0</v>
      </c>
      <c r="G202" s="29">
        <f t="shared" si="54"/>
        <v>0.5</v>
      </c>
      <c r="H202" s="29">
        <f t="shared" si="54"/>
        <v>1</v>
      </c>
      <c r="I202" s="29">
        <f t="shared" si="54"/>
        <v>1</v>
      </c>
      <c r="J202" s="29">
        <f t="shared" si="54"/>
        <v>1</v>
      </c>
      <c r="K202" s="29">
        <f t="shared" si="54"/>
        <v>1</v>
      </c>
      <c r="L202" s="29">
        <f t="shared" si="54"/>
        <v>1</v>
      </c>
      <c r="M202" s="29">
        <f t="shared" si="54"/>
        <v>1</v>
      </c>
      <c r="N202" s="29">
        <f t="shared" si="54"/>
        <v>1</v>
      </c>
      <c r="O202" s="29">
        <f t="shared" si="54"/>
        <v>1</v>
      </c>
      <c r="P202" s="29">
        <f t="shared" si="54"/>
        <v>1</v>
      </c>
      <c r="Q202" s="29">
        <f t="shared" si="54"/>
        <v>1</v>
      </c>
      <c r="R202" s="29">
        <f t="shared" si="54"/>
        <v>1</v>
      </c>
      <c r="S202" s="29">
        <f t="shared" si="54"/>
        <v>1</v>
      </c>
      <c r="T202" s="29">
        <f t="shared" si="54"/>
        <v>1</v>
      </c>
      <c r="U202" s="29">
        <f t="shared" si="54"/>
        <v>1</v>
      </c>
      <c r="V202" s="29">
        <f t="shared" si="54"/>
        <v>1</v>
      </c>
      <c r="W202" s="29">
        <f t="shared" si="54"/>
        <v>1</v>
      </c>
      <c r="X202" s="29">
        <f t="shared" si="54"/>
        <v>1</v>
      </c>
      <c r="Y202" s="29">
        <f t="shared" si="54"/>
        <v>1</v>
      </c>
      <c r="Z202" s="29">
        <f t="shared" si="54"/>
        <v>1</v>
      </c>
      <c r="AA202" s="29">
        <f t="shared" si="54"/>
        <v>1</v>
      </c>
      <c r="AB202" s="29">
        <f t="shared" si="54"/>
        <v>1</v>
      </c>
      <c r="AC202" s="29">
        <f t="shared" si="54"/>
        <v>1</v>
      </c>
      <c r="AD202" s="29">
        <f t="shared" si="54"/>
        <v>1</v>
      </c>
      <c r="AE202" s="29">
        <f t="shared" si="54"/>
        <v>1</v>
      </c>
      <c r="AF202" s="29">
        <f t="shared" si="54"/>
        <v>1</v>
      </c>
      <c r="AG202" s="29">
        <f t="shared" si="54"/>
        <v>1</v>
      </c>
      <c r="AH202" s="29">
        <f t="shared" si="54"/>
        <v>1</v>
      </c>
      <c r="AI202" s="29">
        <f t="shared" si="54"/>
        <v>1</v>
      </c>
      <c r="AJ202" s="29">
        <f t="shared" si="54"/>
        <v>1</v>
      </c>
      <c r="AK202" s="29">
        <f t="shared" si="54"/>
        <v>1</v>
      </c>
      <c r="AL202" s="29">
        <f t="shared" si="54"/>
        <v>1</v>
      </c>
      <c r="AM202" s="29">
        <f t="shared" si="54"/>
        <v>0</v>
      </c>
      <c r="AN202" s="29">
        <f t="shared" si="54"/>
        <v>0</v>
      </c>
      <c r="AO202" s="29">
        <f t="shared" si="54"/>
        <v>0</v>
      </c>
      <c r="AP202" s="29">
        <f t="shared" si="54"/>
        <v>0</v>
      </c>
      <c r="AQ202" s="29">
        <f t="shared" si="54"/>
        <v>0</v>
      </c>
      <c r="AR202" s="29">
        <f t="shared" si="54"/>
        <v>0</v>
      </c>
      <c r="AS202" s="29">
        <f t="shared" si="54"/>
        <v>0</v>
      </c>
      <c r="AT202" s="29">
        <f t="shared" si="54"/>
        <v>0</v>
      </c>
      <c r="AU202" s="29">
        <f t="shared" si="54"/>
        <v>0</v>
      </c>
      <c r="AV202" s="29">
        <f t="shared" si="54"/>
        <v>0</v>
      </c>
      <c r="AW202" s="29">
        <f t="shared" si="54"/>
        <v>0</v>
      </c>
      <c r="AX202" s="29">
        <f t="shared" si="54"/>
        <v>0</v>
      </c>
      <c r="AY202" s="29">
        <f t="shared" si="54"/>
        <v>0</v>
      </c>
      <c r="AZ202" s="29">
        <f t="shared" si="54"/>
        <v>0</v>
      </c>
      <c r="BA202" s="29">
        <f t="shared" si="54"/>
        <v>0</v>
      </c>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row>
    <row r="203" spans="1:246" s="22" customFormat="1" x14ac:dyDescent="0.55000000000000004">
      <c r="A203" s="134"/>
      <c r="B203" s="22" t="s">
        <v>18</v>
      </c>
      <c r="D203" s="22">
        <f>SUM(D204:D205)</f>
        <v>0</v>
      </c>
      <c r="E203" s="35">
        <f t="shared" ref="E203:BA203" si="55">SUM(E204:E205)</f>
        <v>16.78</v>
      </c>
      <c r="F203" s="35">
        <f t="shared" si="55"/>
        <v>12.585000000000001</v>
      </c>
      <c r="G203" s="35">
        <f t="shared" si="55"/>
        <v>23.072500000000005</v>
      </c>
      <c r="H203" s="35">
        <f t="shared" si="55"/>
        <v>23.072500000000005</v>
      </c>
      <c r="I203" s="35">
        <f t="shared" si="55"/>
        <v>8.39</v>
      </c>
      <c r="J203" s="35">
        <f t="shared" si="55"/>
        <v>0</v>
      </c>
      <c r="K203" s="35">
        <f t="shared" si="55"/>
        <v>0</v>
      </c>
      <c r="L203" s="35">
        <f t="shared" si="55"/>
        <v>0</v>
      </c>
      <c r="M203" s="35">
        <f t="shared" si="55"/>
        <v>0</v>
      </c>
      <c r="N203" s="35">
        <f t="shared" si="55"/>
        <v>0</v>
      </c>
      <c r="O203" s="35">
        <f t="shared" si="55"/>
        <v>0</v>
      </c>
      <c r="P203" s="35">
        <f t="shared" si="55"/>
        <v>0</v>
      </c>
      <c r="Q203" s="35">
        <f t="shared" si="55"/>
        <v>0</v>
      </c>
      <c r="R203" s="35">
        <f t="shared" si="55"/>
        <v>0</v>
      </c>
      <c r="S203" s="35">
        <f t="shared" si="55"/>
        <v>0</v>
      </c>
      <c r="T203" s="35">
        <f t="shared" si="55"/>
        <v>0</v>
      </c>
      <c r="U203" s="35">
        <f t="shared" si="55"/>
        <v>0</v>
      </c>
      <c r="V203" s="35">
        <f t="shared" si="55"/>
        <v>0</v>
      </c>
      <c r="W203" s="35">
        <f t="shared" si="55"/>
        <v>0</v>
      </c>
      <c r="X203" s="35">
        <f t="shared" si="55"/>
        <v>0</v>
      </c>
      <c r="Y203" s="35">
        <f t="shared" si="55"/>
        <v>0</v>
      </c>
      <c r="Z203" s="35">
        <f t="shared" si="55"/>
        <v>0</v>
      </c>
      <c r="AA203" s="35">
        <f t="shared" si="55"/>
        <v>0</v>
      </c>
      <c r="AB203" s="35">
        <f t="shared" si="55"/>
        <v>0</v>
      </c>
      <c r="AC203" s="35">
        <f t="shared" si="55"/>
        <v>0</v>
      </c>
      <c r="AD203" s="35">
        <f t="shared" si="55"/>
        <v>0</v>
      </c>
      <c r="AE203" s="35">
        <f t="shared" si="55"/>
        <v>0</v>
      </c>
      <c r="AF203" s="35">
        <f t="shared" si="55"/>
        <v>0</v>
      </c>
      <c r="AG203" s="35">
        <f t="shared" si="55"/>
        <v>0</v>
      </c>
      <c r="AH203" s="35">
        <f t="shared" si="55"/>
        <v>0</v>
      </c>
      <c r="AI203" s="35">
        <f t="shared" si="55"/>
        <v>0</v>
      </c>
      <c r="AJ203" s="35">
        <f t="shared" si="55"/>
        <v>0</v>
      </c>
      <c r="AK203" s="35">
        <f t="shared" si="55"/>
        <v>0</v>
      </c>
      <c r="AL203" s="35">
        <f t="shared" si="55"/>
        <v>0</v>
      </c>
      <c r="AM203" s="35">
        <f t="shared" si="55"/>
        <v>0</v>
      </c>
      <c r="AN203" s="35">
        <f t="shared" si="55"/>
        <v>0</v>
      </c>
      <c r="AO203" s="35">
        <f t="shared" si="55"/>
        <v>0</v>
      </c>
      <c r="AP203" s="35">
        <f t="shared" si="55"/>
        <v>0</v>
      </c>
      <c r="AQ203" s="35">
        <f t="shared" si="55"/>
        <v>0</v>
      </c>
      <c r="AR203" s="35">
        <f t="shared" si="55"/>
        <v>0</v>
      </c>
      <c r="AS203" s="35">
        <f t="shared" si="55"/>
        <v>0</v>
      </c>
      <c r="AT203" s="35">
        <f t="shared" si="55"/>
        <v>0</v>
      </c>
      <c r="AU203" s="35">
        <f t="shared" si="55"/>
        <v>0</v>
      </c>
      <c r="AV203" s="35">
        <f t="shared" si="55"/>
        <v>0</v>
      </c>
      <c r="AW203" s="35">
        <f t="shared" si="55"/>
        <v>0</v>
      </c>
      <c r="AX203" s="35">
        <f t="shared" si="55"/>
        <v>0</v>
      </c>
      <c r="AY203" s="35">
        <f t="shared" si="55"/>
        <v>0</v>
      </c>
      <c r="AZ203" s="35">
        <f t="shared" si="55"/>
        <v>0</v>
      </c>
      <c r="BA203" s="35">
        <f t="shared" si="55"/>
        <v>0</v>
      </c>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row>
    <row r="204" spans="1:246" s="22" customFormat="1" x14ac:dyDescent="0.55000000000000004">
      <c r="A204" s="134"/>
      <c r="B204" s="22" t="s">
        <v>20</v>
      </c>
      <c r="E204" s="35">
        <f t="shared" ref="E204:BA204" si="56">E15*$F$11</f>
        <v>16.78</v>
      </c>
      <c r="F204" s="35">
        <f t="shared" si="56"/>
        <v>12.585000000000001</v>
      </c>
      <c r="G204" s="35">
        <f t="shared" si="56"/>
        <v>23.072500000000005</v>
      </c>
      <c r="H204" s="35">
        <f t="shared" si="56"/>
        <v>23.072500000000005</v>
      </c>
      <c r="I204" s="35">
        <f t="shared" si="56"/>
        <v>8.39</v>
      </c>
      <c r="J204" s="35">
        <f t="shared" si="56"/>
        <v>0</v>
      </c>
      <c r="K204" s="35">
        <f t="shared" si="56"/>
        <v>0</v>
      </c>
      <c r="L204" s="35">
        <f t="shared" si="56"/>
        <v>0</v>
      </c>
      <c r="M204" s="35">
        <f t="shared" si="56"/>
        <v>0</v>
      </c>
      <c r="N204" s="35">
        <f t="shared" si="56"/>
        <v>0</v>
      </c>
      <c r="O204" s="35">
        <f t="shared" si="56"/>
        <v>0</v>
      </c>
      <c r="P204" s="35">
        <f t="shared" si="56"/>
        <v>0</v>
      </c>
      <c r="Q204" s="35">
        <f t="shared" si="56"/>
        <v>0</v>
      </c>
      <c r="R204" s="35">
        <f t="shared" si="56"/>
        <v>0</v>
      </c>
      <c r="S204" s="35">
        <f t="shared" si="56"/>
        <v>0</v>
      </c>
      <c r="T204" s="35">
        <f t="shared" si="56"/>
        <v>0</v>
      </c>
      <c r="U204" s="35">
        <f t="shared" si="56"/>
        <v>0</v>
      </c>
      <c r="V204" s="35">
        <f t="shared" si="56"/>
        <v>0</v>
      </c>
      <c r="W204" s="35">
        <f t="shared" si="56"/>
        <v>0</v>
      </c>
      <c r="X204" s="35">
        <f t="shared" si="56"/>
        <v>0</v>
      </c>
      <c r="Y204" s="35">
        <f t="shared" si="56"/>
        <v>0</v>
      </c>
      <c r="Z204" s="35">
        <f t="shared" si="56"/>
        <v>0</v>
      </c>
      <c r="AA204" s="35">
        <f t="shared" si="56"/>
        <v>0</v>
      </c>
      <c r="AB204" s="35">
        <f t="shared" si="56"/>
        <v>0</v>
      </c>
      <c r="AC204" s="35">
        <f t="shared" si="56"/>
        <v>0</v>
      </c>
      <c r="AD204" s="35">
        <f t="shared" si="56"/>
        <v>0</v>
      </c>
      <c r="AE204" s="35">
        <f t="shared" si="56"/>
        <v>0</v>
      </c>
      <c r="AF204" s="35">
        <f t="shared" si="56"/>
        <v>0</v>
      </c>
      <c r="AG204" s="35">
        <f t="shared" si="56"/>
        <v>0</v>
      </c>
      <c r="AH204" s="35">
        <f t="shared" si="56"/>
        <v>0</v>
      </c>
      <c r="AI204" s="35">
        <f t="shared" si="56"/>
        <v>0</v>
      </c>
      <c r="AJ204" s="35">
        <f t="shared" si="56"/>
        <v>0</v>
      </c>
      <c r="AK204" s="35">
        <f t="shared" si="56"/>
        <v>0</v>
      </c>
      <c r="AL204" s="35">
        <f t="shared" si="56"/>
        <v>0</v>
      </c>
      <c r="AM204" s="35">
        <f t="shared" si="56"/>
        <v>0</v>
      </c>
      <c r="AN204" s="35">
        <f t="shared" si="56"/>
        <v>0</v>
      </c>
      <c r="AO204" s="35">
        <f t="shared" si="56"/>
        <v>0</v>
      </c>
      <c r="AP204" s="35">
        <f t="shared" si="56"/>
        <v>0</v>
      </c>
      <c r="AQ204" s="35">
        <f t="shared" si="56"/>
        <v>0</v>
      </c>
      <c r="AR204" s="35">
        <f t="shared" si="56"/>
        <v>0</v>
      </c>
      <c r="AS204" s="35">
        <f t="shared" si="56"/>
        <v>0</v>
      </c>
      <c r="AT204" s="35">
        <f t="shared" si="56"/>
        <v>0</v>
      </c>
      <c r="AU204" s="35">
        <f t="shared" si="56"/>
        <v>0</v>
      </c>
      <c r="AV204" s="35">
        <f t="shared" si="56"/>
        <v>0</v>
      </c>
      <c r="AW204" s="35">
        <f t="shared" si="56"/>
        <v>0</v>
      </c>
      <c r="AX204" s="35">
        <f t="shared" si="56"/>
        <v>0</v>
      </c>
      <c r="AY204" s="35">
        <f t="shared" si="56"/>
        <v>0</v>
      </c>
      <c r="AZ204" s="35">
        <f t="shared" si="56"/>
        <v>0</v>
      </c>
      <c r="BA204" s="35">
        <f t="shared" si="56"/>
        <v>0</v>
      </c>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row>
    <row r="205" spans="1:246" s="22" customFormat="1" x14ac:dyDescent="0.55000000000000004">
      <c r="A205" s="134"/>
      <c r="B205" s="22" t="s">
        <v>19</v>
      </c>
      <c r="E205" s="22" t="s">
        <v>14</v>
      </c>
      <c r="F205" s="30">
        <f t="shared" ref="F205:BA205" si="57">F18*F16*$F$11</f>
        <v>0</v>
      </c>
      <c r="G205" s="30">
        <f t="shared" si="57"/>
        <v>0</v>
      </c>
      <c r="H205" s="30">
        <f t="shared" si="57"/>
        <v>0</v>
      </c>
      <c r="I205" s="30">
        <f t="shared" si="57"/>
        <v>0</v>
      </c>
      <c r="J205" s="30">
        <f t="shared" si="57"/>
        <v>0</v>
      </c>
      <c r="K205" s="30">
        <f t="shared" si="57"/>
        <v>0</v>
      </c>
      <c r="L205" s="30">
        <f t="shared" si="57"/>
        <v>0</v>
      </c>
      <c r="M205" s="30">
        <f t="shared" si="57"/>
        <v>0</v>
      </c>
      <c r="N205" s="30">
        <f t="shared" si="57"/>
        <v>0</v>
      </c>
      <c r="O205" s="30">
        <f t="shared" si="57"/>
        <v>0</v>
      </c>
      <c r="P205" s="30">
        <f t="shared" si="57"/>
        <v>0</v>
      </c>
      <c r="Q205" s="30">
        <f t="shared" si="57"/>
        <v>0</v>
      </c>
      <c r="R205" s="30">
        <f t="shared" si="57"/>
        <v>0</v>
      </c>
      <c r="S205" s="30">
        <f t="shared" si="57"/>
        <v>0</v>
      </c>
      <c r="T205" s="30">
        <f t="shared" si="57"/>
        <v>0</v>
      </c>
      <c r="U205" s="30">
        <f t="shared" si="57"/>
        <v>0</v>
      </c>
      <c r="V205" s="30">
        <f t="shared" si="57"/>
        <v>0</v>
      </c>
      <c r="W205" s="30">
        <f t="shared" si="57"/>
        <v>0</v>
      </c>
      <c r="X205" s="30">
        <f t="shared" si="57"/>
        <v>0</v>
      </c>
      <c r="Y205" s="30">
        <f t="shared" si="57"/>
        <v>0</v>
      </c>
      <c r="Z205" s="30">
        <f t="shared" si="57"/>
        <v>0</v>
      </c>
      <c r="AA205" s="30">
        <f t="shared" si="57"/>
        <v>0</v>
      </c>
      <c r="AB205" s="30">
        <f t="shared" si="57"/>
        <v>0</v>
      </c>
      <c r="AC205" s="30">
        <f t="shared" si="57"/>
        <v>0</v>
      </c>
      <c r="AD205" s="30">
        <f t="shared" si="57"/>
        <v>0</v>
      </c>
      <c r="AE205" s="30">
        <f t="shared" si="57"/>
        <v>0</v>
      </c>
      <c r="AF205" s="30">
        <f t="shared" si="57"/>
        <v>0</v>
      </c>
      <c r="AG205" s="30">
        <f t="shared" si="57"/>
        <v>0</v>
      </c>
      <c r="AH205" s="30">
        <f t="shared" si="57"/>
        <v>0</v>
      </c>
      <c r="AI205" s="30">
        <f t="shared" si="57"/>
        <v>0</v>
      </c>
      <c r="AJ205" s="30">
        <f t="shared" si="57"/>
        <v>0</v>
      </c>
      <c r="AK205" s="30">
        <f t="shared" si="57"/>
        <v>0</v>
      </c>
      <c r="AL205" s="30">
        <f t="shared" si="57"/>
        <v>0</v>
      </c>
      <c r="AM205" s="30">
        <f t="shared" si="57"/>
        <v>0</v>
      </c>
      <c r="AN205" s="30">
        <f t="shared" si="57"/>
        <v>0</v>
      </c>
      <c r="AO205" s="30">
        <f t="shared" si="57"/>
        <v>0</v>
      </c>
      <c r="AP205" s="30">
        <f t="shared" si="57"/>
        <v>0</v>
      </c>
      <c r="AQ205" s="30">
        <f t="shared" si="57"/>
        <v>0</v>
      </c>
      <c r="AR205" s="30">
        <f t="shared" si="57"/>
        <v>0</v>
      </c>
      <c r="AS205" s="30">
        <f t="shared" si="57"/>
        <v>0</v>
      </c>
      <c r="AT205" s="30">
        <f t="shared" si="57"/>
        <v>0</v>
      </c>
      <c r="AU205" s="30">
        <f t="shared" si="57"/>
        <v>0</v>
      </c>
      <c r="AV205" s="30">
        <f t="shared" si="57"/>
        <v>0</v>
      </c>
      <c r="AW205" s="30">
        <f t="shared" si="57"/>
        <v>0</v>
      </c>
      <c r="AX205" s="30">
        <f t="shared" si="57"/>
        <v>0</v>
      </c>
      <c r="AY205" s="30">
        <f t="shared" si="57"/>
        <v>0</v>
      </c>
      <c r="AZ205" s="30">
        <f t="shared" si="57"/>
        <v>0</v>
      </c>
      <c r="BA205" s="30">
        <f t="shared" si="57"/>
        <v>0</v>
      </c>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row>
    <row r="206" spans="1:246" s="22" customFormat="1" x14ac:dyDescent="0.55000000000000004">
      <c r="A206" s="134"/>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row>
    <row r="207" spans="1:246" s="22" customFormat="1" ht="14.7" thickBot="1" x14ac:dyDescent="0.6">
      <c r="A207" s="134"/>
      <c r="B207" s="22" t="s">
        <v>21</v>
      </c>
      <c r="C207" s="100"/>
      <c r="D207" s="100">
        <f>D202-D203</f>
        <v>0</v>
      </c>
      <c r="E207" s="35">
        <f t="shared" ref="E207:BA207" si="58">E202-E203</f>
        <v>-16.78</v>
      </c>
      <c r="F207" s="35">
        <f t="shared" si="58"/>
        <v>-12.585000000000001</v>
      </c>
      <c r="G207" s="35">
        <f t="shared" si="58"/>
        <v>-22.572500000000005</v>
      </c>
      <c r="H207" s="35">
        <f t="shared" si="58"/>
        <v>-22.072500000000005</v>
      </c>
      <c r="I207" s="35">
        <f t="shared" si="58"/>
        <v>-7.3900000000000006</v>
      </c>
      <c r="J207" s="35">
        <f t="shared" si="58"/>
        <v>1</v>
      </c>
      <c r="K207" s="35">
        <f t="shared" si="58"/>
        <v>1</v>
      </c>
      <c r="L207" s="35">
        <f t="shared" si="58"/>
        <v>1</v>
      </c>
      <c r="M207" s="35">
        <f t="shared" si="58"/>
        <v>1</v>
      </c>
      <c r="N207" s="35">
        <f t="shared" si="58"/>
        <v>1</v>
      </c>
      <c r="O207" s="35">
        <f t="shared" si="58"/>
        <v>1</v>
      </c>
      <c r="P207" s="35">
        <f t="shared" si="58"/>
        <v>1</v>
      </c>
      <c r="Q207" s="35">
        <f t="shared" si="58"/>
        <v>1</v>
      </c>
      <c r="R207" s="35">
        <f t="shared" si="58"/>
        <v>1</v>
      </c>
      <c r="S207" s="35">
        <f t="shared" si="58"/>
        <v>1</v>
      </c>
      <c r="T207" s="35">
        <f t="shared" si="58"/>
        <v>1</v>
      </c>
      <c r="U207" s="35">
        <f t="shared" si="58"/>
        <v>1</v>
      </c>
      <c r="V207" s="35">
        <f t="shared" si="58"/>
        <v>1</v>
      </c>
      <c r="W207" s="35">
        <f t="shared" si="58"/>
        <v>1</v>
      </c>
      <c r="X207" s="35">
        <f t="shared" si="58"/>
        <v>1</v>
      </c>
      <c r="Y207" s="35">
        <f t="shared" si="58"/>
        <v>1</v>
      </c>
      <c r="Z207" s="35">
        <f t="shared" si="58"/>
        <v>1</v>
      </c>
      <c r="AA207" s="35">
        <f t="shared" si="58"/>
        <v>1</v>
      </c>
      <c r="AB207" s="35">
        <f t="shared" si="58"/>
        <v>1</v>
      </c>
      <c r="AC207" s="35">
        <f t="shared" si="58"/>
        <v>1</v>
      </c>
      <c r="AD207" s="35">
        <f t="shared" si="58"/>
        <v>1</v>
      </c>
      <c r="AE207" s="35">
        <f t="shared" si="58"/>
        <v>1</v>
      </c>
      <c r="AF207" s="35">
        <f t="shared" si="58"/>
        <v>1</v>
      </c>
      <c r="AG207" s="35">
        <f t="shared" si="58"/>
        <v>1</v>
      </c>
      <c r="AH207" s="35">
        <f t="shared" si="58"/>
        <v>1</v>
      </c>
      <c r="AI207" s="35">
        <f t="shared" si="58"/>
        <v>1</v>
      </c>
      <c r="AJ207" s="35">
        <f t="shared" si="58"/>
        <v>1</v>
      </c>
      <c r="AK207" s="35">
        <f t="shared" si="58"/>
        <v>1</v>
      </c>
      <c r="AL207" s="35">
        <f t="shared" si="58"/>
        <v>1</v>
      </c>
      <c r="AM207" s="35">
        <f t="shared" si="58"/>
        <v>0</v>
      </c>
      <c r="AN207" s="35">
        <f t="shared" si="58"/>
        <v>0</v>
      </c>
      <c r="AO207" s="35">
        <f t="shared" si="58"/>
        <v>0</v>
      </c>
      <c r="AP207" s="35">
        <f t="shared" si="58"/>
        <v>0</v>
      </c>
      <c r="AQ207" s="35">
        <f t="shared" si="58"/>
        <v>0</v>
      </c>
      <c r="AR207" s="35">
        <f t="shared" si="58"/>
        <v>0</v>
      </c>
      <c r="AS207" s="35">
        <f t="shared" si="58"/>
        <v>0</v>
      </c>
      <c r="AT207" s="35">
        <f t="shared" si="58"/>
        <v>0</v>
      </c>
      <c r="AU207" s="35">
        <f t="shared" si="58"/>
        <v>0</v>
      </c>
      <c r="AV207" s="35">
        <f t="shared" si="58"/>
        <v>0</v>
      </c>
      <c r="AW207" s="35">
        <f t="shared" si="58"/>
        <v>0</v>
      </c>
      <c r="AX207" s="35">
        <f t="shared" si="58"/>
        <v>0</v>
      </c>
      <c r="AY207" s="35">
        <f t="shared" si="58"/>
        <v>0</v>
      </c>
      <c r="AZ207" s="35">
        <f t="shared" si="58"/>
        <v>0</v>
      </c>
      <c r="BA207" s="35">
        <f t="shared" si="58"/>
        <v>0</v>
      </c>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row>
    <row r="208" spans="1:246" s="22" customFormat="1" x14ac:dyDescent="0.55000000000000004">
      <c r="A208" s="134"/>
      <c r="B208" s="98"/>
      <c r="C208" s="101" t="s">
        <v>22</v>
      </c>
      <c r="D208" s="102">
        <f>IRR(E207:AL207,0.1)</f>
        <v>-5.3034743469897117E-2</v>
      </c>
      <c r="E208" s="99"/>
      <c r="AH208" s="98"/>
      <c r="AI208" s="98"/>
      <c r="AJ208" s="98"/>
      <c r="AK208" s="98"/>
      <c r="AL208" s="98"/>
      <c r="AM208" s="98"/>
      <c r="AN208" s="98"/>
      <c r="AO208" s="98"/>
      <c r="AP208" s="98"/>
      <c r="AQ208" s="98"/>
      <c r="AR208" s="98"/>
      <c r="AS208" s="98"/>
      <c r="AT208" s="98"/>
      <c r="AU208" s="98"/>
      <c r="AV208" s="98"/>
      <c r="AW208" s="98"/>
      <c r="AX208" s="98"/>
      <c r="AY208" s="98"/>
      <c r="AZ208" s="98"/>
      <c r="BA208" s="98"/>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row>
    <row r="209" spans="1:246" s="22" customFormat="1" ht="14.7" thickBot="1" x14ac:dyDescent="0.6">
      <c r="A209" s="103"/>
      <c r="B209" s="210"/>
      <c r="C209" s="103" t="s">
        <v>23</v>
      </c>
      <c r="D209" s="104">
        <f>NPV($C$20,D207:AL207)</f>
        <v>-56.557074064350061</v>
      </c>
      <c r="E209" s="211"/>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0"/>
      <c r="AI209" s="210"/>
      <c r="AJ209" s="210"/>
      <c r="AK209" s="210"/>
      <c r="AL209" s="210"/>
      <c r="AM209" s="210"/>
      <c r="AN209" s="210"/>
      <c r="AO209" s="210"/>
      <c r="AP209" s="210"/>
      <c r="AQ209" s="210"/>
      <c r="AR209" s="210"/>
      <c r="AS209" s="210"/>
      <c r="AT209" s="210"/>
      <c r="AU209" s="210"/>
      <c r="AV209" s="210"/>
      <c r="AW209" s="210"/>
      <c r="AX209" s="210"/>
      <c r="AY209" s="210"/>
      <c r="AZ209" s="210"/>
      <c r="BA209" s="210"/>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row>
    <row r="210" spans="1:246" s="12" customFormat="1" ht="14.7" thickBot="1" x14ac:dyDescent="0.6">
      <c r="A210" s="158"/>
      <c r="B210" s="158"/>
      <c r="C210" s="158"/>
      <c r="D210" s="158">
        <f>NPV($C$20,D202:BA202)/NPV($C$20,D203:BA203)</f>
        <v>0.21469443364126439</v>
      </c>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220"/>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row>
    <row r="211" spans="1:246" s="23" customFormat="1" x14ac:dyDescent="0.55000000000000004">
      <c r="A211" s="213">
        <v>10</v>
      </c>
      <c r="B211" s="214" t="s">
        <v>6</v>
      </c>
      <c r="C211" s="215"/>
      <c r="D211" s="215">
        <f>D201</f>
        <v>2017</v>
      </c>
      <c r="E211" s="215">
        <f t="shared" ref="E211:BA211" si="59">E201</f>
        <v>2018</v>
      </c>
      <c r="F211" s="215">
        <f t="shared" si="59"/>
        <v>2019</v>
      </c>
      <c r="G211" s="215">
        <f t="shared" si="59"/>
        <v>2020</v>
      </c>
      <c r="H211" s="215">
        <f t="shared" si="59"/>
        <v>2021</v>
      </c>
      <c r="I211" s="215">
        <f t="shared" si="59"/>
        <v>2022</v>
      </c>
      <c r="J211" s="215">
        <f t="shared" si="59"/>
        <v>2023</v>
      </c>
      <c r="K211" s="215">
        <f t="shared" si="59"/>
        <v>2024</v>
      </c>
      <c r="L211" s="215">
        <f t="shared" si="59"/>
        <v>2025</v>
      </c>
      <c r="M211" s="215">
        <f t="shared" si="59"/>
        <v>2026</v>
      </c>
      <c r="N211" s="215">
        <f t="shared" si="59"/>
        <v>2027</v>
      </c>
      <c r="O211" s="215">
        <f t="shared" si="59"/>
        <v>2028</v>
      </c>
      <c r="P211" s="215">
        <f t="shared" si="59"/>
        <v>2029</v>
      </c>
      <c r="Q211" s="215">
        <f t="shared" si="59"/>
        <v>2030</v>
      </c>
      <c r="R211" s="215">
        <f t="shared" si="59"/>
        <v>2031</v>
      </c>
      <c r="S211" s="215">
        <f t="shared" si="59"/>
        <v>2032</v>
      </c>
      <c r="T211" s="215">
        <f t="shared" si="59"/>
        <v>2033</v>
      </c>
      <c r="U211" s="215">
        <f t="shared" si="59"/>
        <v>2034</v>
      </c>
      <c r="V211" s="215">
        <f t="shared" si="59"/>
        <v>2035</v>
      </c>
      <c r="W211" s="215">
        <f t="shared" si="59"/>
        <v>2036</v>
      </c>
      <c r="X211" s="215">
        <f t="shared" si="59"/>
        <v>2037</v>
      </c>
      <c r="Y211" s="215">
        <f t="shared" si="59"/>
        <v>2038</v>
      </c>
      <c r="Z211" s="215">
        <f t="shared" si="59"/>
        <v>2039</v>
      </c>
      <c r="AA211" s="215">
        <f t="shared" si="59"/>
        <v>2040</v>
      </c>
      <c r="AB211" s="215">
        <f t="shared" si="59"/>
        <v>2041</v>
      </c>
      <c r="AC211" s="215">
        <f t="shared" si="59"/>
        <v>2042</v>
      </c>
      <c r="AD211" s="215">
        <f t="shared" si="59"/>
        <v>2043</v>
      </c>
      <c r="AE211" s="215">
        <f t="shared" si="59"/>
        <v>2044</v>
      </c>
      <c r="AF211" s="215">
        <f t="shared" si="59"/>
        <v>2045</v>
      </c>
      <c r="AG211" s="215">
        <f t="shared" si="59"/>
        <v>2046</v>
      </c>
      <c r="AH211" s="215">
        <f t="shared" si="59"/>
        <v>2047</v>
      </c>
      <c r="AI211" s="215">
        <f t="shared" si="59"/>
        <v>2048</v>
      </c>
      <c r="AJ211" s="215">
        <f t="shared" si="59"/>
        <v>2049</v>
      </c>
      <c r="AK211" s="215">
        <f t="shared" si="59"/>
        <v>2050</v>
      </c>
      <c r="AL211" s="215">
        <f t="shared" si="59"/>
        <v>2051</v>
      </c>
      <c r="AM211" s="215">
        <f t="shared" si="59"/>
        <v>2052</v>
      </c>
      <c r="AN211" s="215">
        <f t="shared" si="59"/>
        <v>2053</v>
      </c>
      <c r="AO211" s="215">
        <f t="shared" si="59"/>
        <v>2054</v>
      </c>
      <c r="AP211" s="215">
        <f t="shared" si="59"/>
        <v>2055</v>
      </c>
      <c r="AQ211" s="215">
        <f t="shared" si="59"/>
        <v>2056</v>
      </c>
      <c r="AR211" s="215">
        <f t="shared" si="59"/>
        <v>2057</v>
      </c>
      <c r="AS211" s="215">
        <f t="shared" si="59"/>
        <v>2058</v>
      </c>
      <c r="AT211" s="215">
        <f t="shared" si="59"/>
        <v>2059</v>
      </c>
      <c r="AU211" s="215">
        <f t="shared" si="59"/>
        <v>2060</v>
      </c>
      <c r="AV211" s="215">
        <f t="shared" si="59"/>
        <v>2061</v>
      </c>
      <c r="AW211" s="215">
        <f t="shared" si="59"/>
        <v>2062</v>
      </c>
      <c r="AX211" s="215">
        <f t="shared" si="59"/>
        <v>2063</v>
      </c>
      <c r="AY211" s="215">
        <f t="shared" si="59"/>
        <v>2064</v>
      </c>
      <c r="AZ211" s="215">
        <f t="shared" si="59"/>
        <v>2065</v>
      </c>
      <c r="BA211" s="215">
        <f t="shared" si="59"/>
        <v>2066</v>
      </c>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row>
    <row r="212" spans="1:246" s="23" customFormat="1" x14ac:dyDescent="0.55000000000000004">
      <c r="A212" s="216"/>
      <c r="B212" s="23" t="s">
        <v>11</v>
      </c>
      <c r="D212" s="26">
        <f t="shared" ref="D212:BA212" si="60">D17*$G$12</f>
        <v>0</v>
      </c>
      <c r="E212" s="26">
        <f t="shared" si="60"/>
        <v>0</v>
      </c>
      <c r="F212" s="26">
        <f t="shared" si="60"/>
        <v>0</v>
      </c>
      <c r="G212" s="26">
        <f t="shared" si="60"/>
        <v>0.5</v>
      </c>
      <c r="H212" s="26">
        <f t="shared" si="60"/>
        <v>1</v>
      </c>
      <c r="I212" s="26">
        <f t="shared" si="60"/>
        <v>1</v>
      </c>
      <c r="J212" s="26">
        <f t="shared" si="60"/>
        <v>1</v>
      </c>
      <c r="K212" s="26">
        <f t="shared" si="60"/>
        <v>1</v>
      </c>
      <c r="L212" s="26">
        <f t="shared" si="60"/>
        <v>1</v>
      </c>
      <c r="M212" s="26">
        <f t="shared" si="60"/>
        <v>1</v>
      </c>
      <c r="N212" s="26">
        <f t="shared" si="60"/>
        <v>1</v>
      </c>
      <c r="O212" s="26">
        <f t="shared" si="60"/>
        <v>1</v>
      </c>
      <c r="P212" s="26">
        <f t="shared" si="60"/>
        <v>1</v>
      </c>
      <c r="Q212" s="26">
        <f t="shared" si="60"/>
        <v>1</v>
      </c>
      <c r="R212" s="26">
        <f t="shared" si="60"/>
        <v>1</v>
      </c>
      <c r="S212" s="26">
        <f t="shared" si="60"/>
        <v>1</v>
      </c>
      <c r="T212" s="26">
        <f t="shared" si="60"/>
        <v>1</v>
      </c>
      <c r="U212" s="26">
        <f t="shared" si="60"/>
        <v>1</v>
      </c>
      <c r="V212" s="26">
        <f t="shared" si="60"/>
        <v>1</v>
      </c>
      <c r="W212" s="26">
        <f t="shared" si="60"/>
        <v>1</v>
      </c>
      <c r="X212" s="26">
        <f t="shared" si="60"/>
        <v>1</v>
      </c>
      <c r="Y212" s="26">
        <f t="shared" si="60"/>
        <v>1</v>
      </c>
      <c r="Z212" s="26">
        <f t="shared" si="60"/>
        <v>1</v>
      </c>
      <c r="AA212" s="26">
        <f t="shared" si="60"/>
        <v>1</v>
      </c>
      <c r="AB212" s="26">
        <f t="shared" si="60"/>
        <v>1</v>
      </c>
      <c r="AC212" s="26">
        <f t="shared" si="60"/>
        <v>1</v>
      </c>
      <c r="AD212" s="26">
        <f t="shared" si="60"/>
        <v>1</v>
      </c>
      <c r="AE212" s="26">
        <f t="shared" si="60"/>
        <v>1</v>
      </c>
      <c r="AF212" s="26">
        <f t="shared" si="60"/>
        <v>1</v>
      </c>
      <c r="AG212" s="26">
        <f t="shared" si="60"/>
        <v>1</v>
      </c>
      <c r="AH212" s="26">
        <f t="shared" si="60"/>
        <v>1</v>
      </c>
      <c r="AI212" s="26">
        <f t="shared" si="60"/>
        <v>1</v>
      </c>
      <c r="AJ212" s="26">
        <f t="shared" si="60"/>
        <v>1</v>
      </c>
      <c r="AK212" s="26">
        <f t="shared" si="60"/>
        <v>1</v>
      </c>
      <c r="AL212" s="26">
        <f t="shared" si="60"/>
        <v>1</v>
      </c>
      <c r="AM212" s="26">
        <f t="shared" si="60"/>
        <v>0</v>
      </c>
      <c r="AN212" s="26">
        <f t="shared" si="60"/>
        <v>0</v>
      </c>
      <c r="AO212" s="26">
        <f t="shared" si="60"/>
        <v>0</v>
      </c>
      <c r="AP212" s="26">
        <f t="shared" si="60"/>
        <v>0</v>
      </c>
      <c r="AQ212" s="26">
        <f t="shared" si="60"/>
        <v>0</v>
      </c>
      <c r="AR212" s="26">
        <f t="shared" si="60"/>
        <v>0</v>
      </c>
      <c r="AS212" s="26">
        <f t="shared" si="60"/>
        <v>0</v>
      </c>
      <c r="AT212" s="26">
        <f t="shared" si="60"/>
        <v>0</v>
      </c>
      <c r="AU212" s="26">
        <f t="shared" si="60"/>
        <v>0</v>
      </c>
      <c r="AV212" s="26">
        <f t="shared" si="60"/>
        <v>0</v>
      </c>
      <c r="AW212" s="26">
        <f t="shared" si="60"/>
        <v>0</v>
      </c>
      <c r="AX212" s="26">
        <f t="shared" si="60"/>
        <v>0</v>
      </c>
      <c r="AY212" s="26">
        <f t="shared" si="60"/>
        <v>0</v>
      </c>
      <c r="AZ212" s="26">
        <f t="shared" si="60"/>
        <v>0</v>
      </c>
      <c r="BA212" s="26">
        <f t="shared" si="60"/>
        <v>0</v>
      </c>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row>
    <row r="213" spans="1:246" s="23" customFormat="1" x14ac:dyDescent="0.55000000000000004">
      <c r="A213" s="216"/>
      <c r="B213" s="23" t="s">
        <v>18</v>
      </c>
      <c r="D213" s="23">
        <f>SUM(D214:D215)</f>
        <v>0</v>
      </c>
      <c r="E213" s="36">
        <f t="shared" ref="E213:BA213" si="61">SUM(E214:E215)</f>
        <v>19.580000000000002</v>
      </c>
      <c r="F213" s="36">
        <f t="shared" si="61"/>
        <v>14.685</v>
      </c>
      <c r="G213" s="36">
        <f t="shared" si="61"/>
        <v>26.922500000000003</v>
      </c>
      <c r="H213" s="36">
        <f t="shared" si="61"/>
        <v>26.922500000000003</v>
      </c>
      <c r="I213" s="36">
        <f t="shared" si="61"/>
        <v>9.7900000000000009</v>
      </c>
      <c r="J213" s="36">
        <f t="shared" si="61"/>
        <v>0</v>
      </c>
      <c r="K213" s="36">
        <f t="shared" si="61"/>
        <v>0</v>
      </c>
      <c r="L213" s="36">
        <f t="shared" si="61"/>
        <v>0</v>
      </c>
      <c r="M213" s="36">
        <f t="shared" si="61"/>
        <v>0</v>
      </c>
      <c r="N213" s="36">
        <f t="shared" si="61"/>
        <v>0</v>
      </c>
      <c r="O213" s="36">
        <f t="shared" si="61"/>
        <v>0</v>
      </c>
      <c r="P213" s="36">
        <f t="shared" si="61"/>
        <v>0</v>
      </c>
      <c r="Q213" s="36">
        <f t="shared" si="61"/>
        <v>0</v>
      </c>
      <c r="R213" s="36">
        <f t="shared" si="61"/>
        <v>0</v>
      </c>
      <c r="S213" s="36">
        <f t="shared" si="61"/>
        <v>0</v>
      </c>
      <c r="T213" s="36">
        <f t="shared" si="61"/>
        <v>0</v>
      </c>
      <c r="U213" s="36">
        <f t="shared" si="61"/>
        <v>0</v>
      </c>
      <c r="V213" s="36">
        <f t="shared" si="61"/>
        <v>0</v>
      </c>
      <c r="W213" s="36">
        <f t="shared" si="61"/>
        <v>0</v>
      </c>
      <c r="X213" s="36">
        <f t="shared" si="61"/>
        <v>0</v>
      </c>
      <c r="Y213" s="36">
        <f t="shared" si="61"/>
        <v>0</v>
      </c>
      <c r="Z213" s="36">
        <f t="shared" si="61"/>
        <v>0</v>
      </c>
      <c r="AA213" s="36">
        <f t="shared" si="61"/>
        <v>0</v>
      </c>
      <c r="AB213" s="36">
        <f t="shared" si="61"/>
        <v>0</v>
      </c>
      <c r="AC213" s="36">
        <f t="shared" si="61"/>
        <v>0</v>
      </c>
      <c r="AD213" s="36">
        <f t="shared" si="61"/>
        <v>0</v>
      </c>
      <c r="AE213" s="36">
        <f t="shared" si="61"/>
        <v>0</v>
      </c>
      <c r="AF213" s="36">
        <f t="shared" si="61"/>
        <v>0</v>
      </c>
      <c r="AG213" s="36">
        <f t="shared" si="61"/>
        <v>0</v>
      </c>
      <c r="AH213" s="36">
        <f t="shared" si="61"/>
        <v>0</v>
      </c>
      <c r="AI213" s="36">
        <f t="shared" si="61"/>
        <v>0</v>
      </c>
      <c r="AJ213" s="36">
        <f t="shared" si="61"/>
        <v>0</v>
      </c>
      <c r="AK213" s="36">
        <f t="shared" si="61"/>
        <v>0</v>
      </c>
      <c r="AL213" s="36">
        <f t="shared" si="61"/>
        <v>0</v>
      </c>
      <c r="AM213" s="36">
        <f t="shared" si="61"/>
        <v>0</v>
      </c>
      <c r="AN213" s="36">
        <f t="shared" si="61"/>
        <v>0</v>
      </c>
      <c r="AO213" s="36">
        <f t="shared" si="61"/>
        <v>0</v>
      </c>
      <c r="AP213" s="36">
        <f t="shared" si="61"/>
        <v>0</v>
      </c>
      <c r="AQ213" s="36">
        <f t="shared" si="61"/>
        <v>0</v>
      </c>
      <c r="AR213" s="36">
        <f t="shared" si="61"/>
        <v>0</v>
      </c>
      <c r="AS213" s="36">
        <f t="shared" si="61"/>
        <v>0</v>
      </c>
      <c r="AT213" s="36">
        <f t="shared" si="61"/>
        <v>0</v>
      </c>
      <c r="AU213" s="36">
        <f t="shared" si="61"/>
        <v>0</v>
      </c>
      <c r="AV213" s="36">
        <f t="shared" si="61"/>
        <v>0</v>
      </c>
      <c r="AW213" s="36">
        <f t="shared" si="61"/>
        <v>0</v>
      </c>
      <c r="AX213" s="36">
        <f t="shared" si="61"/>
        <v>0</v>
      </c>
      <c r="AY213" s="36">
        <f t="shared" si="61"/>
        <v>0</v>
      </c>
      <c r="AZ213" s="36">
        <f t="shared" si="61"/>
        <v>0</v>
      </c>
      <c r="BA213" s="36">
        <f t="shared" si="61"/>
        <v>0</v>
      </c>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row>
    <row r="214" spans="1:246" s="23" customFormat="1" x14ac:dyDescent="0.55000000000000004">
      <c r="A214" s="216"/>
      <c r="B214" s="23" t="s">
        <v>20</v>
      </c>
      <c r="E214" s="36">
        <f t="shared" ref="E214:BA214" si="62">E15*$F$12</f>
        <v>19.580000000000002</v>
      </c>
      <c r="F214" s="36">
        <f t="shared" si="62"/>
        <v>14.685</v>
      </c>
      <c r="G214" s="36">
        <f t="shared" si="62"/>
        <v>26.922500000000003</v>
      </c>
      <c r="H214" s="36">
        <f t="shared" si="62"/>
        <v>26.922500000000003</v>
      </c>
      <c r="I214" s="36">
        <f t="shared" si="62"/>
        <v>9.7900000000000009</v>
      </c>
      <c r="J214" s="36">
        <f t="shared" si="62"/>
        <v>0</v>
      </c>
      <c r="K214" s="36">
        <f t="shared" si="62"/>
        <v>0</v>
      </c>
      <c r="L214" s="36">
        <f t="shared" si="62"/>
        <v>0</v>
      </c>
      <c r="M214" s="36">
        <f t="shared" si="62"/>
        <v>0</v>
      </c>
      <c r="N214" s="36">
        <f t="shared" si="62"/>
        <v>0</v>
      </c>
      <c r="O214" s="36">
        <f t="shared" si="62"/>
        <v>0</v>
      </c>
      <c r="P214" s="36">
        <f t="shared" si="62"/>
        <v>0</v>
      </c>
      <c r="Q214" s="36">
        <f t="shared" si="62"/>
        <v>0</v>
      </c>
      <c r="R214" s="36">
        <f t="shared" si="62"/>
        <v>0</v>
      </c>
      <c r="S214" s="36">
        <f t="shared" si="62"/>
        <v>0</v>
      </c>
      <c r="T214" s="36">
        <f t="shared" si="62"/>
        <v>0</v>
      </c>
      <c r="U214" s="36">
        <f t="shared" si="62"/>
        <v>0</v>
      </c>
      <c r="V214" s="36">
        <f t="shared" si="62"/>
        <v>0</v>
      </c>
      <c r="W214" s="36">
        <f t="shared" si="62"/>
        <v>0</v>
      </c>
      <c r="X214" s="36">
        <f t="shared" si="62"/>
        <v>0</v>
      </c>
      <c r="Y214" s="36">
        <f t="shared" si="62"/>
        <v>0</v>
      </c>
      <c r="Z214" s="36">
        <f t="shared" si="62"/>
        <v>0</v>
      </c>
      <c r="AA214" s="36">
        <f t="shared" si="62"/>
        <v>0</v>
      </c>
      <c r="AB214" s="36">
        <f t="shared" si="62"/>
        <v>0</v>
      </c>
      <c r="AC214" s="36">
        <f t="shared" si="62"/>
        <v>0</v>
      </c>
      <c r="AD214" s="36">
        <f t="shared" si="62"/>
        <v>0</v>
      </c>
      <c r="AE214" s="36">
        <f t="shared" si="62"/>
        <v>0</v>
      </c>
      <c r="AF214" s="36">
        <f t="shared" si="62"/>
        <v>0</v>
      </c>
      <c r="AG214" s="36">
        <f t="shared" si="62"/>
        <v>0</v>
      </c>
      <c r="AH214" s="36">
        <f t="shared" si="62"/>
        <v>0</v>
      </c>
      <c r="AI214" s="36">
        <f t="shared" si="62"/>
        <v>0</v>
      </c>
      <c r="AJ214" s="36">
        <f t="shared" si="62"/>
        <v>0</v>
      </c>
      <c r="AK214" s="36">
        <f t="shared" si="62"/>
        <v>0</v>
      </c>
      <c r="AL214" s="36">
        <f t="shared" si="62"/>
        <v>0</v>
      </c>
      <c r="AM214" s="36">
        <f t="shared" si="62"/>
        <v>0</v>
      </c>
      <c r="AN214" s="36">
        <f t="shared" si="62"/>
        <v>0</v>
      </c>
      <c r="AO214" s="36">
        <f t="shared" si="62"/>
        <v>0</v>
      </c>
      <c r="AP214" s="36">
        <f t="shared" si="62"/>
        <v>0</v>
      </c>
      <c r="AQ214" s="36">
        <f t="shared" si="62"/>
        <v>0</v>
      </c>
      <c r="AR214" s="36">
        <f t="shared" si="62"/>
        <v>0</v>
      </c>
      <c r="AS214" s="36">
        <f t="shared" si="62"/>
        <v>0</v>
      </c>
      <c r="AT214" s="36">
        <f t="shared" si="62"/>
        <v>0</v>
      </c>
      <c r="AU214" s="36">
        <f t="shared" si="62"/>
        <v>0</v>
      </c>
      <c r="AV214" s="36">
        <f t="shared" si="62"/>
        <v>0</v>
      </c>
      <c r="AW214" s="36">
        <f t="shared" si="62"/>
        <v>0</v>
      </c>
      <c r="AX214" s="36">
        <f t="shared" si="62"/>
        <v>0</v>
      </c>
      <c r="AY214" s="36">
        <f t="shared" si="62"/>
        <v>0</v>
      </c>
      <c r="AZ214" s="36">
        <f t="shared" si="62"/>
        <v>0</v>
      </c>
      <c r="BA214" s="36">
        <f t="shared" si="62"/>
        <v>0</v>
      </c>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row>
    <row r="215" spans="1:246" s="23" customFormat="1" x14ac:dyDescent="0.55000000000000004">
      <c r="A215" s="216"/>
      <c r="B215" s="23" t="s">
        <v>19</v>
      </c>
      <c r="E215" s="36" t="s">
        <v>14</v>
      </c>
      <c r="F215" s="36">
        <f t="shared" ref="F215:BA215" si="63">F18*F16*$F$12</f>
        <v>0</v>
      </c>
      <c r="G215" s="36">
        <f t="shared" si="63"/>
        <v>0</v>
      </c>
      <c r="H215" s="36">
        <f t="shared" si="63"/>
        <v>0</v>
      </c>
      <c r="I215" s="36">
        <f t="shared" si="63"/>
        <v>0</v>
      </c>
      <c r="J215" s="36">
        <f t="shared" si="63"/>
        <v>0</v>
      </c>
      <c r="K215" s="36">
        <f t="shared" si="63"/>
        <v>0</v>
      </c>
      <c r="L215" s="36">
        <f t="shared" si="63"/>
        <v>0</v>
      </c>
      <c r="M215" s="36">
        <f t="shared" si="63"/>
        <v>0</v>
      </c>
      <c r="N215" s="36">
        <f t="shared" si="63"/>
        <v>0</v>
      </c>
      <c r="O215" s="36">
        <f t="shared" si="63"/>
        <v>0</v>
      </c>
      <c r="P215" s="36">
        <f t="shared" si="63"/>
        <v>0</v>
      </c>
      <c r="Q215" s="36">
        <f t="shared" si="63"/>
        <v>0</v>
      </c>
      <c r="R215" s="36">
        <f t="shared" si="63"/>
        <v>0</v>
      </c>
      <c r="S215" s="36">
        <f t="shared" si="63"/>
        <v>0</v>
      </c>
      <c r="T215" s="36">
        <f t="shared" si="63"/>
        <v>0</v>
      </c>
      <c r="U215" s="36">
        <f t="shared" si="63"/>
        <v>0</v>
      </c>
      <c r="V215" s="36">
        <f t="shared" si="63"/>
        <v>0</v>
      </c>
      <c r="W215" s="36">
        <f t="shared" si="63"/>
        <v>0</v>
      </c>
      <c r="X215" s="36">
        <f t="shared" si="63"/>
        <v>0</v>
      </c>
      <c r="Y215" s="36">
        <f t="shared" si="63"/>
        <v>0</v>
      </c>
      <c r="Z215" s="36">
        <f t="shared" si="63"/>
        <v>0</v>
      </c>
      <c r="AA215" s="36">
        <f t="shared" si="63"/>
        <v>0</v>
      </c>
      <c r="AB215" s="36">
        <f t="shared" si="63"/>
        <v>0</v>
      </c>
      <c r="AC215" s="36">
        <f t="shared" si="63"/>
        <v>0</v>
      </c>
      <c r="AD215" s="36">
        <f t="shared" si="63"/>
        <v>0</v>
      </c>
      <c r="AE215" s="36">
        <f t="shared" si="63"/>
        <v>0</v>
      </c>
      <c r="AF215" s="36">
        <f t="shared" si="63"/>
        <v>0</v>
      </c>
      <c r="AG215" s="36">
        <f t="shared" si="63"/>
        <v>0</v>
      </c>
      <c r="AH215" s="36">
        <f t="shared" si="63"/>
        <v>0</v>
      </c>
      <c r="AI215" s="36">
        <f t="shared" si="63"/>
        <v>0</v>
      </c>
      <c r="AJ215" s="36">
        <f t="shared" si="63"/>
        <v>0</v>
      </c>
      <c r="AK215" s="36">
        <f t="shared" si="63"/>
        <v>0</v>
      </c>
      <c r="AL215" s="36">
        <f t="shared" si="63"/>
        <v>0</v>
      </c>
      <c r="AM215" s="36">
        <f t="shared" si="63"/>
        <v>0</v>
      </c>
      <c r="AN215" s="36">
        <f t="shared" si="63"/>
        <v>0</v>
      </c>
      <c r="AO215" s="36">
        <f t="shared" si="63"/>
        <v>0</v>
      </c>
      <c r="AP215" s="36">
        <f t="shared" si="63"/>
        <v>0</v>
      </c>
      <c r="AQ215" s="36">
        <f t="shared" si="63"/>
        <v>0</v>
      </c>
      <c r="AR215" s="36">
        <f t="shared" si="63"/>
        <v>0</v>
      </c>
      <c r="AS215" s="36">
        <f t="shared" si="63"/>
        <v>0</v>
      </c>
      <c r="AT215" s="36">
        <f t="shared" si="63"/>
        <v>0</v>
      </c>
      <c r="AU215" s="36">
        <f t="shared" si="63"/>
        <v>0</v>
      </c>
      <c r="AV215" s="36">
        <f t="shared" si="63"/>
        <v>0</v>
      </c>
      <c r="AW215" s="36">
        <f t="shared" si="63"/>
        <v>0</v>
      </c>
      <c r="AX215" s="36">
        <f t="shared" si="63"/>
        <v>0</v>
      </c>
      <c r="AY215" s="36">
        <f t="shared" si="63"/>
        <v>0</v>
      </c>
      <c r="AZ215" s="36">
        <f t="shared" si="63"/>
        <v>0</v>
      </c>
      <c r="BA215" s="36">
        <f t="shared" si="63"/>
        <v>0</v>
      </c>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row>
    <row r="216" spans="1:246" s="23" customFormat="1" x14ac:dyDescent="0.55000000000000004">
      <c r="A216" s="21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row>
    <row r="217" spans="1:246" s="23" customFormat="1" ht="14.7" thickBot="1" x14ac:dyDescent="0.6">
      <c r="A217" s="216"/>
      <c r="B217" s="23" t="s">
        <v>21</v>
      </c>
      <c r="C217" s="107"/>
      <c r="D217" s="107">
        <f>D212-D213</f>
        <v>0</v>
      </c>
      <c r="E217" s="36">
        <f t="shared" ref="E217:BA217" si="64">E212-E213</f>
        <v>-19.580000000000002</v>
      </c>
      <c r="F217" s="36">
        <f t="shared" si="64"/>
        <v>-14.685</v>
      </c>
      <c r="G217" s="36">
        <f t="shared" si="64"/>
        <v>-26.422500000000003</v>
      </c>
      <c r="H217" s="36">
        <f t="shared" si="64"/>
        <v>-25.922500000000003</v>
      </c>
      <c r="I217" s="36">
        <f t="shared" si="64"/>
        <v>-8.7900000000000009</v>
      </c>
      <c r="J217" s="36">
        <f t="shared" si="64"/>
        <v>1</v>
      </c>
      <c r="K217" s="36">
        <f t="shared" si="64"/>
        <v>1</v>
      </c>
      <c r="L217" s="36">
        <f t="shared" si="64"/>
        <v>1</v>
      </c>
      <c r="M217" s="36">
        <f t="shared" si="64"/>
        <v>1</v>
      </c>
      <c r="N217" s="36">
        <f t="shared" si="64"/>
        <v>1</v>
      </c>
      <c r="O217" s="36">
        <f t="shared" si="64"/>
        <v>1</v>
      </c>
      <c r="P217" s="36">
        <f t="shared" si="64"/>
        <v>1</v>
      </c>
      <c r="Q217" s="36">
        <f t="shared" si="64"/>
        <v>1</v>
      </c>
      <c r="R217" s="36">
        <f t="shared" si="64"/>
        <v>1</v>
      </c>
      <c r="S217" s="36">
        <f t="shared" si="64"/>
        <v>1</v>
      </c>
      <c r="T217" s="36">
        <f t="shared" si="64"/>
        <v>1</v>
      </c>
      <c r="U217" s="36">
        <f t="shared" si="64"/>
        <v>1</v>
      </c>
      <c r="V217" s="36">
        <f t="shared" si="64"/>
        <v>1</v>
      </c>
      <c r="W217" s="36">
        <f t="shared" si="64"/>
        <v>1</v>
      </c>
      <c r="X217" s="36">
        <f t="shared" si="64"/>
        <v>1</v>
      </c>
      <c r="Y217" s="36">
        <f t="shared" si="64"/>
        <v>1</v>
      </c>
      <c r="Z217" s="36">
        <f t="shared" si="64"/>
        <v>1</v>
      </c>
      <c r="AA217" s="36">
        <f t="shared" si="64"/>
        <v>1</v>
      </c>
      <c r="AB217" s="36">
        <f t="shared" si="64"/>
        <v>1</v>
      </c>
      <c r="AC217" s="36">
        <f t="shared" si="64"/>
        <v>1</v>
      </c>
      <c r="AD217" s="36">
        <f t="shared" si="64"/>
        <v>1</v>
      </c>
      <c r="AE217" s="36">
        <f t="shared" si="64"/>
        <v>1</v>
      </c>
      <c r="AF217" s="36">
        <f t="shared" si="64"/>
        <v>1</v>
      </c>
      <c r="AG217" s="36">
        <f t="shared" si="64"/>
        <v>1</v>
      </c>
      <c r="AH217" s="36">
        <f t="shared" si="64"/>
        <v>1</v>
      </c>
      <c r="AI217" s="36">
        <f t="shared" si="64"/>
        <v>1</v>
      </c>
      <c r="AJ217" s="36">
        <f t="shared" si="64"/>
        <v>1</v>
      </c>
      <c r="AK217" s="36">
        <f t="shared" si="64"/>
        <v>1</v>
      </c>
      <c r="AL217" s="36">
        <f t="shared" si="64"/>
        <v>1</v>
      </c>
      <c r="AM217" s="36">
        <f t="shared" si="64"/>
        <v>0</v>
      </c>
      <c r="AN217" s="36">
        <f t="shared" si="64"/>
        <v>0</v>
      </c>
      <c r="AO217" s="36">
        <f t="shared" si="64"/>
        <v>0</v>
      </c>
      <c r="AP217" s="36">
        <f t="shared" si="64"/>
        <v>0</v>
      </c>
      <c r="AQ217" s="36">
        <f t="shared" si="64"/>
        <v>0</v>
      </c>
      <c r="AR217" s="36">
        <f t="shared" si="64"/>
        <v>0</v>
      </c>
      <c r="AS217" s="36">
        <f t="shared" si="64"/>
        <v>0</v>
      </c>
      <c r="AT217" s="36">
        <f t="shared" si="64"/>
        <v>0</v>
      </c>
      <c r="AU217" s="36">
        <f t="shared" si="64"/>
        <v>0</v>
      </c>
      <c r="AV217" s="36">
        <f t="shared" si="64"/>
        <v>0</v>
      </c>
      <c r="AW217" s="36">
        <f t="shared" si="64"/>
        <v>0</v>
      </c>
      <c r="AX217" s="36">
        <f t="shared" si="64"/>
        <v>0</v>
      </c>
      <c r="AY217" s="36">
        <f t="shared" si="64"/>
        <v>0</v>
      </c>
      <c r="AZ217" s="36">
        <f t="shared" si="64"/>
        <v>0</v>
      </c>
      <c r="BA217" s="36">
        <f t="shared" si="64"/>
        <v>0</v>
      </c>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row>
    <row r="218" spans="1:246" s="23" customFormat="1" x14ac:dyDescent="0.55000000000000004">
      <c r="A218" s="216"/>
      <c r="B218" s="105"/>
      <c r="C218" s="108" t="s">
        <v>22</v>
      </c>
      <c r="D218" s="109">
        <f>IRR(E217:AL217,0.1)</f>
        <v>-6.0208007419152998E-2</v>
      </c>
      <c r="E218" s="106"/>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row>
    <row r="219" spans="1:246" s="23" customFormat="1" ht="14.7" thickBot="1" x14ac:dyDescent="0.6">
      <c r="A219" s="110"/>
      <c r="B219" s="217"/>
      <c r="C219" s="110" t="s">
        <v>23</v>
      </c>
      <c r="D219" s="111">
        <f>NPV($C$20,D217:AL217)</f>
        <v>-68.574579646518785</v>
      </c>
      <c r="E219" s="218"/>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217"/>
      <c r="AI219" s="217"/>
      <c r="AJ219" s="217"/>
      <c r="AK219" s="217"/>
      <c r="AL219" s="217"/>
      <c r="AM219" s="217"/>
      <c r="AN219" s="217"/>
      <c r="AO219" s="217"/>
      <c r="AP219" s="217"/>
      <c r="AQ219" s="217"/>
      <c r="AR219" s="217"/>
      <c r="AS219" s="217"/>
      <c r="AT219" s="217"/>
      <c r="AU219" s="217"/>
      <c r="AV219" s="217"/>
      <c r="AW219" s="217"/>
      <c r="AX219" s="217"/>
      <c r="AY219" s="217"/>
      <c r="AZ219" s="217"/>
      <c r="BA219" s="217"/>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row>
    <row r="220" spans="1:246" x14ac:dyDescent="0.55000000000000004">
      <c r="D220">
        <f>NPV($C$20,D212:BA212)/NPV($C$20,D213:BA213)</f>
        <v>0.18399247173137981</v>
      </c>
    </row>
  </sheetData>
  <mergeCells count="5">
    <mergeCell ref="P1:U1"/>
    <mergeCell ref="B25:B26"/>
    <mergeCell ref="I25:O28"/>
    <mergeCell ref="B32:B33"/>
    <mergeCell ref="J1:N1"/>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workbookViewId="0">
      <selection activeCell="F9" sqref="F9"/>
    </sheetView>
  </sheetViews>
  <sheetFormatPr defaultRowHeight="14.4" x14ac:dyDescent="0.55000000000000004"/>
  <cols>
    <col min="1" max="1" width="16" bestFit="1" customWidth="1"/>
  </cols>
  <sheetData>
    <row r="1" spans="1:7" x14ac:dyDescent="0.55000000000000004">
      <c r="A1" s="283" t="s">
        <v>163</v>
      </c>
      <c r="B1" t="s">
        <v>161</v>
      </c>
    </row>
    <row r="2" spans="1:7" x14ac:dyDescent="0.55000000000000004">
      <c r="A2" t="s">
        <v>162</v>
      </c>
      <c r="B2" t="s">
        <v>1568</v>
      </c>
      <c r="C2" t="s">
        <v>1577</v>
      </c>
      <c r="D2" t="s">
        <v>1572</v>
      </c>
      <c r="E2" t="s">
        <v>1571</v>
      </c>
      <c r="F2" t="s">
        <v>1570</v>
      </c>
      <c r="G2" t="s">
        <v>1579</v>
      </c>
    </row>
    <row r="3" spans="1:7" x14ac:dyDescent="0.55000000000000004">
      <c r="A3">
        <f t="shared" ref="A3:A8" si="0">E21</f>
        <v>0</v>
      </c>
      <c r="B3">
        <f t="shared" ref="B3:B8" si="1">H21</f>
        <v>11</v>
      </c>
      <c r="G3">
        <v>0</v>
      </c>
    </row>
    <row r="4" spans="1:7" x14ac:dyDescent="0.55000000000000004">
      <c r="A4">
        <f t="shared" si="0"/>
        <v>0.5</v>
      </c>
      <c r="B4">
        <f t="shared" si="1"/>
        <v>19.75</v>
      </c>
      <c r="G4">
        <v>3</v>
      </c>
    </row>
    <row r="5" spans="1:7" x14ac:dyDescent="0.55000000000000004">
      <c r="A5">
        <f t="shared" si="0"/>
        <v>1</v>
      </c>
      <c r="B5">
        <f t="shared" si="1"/>
        <v>28.5</v>
      </c>
      <c r="G5">
        <v>7</v>
      </c>
    </row>
    <row r="6" spans="1:7" x14ac:dyDescent="0.55000000000000004">
      <c r="A6">
        <f t="shared" si="0"/>
        <v>1.5</v>
      </c>
      <c r="B6">
        <f t="shared" si="1"/>
        <v>37.25</v>
      </c>
      <c r="G6">
        <v>13</v>
      </c>
    </row>
    <row r="7" spans="1:7" x14ac:dyDescent="0.55000000000000004">
      <c r="A7">
        <f t="shared" si="0"/>
        <v>2</v>
      </c>
      <c r="B7">
        <f t="shared" si="1"/>
        <v>46</v>
      </c>
      <c r="G7">
        <v>20</v>
      </c>
    </row>
    <row r="8" spans="1:7" x14ac:dyDescent="0.55000000000000004">
      <c r="A8">
        <f t="shared" si="0"/>
        <v>2.5</v>
      </c>
      <c r="B8">
        <f t="shared" si="1"/>
        <v>54.75</v>
      </c>
      <c r="G8">
        <v>30</v>
      </c>
    </row>
    <row r="9" spans="1:7" x14ac:dyDescent="0.55000000000000004">
      <c r="A9" t="s">
        <v>14</v>
      </c>
    </row>
    <row r="18" spans="5:20" ht="14.7" thickBot="1" x14ac:dyDescent="0.6"/>
    <row r="19" spans="5:20" x14ac:dyDescent="0.55000000000000004">
      <c r="F19" s="361" t="s">
        <v>1568</v>
      </c>
      <c r="G19" s="362"/>
      <c r="H19" s="363"/>
      <c r="I19" s="373" t="s">
        <v>1577</v>
      </c>
      <c r="J19" s="374"/>
      <c r="K19" s="375"/>
      <c r="L19" s="385" t="s">
        <v>1572</v>
      </c>
      <c r="M19" s="386"/>
      <c r="N19" s="387"/>
      <c r="O19" s="397" t="s">
        <v>1571</v>
      </c>
      <c r="P19" s="118"/>
      <c r="Q19" s="398"/>
      <c r="R19" s="397" t="s">
        <v>1570</v>
      </c>
      <c r="S19" s="118"/>
      <c r="T19" s="398"/>
    </row>
    <row r="20" spans="5:20" x14ac:dyDescent="0.55000000000000004">
      <c r="E20" t="s">
        <v>1576</v>
      </c>
      <c r="F20" s="364" t="s">
        <v>1574</v>
      </c>
      <c r="G20" s="365" t="s">
        <v>1575</v>
      </c>
      <c r="H20" s="366" t="s">
        <v>1578</v>
      </c>
      <c r="I20" s="376" t="s">
        <v>1574</v>
      </c>
      <c r="J20" s="377" t="s">
        <v>1575</v>
      </c>
      <c r="K20" s="378" t="s">
        <v>1578</v>
      </c>
      <c r="L20" s="388" t="s">
        <v>1574</v>
      </c>
      <c r="M20" s="389" t="s">
        <v>1575</v>
      </c>
      <c r="N20" s="390" t="s">
        <v>1578</v>
      </c>
      <c r="O20" s="399" t="s">
        <v>1574</v>
      </c>
      <c r="P20" s="400" t="s">
        <v>1575</v>
      </c>
      <c r="Q20" s="401" t="s">
        <v>1578</v>
      </c>
      <c r="R20" s="399" t="s">
        <v>1574</v>
      </c>
      <c r="S20" s="400" t="s">
        <v>1575</v>
      </c>
      <c r="T20" s="401" t="s">
        <v>1578</v>
      </c>
    </row>
    <row r="21" spans="5:20" x14ac:dyDescent="0.55000000000000004">
      <c r="E21">
        <v>0</v>
      </c>
      <c r="F21" s="367">
        <v>11</v>
      </c>
      <c r="G21" s="368">
        <v>17.5</v>
      </c>
      <c r="H21" s="369">
        <f t="shared" ref="H21:H26" si="2">$F$21+E21*$G$21</f>
        <v>11</v>
      </c>
      <c r="I21" s="379"/>
      <c r="J21" s="380"/>
      <c r="K21" s="381"/>
      <c r="L21" s="391"/>
      <c r="M21" s="392"/>
      <c r="N21" s="393"/>
      <c r="O21" s="402"/>
      <c r="P21" s="112"/>
      <c r="Q21" s="403"/>
      <c r="R21" s="402"/>
      <c r="S21" s="112"/>
      <c r="T21" s="403"/>
    </row>
    <row r="22" spans="5:20" x14ac:dyDescent="0.55000000000000004">
      <c r="E22">
        <v>0.5</v>
      </c>
      <c r="F22" s="367"/>
      <c r="G22" s="368"/>
      <c r="H22" s="369">
        <f t="shared" si="2"/>
        <v>19.75</v>
      </c>
      <c r="I22" s="379"/>
      <c r="J22" s="380"/>
      <c r="K22" s="381"/>
      <c r="L22" s="391"/>
      <c r="M22" s="392"/>
      <c r="N22" s="393"/>
      <c r="O22" s="402"/>
      <c r="P22" s="112"/>
      <c r="Q22" s="403"/>
      <c r="R22" s="402"/>
      <c r="S22" s="112"/>
      <c r="T22" s="403"/>
    </row>
    <row r="23" spans="5:20" x14ac:dyDescent="0.55000000000000004">
      <c r="E23">
        <v>1</v>
      </c>
      <c r="F23" s="367"/>
      <c r="G23" s="368"/>
      <c r="H23" s="369">
        <f t="shared" si="2"/>
        <v>28.5</v>
      </c>
      <c r="I23" s="379"/>
      <c r="J23" s="380"/>
      <c r="K23" s="381"/>
      <c r="L23" s="391"/>
      <c r="M23" s="392"/>
      <c r="N23" s="393"/>
      <c r="O23" s="402"/>
      <c r="P23" s="112"/>
      <c r="Q23" s="403"/>
      <c r="R23" s="402"/>
      <c r="S23" s="112"/>
      <c r="T23" s="403"/>
    </row>
    <row r="24" spans="5:20" x14ac:dyDescent="0.55000000000000004">
      <c r="E24">
        <v>1.5</v>
      </c>
      <c r="F24" s="367"/>
      <c r="G24" s="368"/>
      <c r="H24" s="369">
        <f t="shared" si="2"/>
        <v>37.25</v>
      </c>
      <c r="I24" s="379"/>
      <c r="J24" s="380"/>
      <c r="K24" s="381"/>
      <c r="L24" s="391"/>
      <c r="M24" s="392"/>
      <c r="N24" s="393"/>
      <c r="O24" s="402"/>
      <c r="P24" s="112"/>
      <c r="Q24" s="403"/>
      <c r="R24" s="402"/>
      <c r="S24" s="112"/>
      <c r="T24" s="403"/>
    </row>
    <row r="25" spans="5:20" x14ac:dyDescent="0.55000000000000004">
      <c r="E25">
        <v>2</v>
      </c>
      <c r="F25" s="367"/>
      <c r="G25" s="368"/>
      <c r="H25" s="369">
        <f t="shared" si="2"/>
        <v>46</v>
      </c>
      <c r="I25" s="379"/>
      <c r="J25" s="380"/>
      <c r="K25" s="381"/>
      <c r="L25" s="391"/>
      <c r="M25" s="392"/>
      <c r="N25" s="393"/>
      <c r="O25" s="402"/>
      <c r="P25" s="112"/>
      <c r="Q25" s="403"/>
      <c r="R25" s="402"/>
      <c r="S25" s="112"/>
      <c r="T25" s="403"/>
    </row>
    <row r="26" spans="5:20" ht="14.7" thickBot="1" x14ac:dyDescent="0.6">
      <c r="E26">
        <v>2.5</v>
      </c>
      <c r="F26" s="370"/>
      <c r="G26" s="371"/>
      <c r="H26" s="372">
        <f t="shared" si="2"/>
        <v>54.75</v>
      </c>
      <c r="I26" s="382"/>
      <c r="J26" s="383"/>
      <c r="K26" s="384"/>
      <c r="L26" s="394"/>
      <c r="M26" s="395"/>
      <c r="N26" s="396"/>
      <c r="O26" s="404"/>
      <c r="P26" s="405"/>
      <c r="Q26" s="406"/>
      <c r="R26" s="404"/>
      <c r="S26" s="405"/>
      <c r="T26" s="40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91"/>
  <sheetViews>
    <sheetView topLeftCell="G1" workbookViewId="0">
      <pane xSplit="17268" topLeftCell="Q1" activePane="topRight"/>
      <selection activeCell="N1" sqref="N1:N1048576"/>
      <selection pane="topRight" activeCell="S13" sqref="S13"/>
    </sheetView>
  </sheetViews>
  <sheetFormatPr defaultRowHeight="14.4" x14ac:dyDescent="0.55000000000000004"/>
  <cols>
    <col min="1" max="1" width="17.1015625" hidden="1" customWidth="1"/>
    <col min="2" max="5" width="0" hidden="1" customWidth="1"/>
    <col min="6" max="6" width="12.3125" customWidth="1"/>
    <col min="7" max="7" width="43.89453125" customWidth="1"/>
    <col min="8" max="8" width="38.3125" customWidth="1"/>
    <col min="9" max="9" width="13.1015625" customWidth="1"/>
    <col min="10" max="10" width="12.68359375" customWidth="1"/>
    <col min="11" max="11" width="8.89453125" customWidth="1"/>
    <col min="12" max="12" width="12.5234375" style="335" bestFit="1" customWidth="1"/>
    <col min="13" max="14" width="8.89453125" customWidth="1"/>
    <col min="18" max="18" width="12.1015625" customWidth="1"/>
    <col min="19" max="19" width="12" bestFit="1" customWidth="1"/>
  </cols>
  <sheetData>
    <row r="1" spans="1:19" x14ac:dyDescent="0.55000000000000004">
      <c r="A1" t="s">
        <v>1561</v>
      </c>
      <c r="B1" t="s">
        <v>157</v>
      </c>
      <c r="C1" t="s">
        <v>1560</v>
      </c>
      <c r="D1" t="s">
        <v>1559</v>
      </c>
      <c r="E1" t="s">
        <v>1558</v>
      </c>
      <c r="F1" t="s">
        <v>1557</v>
      </c>
      <c r="G1" t="s">
        <v>1556</v>
      </c>
      <c r="H1" t="s">
        <v>1555</v>
      </c>
      <c r="I1" t="s">
        <v>1554</v>
      </c>
      <c r="J1" t="s">
        <v>1553</v>
      </c>
      <c r="K1" t="s">
        <v>1552</v>
      </c>
      <c r="L1" s="335" t="s">
        <v>1551</v>
      </c>
      <c r="M1" t="s">
        <v>1550</v>
      </c>
      <c r="N1" t="s">
        <v>1549</v>
      </c>
    </row>
    <row r="2" spans="1:19" s="275" customFormat="1" x14ac:dyDescent="0.55000000000000004">
      <c r="A2" s="275" t="s">
        <v>1548</v>
      </c>
      <c r="B2" s="275" t="s">
        <v>169</v>
      </c>
      <c r="C2" s="275">
        <v>8.7892279999999996</v>
      </c>
      <c r="D2" s="275">
        <v>167.73472599999999</v>
      </c>
      <c r="E2" s="275" t="s">
        <v>168</v>
      </c>
      <c r="F2" s="275" t="s">
        <v>58</v>
      </c>
      <c r="G2" t="s">
        <v>1539</v>
      </c>
      <c r="H2" t="s">
        <v>179</v>
      </c>
      <c r="I2">
        <v>1</v>
      </c>
      <c r="J2">
        <v>135.24</v>
      </c>
      <c r="K2" t="s">
        <v>165</v>
      </c>
      <c r="L2" s="335">
        <v>304290</v>
      </c>
      <c r="M2">
        <v>1</v>
      </c>
      <c r="N2">
        <v>5</v>
      </c>
      <c r="O2" s="355">
        <f t="shared" ref="O2:O33" si="0">L2/J2</f>
        <v>2250</v>
      </c>
      <c r="Q2" s="343" t="s">
        <v>142</v>
      </c>
      <c r="R2" s="343" t="s">
        <v>58</v>
      </c>
      <c r="S2" s="358">
        <f>L1352</f>
        <v>97586998.319999963</v>
      </c>
    </row>
    <row r="3" spans="1:19" x14ac:dyDescent="0.55000000000000004">
      <c r="A3" t="s">
        <v>1547</v>
      </c>
      <c r="B3" t="s">
        <v>169</v>
      </c>
      <c r="C3">
        <v>8.7890490000000003</v>
      </c>
      <c r="D3">
        <v>167.73469</v>
      </c>
      <c r="E3" t="s">
        <v>168</v>
      </c>
      <c r="F3" t="s">
        <v>58</v>
      </c>
      <c r="G3" t="s">
        <v>1539</v>
      </c>
      <c r="H3" t="s">
        <v>1071</v>
      </c>
      <c r="I3">
        <v>6</v>
      </c>
      <c r="J3">
        <v>55.44</v>
      </c>
      <c r="K3" t="s">
        <v>165</v>
      </c>
      <c r="L3" s="335">
        <v>623700</v>
      </c>
      <c r="M3">
        <v>1</v>
      </c>
      <c r="N3">
        <v>5</v>
      </c>
      <c r="O3" s="355">
        <f t="shared" si="0"/>
        <v>11250</v>
      </c>
      <c r="Q3" s="343" t="s">
        <v>142</v>
      </c>
      <c r="R3" s="343" t="s">
        <v>59</v>
      </c>
      <c r="S3" s="355">
        <f>L137</f>
        <v>11554275.6</v>
      </c>
    </row>
    <row r="4" spans="1:19" x14ac:dyDescent="0.55000000000000004">
      <c r="A4" t="s">
        <v>1546</v>
      </c>
      <c r="B4" t="s">
        <v>169</v>
      </c>
      <c r="C4">
        <v>8.7892080000000004</v>
      </c>
      <c r="D4">
        <v>167.73485700000001</v>
      </c>
      <c r="E4" t="s">
        <v>168</v>
      </c>
      <c r="F4" t="s">
        <v>58</v>
      </c>
      <c r="G4" t="s">
        <v>1539</v>
      </c>
      <c r="H4" t="s">
        <v>1214</v>
      </c>
      <c r="I4">
        <v>1</v>
      </c>
      <c r="J4">
        <v>86.52</v>
      </c>
      <c r="K4" t="s">
        <v>165</v>
      </c>
      <c r="L4" s="335">
        <v>162225</v>
      </c>
      <c r="M4">
        <v>1</v>
      </c>
      <c r="N4">
        <v>5</v>
      </c>
      <c r="O4" s="355">
        <f t="shared" si="0"/>
        <v>1875</v>
      </c>
      <c r="Q4" s="343" t="s">
        <v>142</v>
      </c>
      <c r="R4" s="343" t="s">
        <v>60</v>
      </c>
      <c r="S4" s="355">
        <f>L55</f>
        <v>6749122.7999999998</v>
      </c>
    </row>
    <row r="5" spans="1:19" x14ac:dyDescent="0.55000000000000004">
      <c r="A5" t="s">
        <v>1545</v>
      </c>
      <c r="B5" t="s">
        <v>169</v>
      </c>
      <c r="C5">
        <v>8.7893720000000002</v>
      </c>
      <c r="D5">
        <v>167.734711</v>
      </c>
      <c r="E5" t="s">
        <v>168</v>
      </c>
      <c r="F5" t="s">
        <v>58</v>
      </c>
      <c r="G5" t="s">
        <v>1539</v>
      </c>
      <c r="H5" t="s">
        <v>194</v>
      </c>
      <c r="I5">
        <v>2</v>
      </c>
      <c r="J5">
        <v>59.64</v>
      </c>
      <c r="K5" t="s">
        <v>165</v>
      </c>
      <c r="L5" s="335">
        <v>286272</v>
      </c>
      <c r="M5">
        <v>1</v>
      </c>
      <c r="N5">
        <v>5</v>
      </c>
      <c r="O5" s="355">
        <f t="shared" si="0"/>
        <v>4800</v>
      </c>
      <c r="Q5" s="343" t="s">
        <v>142</v>
      </c>
      <c r="R5" s="343" t="s">
        <v>143</v>
      </c>
      <c r="S5" s="355">
        <f>L85</f>
        <v>2125830</v>
      </c>
    </row>
    <row r="6" spans="1:19" x14ac:dyDescent="0.55000000000000004">
      <c r="A6" t="s">
        <v>1544</v>
      </c>
      <c r="B6" t="s">
        <v>169</v>
      </c>
      <c r="C6">
        <v>8.7893690000000007</v>
      </c>
      <c r="D6">
        <v>167.73478600000001</v>
      </c>
      <c r="E6" t="s">
        <v>168</v>
      </c>
      <c r="F6" t="s">
        <v>58</v>
      </c>
      <c r="G6" t="s">
        <v>1539</v>
      </c>
      <c r="H6" t="s">
        <v>194</v>
      </c>
      <c r="I6">
        <v>2</v>
      </c>
      <c r="J6">
        <v>50.4</v>
      </c>
      <c r="K6" t="s">
        <v>165</v>
      </c>
      <c r="L6" s="335">
        <v>241920</v>
      </c>
      <c r="M6">
        <v>1</v>
      </c>
      <c r="N6">
        <v>5</v>
      </c>
      <c r="O6" s="355">
        <f t="shared" si="0"/>
        <v>4800</v>
      </c>
      <c r="Q6" s="343" t="s">
        <v>142</v>
      </c>
      <c r="R6" s="343" t="s">
        <v>62</v>
      </c>
      <c r="S6" s="355">
        <f>L68</f>
        <v>522144</v>
      </c>
    </row>
    <row r="7" spans="1:19" x14ac:dyDescent="0.55000000000000004">
      <c r="A7" t="s">
        <v>1543</v>
      </c>
      <c r="B7" t="s">
        <v>169</v>
      </c>
      <c r="C7">
        <v>8.7890309999999996</v>
      </c>
      <c r="D7">
        <v>167.73483100000001</v>
      </c>
      <c r="E7" t="s">
        <v>168</v>
      </c>
      <c r="F7" t="s">
        <v>58</v>
      </c>
      <c r="G7" t="s">
        <v>1539</v>
      </c>
      <c r="H7" t="s">
        <v>179</v>
      </c>
      <c r="I7">
        <v>1</v>
      </c>
      <c r="J7">
        <v>8.4</v>
      </c>
      <c r="K7" t="s">
        <v>165</v>
      </c>
      <c r="L7" s="335">
        <v>18900</v>
      </c>
      <c r="M7">
        <v>1</v>
      </c>
      <c r="N7">
        <v>5</v>
      </c>
      <c r="O7" s="355">
        <f t="shared" si="0"/>
        <v>2250</v>
      </c>
      <c r="Q7" s="343" t="s">
        <v>142</v>
      </c>
      <c r="R7" s="343" t="s">
        <v>63</v>
      </c>
      <c r="S7" s="355">
        <f>L100</f>
        <v>478506</v>
      </c>
    </row>
    <row r="8" spans="1:19" x14ac:dyDescent="0.55000000000000004">
      <c r="A8" t="s">
        <v>1542</v>
      </c>
      <c r="B8" t="s">
        <v>169</v>
      </c>
      <c r="C8">
        <v>8.7891779999999997</v>
      </c>
      <c r="D8">
        <v>167.73498000000001</v>
      </c>
      <c r="E8" t="s">
        <v>168</v>
      </c>
      <c r="F8" t="s">
        <v>58</v>
      </c>
      <c r="G8" t="s">
        <v>1539</v>
      </c>
      <c r="H8" t="s">
        <v>194</v>
      </c>
      <c r="I8">
        <v>2</v>
      </c>
      <c r="J8">
        <v>96.6</v>
      </c>
      <c r="K8" t="s">
        <v>165</v>
      </c>
      <c r="L8" s="335">
        <v>463680</v>
      </c>
      <c r="M8">
        <v>1</v>
      </c>
      <c r="N8">
        <v>5</v>
      </c>
      <c r="O8" s="355">
        <f t="shared" si="0"/>
        <v>4800</v>
      </c>
      <c r="Q8" s="343" t="s">
        <v>142</v>
      </c>
      <c r="R8" s="343" t="s">
        <v>131</v>
      </c>
      <c r="S8" s="355">
        <f>SUM(S2:S7)</f>
        <v>119016876.71999995</v>
      </c>
    </row>
    <row r="9" spans="1:19" x14ac:dyDescent="0.55000000000000004">
      <c r="A9" t="s">
        <v>1541</v>
      </c>
      <c r="B9" t="s">
        <v>169</v>
      </c>
      <c r="C9">
        <v>8.7889890000000008</v>
      </c>
      <c r="D9">
        <v>167.73494700000001</v>
      </c>
      <c r="E9" t="s">
        <v>168</v>
      </c>
      <c r="F9" t="s">
        <v>58</v>
      </c>
      <c r="G9" t="s">
        <v>1539</v>
      </c>
      <c r="H9" t="s">
        <v>613</v>
      </c>
      <c r="I9">
        <v>1</v>
      </c>
      <c r="J9">
        <v>66.36</v>
      </c>
      <c r="K9" t="s">
        <v>165</v>
      </c>
      <c r="L9" s="335">
        <v>124425</v>
      </c>
      <c r="M9">
        <v>1</v>
      </c>
      <c r="N9">
        <v>5</v>
      </c>
      <c r="O9" s="355">
        <f t="shared" si="0"/>
        <v>1875</v>
      </c>
    </row>
    <row r="10" spans="1:19" x14ac:dyDescent="0.55000000000000004">
      <c r="A10" t="s">
        <v>1540</v>
      </c>
      <c r="B10" t="s">
        <v>169</v>
      </c>
      <c r="C10">
        <v>8.7889789999999994</v>
      </c>
      <c r="D10">
        <v>167.73503700000001</v>
      </c>
      <c r="E10" t="s">
        <v>168</v>
      </c>
      <c r="F10" t="s">
        <v>58</v>
      </c>
      <c r="G10" t="s">
        <v>1539</v>
      </c>
      <c r="H10" t="s">
        <v>166</v>
      </c>
      <c r="I10">
        <v>1</v>
      </c>
      <c r="J10">
        <v>58.8</v>
      </c>
      <c r="K10" t="s">
        <v>165</v>
      </c>
      <c r="L10" s="335">
        <v>110250</v>
      </c>
      <c r="M10">
        <v>1</v>
      </c>
      <c r="N10">
        <v>5</v>
      </c>
      <c r="O10" s="355">
        <f t="shared" si="0"/>
        <v>1875</v>
      </c>
    </row>
    <row r="11" spans="1:19" x14ac:dyDescent="0.55000000000000004">
      <c r="A11" t="s">
        <v>1538</v>
      </c>
      <c r="B11" t="s">
        <v>169</v>
      </c>
      <c r="C11">
        <v>8.7891580000000005</v>
      </c>
      <c r="D11">
        <v>167.73519300000001</v>
      </c>
      <c r="E11" t="s">
        <v>168</v>
      </c>
      <c r="F11" t="s">
        <v>58</v>
      </c>
      <c r="G11" t="s">
        <v>1537</v>
      </c>
      <c r="H11" t="s">
        <v>179</v>
      </c>
      <c r="I11">
        <v>1</v>
      </c>
      <c r="J11">
        <v>36.119999999999997</v>
      </c>
      <c r="K11" t="s">
        <v>165</v>
      </c>
      <c r="L11" s="335">
        <v>32508</v>
      </c>
      <c r="M11">
        <v>1</v>
      </c>
      <c r="N11">
        <v>5</v>
      </c>
      <c r="O11" s="355">
        <f t="shared" si="0"/>
        <v>900.00000000000011</v>
      </c>
    </row>
    <row r="12" spans="1:19" x14ac:dyDescent="0.55000000000000004">
      <c r="A12" t="s">
        <v>1536</v>
      </c>
      <c r="B12" t="s">
        <v>169</v>
      </c>
      <c r="C12">
        <v>8.789161</v>
      </c>
      <c r="D12">
        <v>167.73506800000001</v>
      </c>
      <c r="E12" t="s">
        <v>168</v>
      </c>
      <c r="F12" t="s">
        <v>58</v>
      </c>
      <c r="G12" t="s">
        <v>1494</v>
      </c>
      <c r="H12" t="s">
        <v>166</v>
      </c>
      <c r="I12">
        <v>1</v>
      </c>
      <c r="J12">
        <v>50.4</v>
      </c>
      <c r="K12" t="s">
        <v>165</v>
      </c>
      <c r="L12" s="335">
        <v>50400</v>
      </c>
      <c r="M12">
        <v>1</v>
      </c>
      <c r="N12">
        <v>5</v>
      </c>
      <c r="O12" s="355">
        <f t="shared" si="0"/>
        <v>1000</v>
      </c>
    </row>
    <row r="13" spans="1:19" x14ac:dyDescent="0.55000000000000004">
      <c r="A13" t="s">
        <v>1535</v>
      </c>
      <c r="B13" t="s">
        <v>169</v>
      </c>
      <c r="C13">
        <v>8.7889510000000008</v>
      </c>
      <c r="D13">
        <v>167.73516000000001</v>
      </c>
      <c r="E13" t="s">
        <v>168</v>
      </c>
      <c r="F13" t="s">
        <v>58</v>
      </c>
      <c r="G13" t="s">
        <v>1494</v>
      </c>
      <c r="H13" t="s">
        <v>179</v>
      </c>
      <c r="I13">
        <v>1</v>
      </c>
      <c r="J13">
        <v>79.8</v>
      </c>
      <c r="K13" t="s">
        <v>165</v>
      </c>
      <c r="L13" s="335">
        <v>79800</v>
      </c>
      <c r="M13">
        <v>1</v>
      </c>
      <c r="N13">
        <v>5</v>
      </c>
      <c r="O13" s="355">
        <f t="shared" si="0"/>
        <v>1000</v>
      </c>
    </row>
    <row r="14" spans="1:19" x14ac:dyDescent="0.55000000000000004">
      <c r="A14" t="s">
        <v>1534</v>
      </c>
      <c r="B14" t="s">
        <v>169</v>
      </c>
      <c r="C14">
        <v>8.7889020000000002</v>
      </c>
      <c r="D14">
        <v>167.735241</v>
      </c>
      <c r="E14" t="s">
        <v>168</v>
      </c>
      <c r="F14" t="s">
        <v>58</v>
      </c>
      <c r="G14" t="s">
        <v>1494</v>
      </c>
      <c r="H14" t="s">
        <v>172</v>
      </c>
      <c r="I14">
        <v>1</v>
      </c>
      <c r="J14">
        <v>15.12</v>
      </c>
      <c r="K14" t="s">
        <v>165</v>
      </c>
      <c r="L14" s="335">
        <v>13608</v>
      </c>
      <c r="M14">
        <v>1</v>
      </c>
      <c r="N14">
        <v>5</v>
      </c>
      <c r="O14" s="355">
        <f t="shared" si="0"/>
        <v>900</v>
      </c>
    </row>
    <row r="15" spans="1:19" x14ac:dyDescent="0.55000000000000004">
      <c r="A15" t="s">
        <v>1533</v>
      </c>
      <c r="B15" t="s">
        <v>169</v>
      </c>
      <c r="C15">
        <v>8.788983</v>
      </c>
      <c r="D15">
        <v>167.73525599999999</v>
      </c>
      <c r="E15" t="s">
        <v>168</v>
      </c>
      <c r="F15" t="s">
        <v>58</v>
      </c>
      <c r="G15" t="s">
        <v>1494</v>
      </c>
      <c r="H15" t="s">
        <v>194</v>
      </c>
      <c r="I15">
        <v>2</v>
      </c>
      <c r="J15">
        <v>50.4</v>
      </c>
      <c r="K15" t="s">
        <v>165</v>
      </c>
      <c r="L15" s="335">
        <v>120960</v>
      </c>
      <c r="M15">
        <v>1</v>
      </c>
      <c r="N15">
        <v>5</v>
      </c>
      <c r="O15" s="355">
        <f t="shared" si="0"/>
        <v>2400</v>
      </c>
    </row>
    <row r="16" spans="1:19" x14ac:dyDescent="0.55000000000000004">
      <c r="A16" t="s">
        <v>1532</v>
      </c>
      <c r="B16" t="s">
        <v>169</v>
      </c>
      <c r="C16">
        <v>8.7892290000000006</v>
      </c>
      <c r="D16">
        <v>167.735342</v>
      </c>
      <c r="E16" t="s">
        <v>168</v>
      </c>
      <c r="F16" t="s">
        <v>58</v>
      </c>
      <c r="G16" t="s">
        <v>1494</v>
      </c>
      <c r="H16" t="s">
        <v>1161</v>
      </c>
      <c r="I16">
        <v>1</v>
      </c>
      <c r="J16">
        <v>69.72</v>
      </c>
      <c r="K16" t="s">
        <v>165</v>
      </c>
      <c r="L16" s="335">
        <v>83664</v>
      </c>
      <c r="M16">
        <v>1</v>
      </c>
      <c r="N16">
        <v>5</v>
      </c>
      <c r="O16" s="355">
        <f t="shared" si="0"/>
        <v>1200</v>
      </c>
    </row>
    <row r="17" spans="1:15" x14ac:dyDescent="0.55000000000000004">
      <c r="A17" t="s">
        <v>1531</v>
      </c>
      <c r="B17" t="s">
        <v>169</v>
      </c>
      <c r="C17">
        <v>8.7891899999999996</v>
      </c>
      <c r="D17">
        <v>167.73530700000001</v>
      </c>
      <c r="E17" t="s">
        <v>168</v>
      </c>
      <c r="F17" t="s">
        <v>58</v>
      </c>
      <c r="G17" t="s">
        <v>1494</v>
      </c>
      <c r="H17" t="s">
        <v>166</v>
      </c>
      <c r="I17">
        <v>1</v>
      </c>
      <c r="J17">
        <v>82.32</v>
      </c>
      <c r="K17" t="s">
        <v>165</v>
      </c>
      <c r="L17" s="335">
        <v>82320</v>
      </c>
      <c r="M17">
        <v>1</v>
      </c>
      <c r="N17">
        <v>5</v>
      </c>
      <c r="O17" s="355">
        <f t="shared" si="0"/>
        <v>1000.0000000000001</v>
      </c>
    </row>
    <row r="18" spans="1:15" x14ac:dyDescent="0.55000000000000004">
      <c r="A18" t="s">
        <v>1530</v>
      </c>
      <c r="B18" t="s">
        <v>169</v>
      </c>
      <c r="C18">
        <v>8.7891460000000006</v>
      </c>
      <c r="D18">
        <v>167.735242</v>
      </c>
      <c r="E18" t="s">
        <v>168</v>
      </c>
      <c r="F18" t="s">
        <v>58</v>
      </c>
      <c r="G18" t="s">
        <v>1494</v>
      </c>
      <c r="H18" t="s">
        <v>166</v>
      </c>
      <c r="I18">
        <v>1</v>
      </c>
      <c r="J18">
        <v>35.28</v>
      </c>
      <c r="K18" t="s">
        <v>165</v>
      </c>
      <c r="L18" s="335">
        <v>35280</v>
      </c>
      <c r="M18">
        <v>1</v>
      </c>
      <c r="N18">
        <v>5</v>
      </c>
      <c r="O18" s="355">
        <f t="shared" si="0"/>
        <v>1000</v>
      </c>
    </row>
    <row r="19" spans="1:15" x14ac:dyDescent="0.55000000000000004">
      <c r="A19" t="s">
        <v>1529</v>
      </c>
      <c r="B19" t="s">
        <v>169</v>
      </c>
      <c r="C19">
        <v>8.7890709999999999</v>
      </c>
      <c r="D19">
        <v>167.73527899999999</v>
      </c>
      <c r="E19" t="s">
        <v>168</v>
      </c>
      <c r="F19" t="s">
        <v>58</v>
      </c>
      <c r="G19" t="s">
        <v>1494</v>
      </c>
      <c r="H19" t="s">
        <v>179</v>
      </c>
      <c r="I19">
        <v>1</v>
      </c>
      <c r="J19">
        <v>64.680000000000007</v>
      </c>
      <c r="K19" t="s">
        <v>165</v>
      </c>
      <c r="L19" s="335">
        <v>64680</v>
      </c>
      <c r="M19">
        <v>1</v>
      </c>
      <c r="N19">
        <v>5</v>
      </c>
      <c r="O19" s="355">
        <f t="shared" si="0"/>
        <v>999.99999999999989</v>
      </c>
    </row>
    <row r="20" spans="1:15" x14ac:dyDescent="0.55000000000000004">
      <c r="A20" t="s">
        <v>1528</v>
      </c>
      <c r="B20" t="s">
        <v>169</v>
      </c>
      <c r="C20">
        <v>8.7891030000000008</v>
      </c>
      <c r="D20">
        <v>167.73548700000001</v>
      </c>
      <c r="E20" t="s">
        <v>168</v>
      </c>
      <c r="F20" t="s">
        <v>58</v>
      </c>
      <c r="G20" t="s">
        <v>1494</v>
      </c>
      <c r="H20" t="s">
        <v>1161</v>
      </c>
      <c r="I20">
        <v>1</v>
      </c>
      <c r="J20">
        <v>25.2</v>
      </c>
      <c r="K20" t="s">
        <v>165</v>
      </c>
      <c r="L20" s="335">
        <v>30240</v>
      </c>
      <c r="M20">
        <v>1</v>
      </c>
      <c r="N20">
        <v>5</v>
      </c>
      <c r="O20" s="355">
        <f t="shared" si="0"/>
        <v>1200</v>
      </c>
    </row>
    <row r="21" spans="1:15" x14ac:dyDescent="0.55000000000000004">
      <c r="A21" t="s">
        <v>1527</v>
      </c>
      <c r="B21" t="s">
        <v>169</v>
      </c>
      <c r="C21">
        <v>8.7889169999999996</v>
      </c>
      <c r="D21">
        <v>167.73538099999999</v>
      </c>
      <c r="E21" t="s">
        <v>168</v>
      </c>
      <c r="F21" t="s">
        <v>58</v>
      </c>
      <c r="G21" t="s">
        <v>1494</v>
      </c>
      <c r="H21" t="s">
        <v>172</v>
      </c>
      <c r="I21">
        <v>1</v>
      </c>
      <c r="J21">
        <v>49.56</v>
      </c>
      <c r="K21" t="s">
        <v>165</v>
      </c>
      <c r="L21" s="335">
        <v>49560</v>
      </c>
      <c r="M21">
        <v>1</v>
      </c>
      <c r="N21">
        <v>5</v>
      </c>
      <c r="O21" s="355">
        <f t="shared" si="0"/>
        <v>1000</v>
      </c>
    </row>
    <row r="22" spans="1:15" x14ac:dyDescent="0.55000000000000004">
      <c r="A22" t="s">
        <v>1526</v>
      </c>
      <c r="B22" t="s">
        <v>169</v>
      </c>
      <c r="C22">
        <v>8.7889009999999992</v>
      </c>
      <c r="D22">
        <v>167.73545300000001</v>
      </c>
      <c r="E22" t="s">
        <v>168</v>
      </c>
      <c r="F22" t="s">
        <v>58</v>
      </c>
      <c r="G22" t="s">
        <v>1494</v>
      </c>
      <c r="H22" t="s">
        <v>179</v>
      </c>
      <c r="I22">
        <v>1</v>
      </c>
      <c r="J22">
        <v>44.52</v>
      </c>
      <c r="K22" t="s">
        <v>165</v>
      </c>
      <c r="L22" s="335">
        <v>44520</v>
      </c>
      <c r="M22">
        <v>1</v>
      </c>
      <c r="N22">
        <v>5</v>
      </c>
      <c r="O22" s="355">
        <f t="shared" si="0"/>
        <v>999.99999999999989</v>
      </c>
    </row>
    <row r="23" spans="1:15" x14ac:dyDescent="0.55000000000000004">
      <c r="A23" t="s">
        <v>1525</v>
      </c>
      <c r="B23" t="s">
        <v>169</v>
      </c>
      <c r="C23">
        <v>8.7889060000000008</v>
      </c>
      <c r="D23">
        <v>167.73550599999999</v>
      </c>
      <c r="E23" t="s">
        <v>168</v>
      </c>
      <c r="F23" t="s">
        <v>58</v>
      </c>
      <c r="G23" t="s">
        <v>1494</v>
      </c>
      <c r="H23" t="s">
        <v>194</v>
      </c>
      <c r="I23">
        <v>3</v>
      </c>
      <c r="J23">
        <v>59.64</v>
      </c>
      <c r="K23" t="s">
        <v>165</v>
      </c>
      <c r="L23" s="335">
        <v>214704</v>
      </c>
      <c r="M23">
        <v>1</v>
      </c>
      <c r="N23">
        <v>5</v>
      </c>
      <c r="O23" s="355">
        <f t="shared" si="0"/>
        <v>3600</v>
      </c>
    </row>
    <row r="24" spans="1:15" x14ac:dyDescent="0.55000000000000004">
      <c r="A24" t="s">
        <v>1524</v>
      </c>
      <c r="B24" t="s">
        <v>169</v>
      </c>
      <c r="C24">
        <v>8.7890800000000002</v>
      </c>
      <c r="D24">
        <v>167.73560800000001</v>
      </c>
      <c r="E24" t="s">
        <v>168</v>
      </c>
      <c r="F24" t="s">
        <v>58</v>
      </c>
      <c r="G24" t="s">
        <v>1494</v>
      </c>
      <c r="H24" t="s">
        <v>179</v>
      </c>
      <c r="I24">
        <v>1</v>
      </c>
      <c r="J24">
        <v>33.6</v>
      </c>
      <c r="K24" t="s">
        <v>165</v>
      </c>
      <c r="L24" s="335">
        <v>33600</v>
      </c>
      <c r="M24">
        <v>1</v>
      </c>
      <c r="N24">
        <v>5</v>
      </c>
      <c r="O24" s="355">
        <f t="shared" si="0"/>
        <v>1000</v>
      </c>
    </row>
    <row r="25" spans="1:15" x14ac:dyDescent="0.55000000000000004">
      <c r="A25" t="s">
        <v>1523</v>
      </c>
      <c r="B25" t="s">
        <v>169</v>
      </c>
      <c r="C25">
        <v>8.7888789999999997</v>
      </c>
      <c r="D25">
        <v>167.73557700000001</v>
      </c>
      <c r="E25" t="s">
        <v>168</v>
      </c>
      <c r="F25" t="s">
        <v>58</v>
      </c>
      <c r="G25" t="s">
        <v>1494</v>
      </c>
      <c r="H25" t="s">
        <v>194</v>
      </c>
      <c r="I25">
        <v>2</v>
      </c>
      <c r="J25">
        <v>28.56</v>
      </c>
      <c r="K25" t="s">
        <v>165</v>
      </c>
      <c r="L25" s="335">
        <v>57120</v>
      </c>
      <c r="M25">
        <v>1</v>
      </c>
      <c r="N25">
        <v>5</v>
      </c>
      <c r="O25" s="355">
        <f t="shared" si="0"/>
        <v>2000</v>
      </c>
    </row>
    <row r="26" spans="1:15" x14ac:dyDescent="0.55000000000000004">
      <c r="A26" t="s">
        <v>1522</v>
      </c>
      <c r="B26" t="s">
        <v>169</v>
      </c>
      <c r="C26">
        <v>8.789104</v>
      </c>
      <c r="D26">
        <v>167.73540800000001</v>
      </c>
      <c r="E26" t="s">
        <v>168</v>
      </c>
      <c r="F26" t="s">
        <v>58</v>
      </c>
      <c r="G26" t="s">
        <v>1494</v>
      </c>
      <c r="H26" t="s">
        <v>166</v>
      </c>
      <c r="I26">
        <v>1</v>
      </c>
      <c r="J26">
        <v>24.36</v>
      </c>
      <c r="K26" t="s">
        <v>165</v>
      </c>
      <c r="L26" s="335">
        <v>24360</v>
      </c>
      <c r="M26">
        <v>1</v>
      </c>
      <c r="N26">
        <v>5</v>
      </c>
      <c r="O26" s="355">
        <f t="shared" si="0"/>
        <v>1000</v>
      </c>
    </row>
    <row r="27" spans="1:15" x14ac:dyDescent="0.55000000000000004">
      <c r="A27" t="s">
        <v>1521</v>
      </c>
      <c r="B27" t="s">
        <v>169</v>
      </c>
      <c r="C27">
        <v>8.7881739999999997</v>
      </c>
      <c r="D27">
        <v>167.736109</v>
      </c>
      <c r="E27" t="s">
        <v>168</v>
      </c>
      <c r="F27" t="s">
        <v>58</v>
      </c>
      <c r="G27" t="s">
        <v>1494</v>
      </c>
      <c r="H27" t="s">
        <v>194</v>
      </c>
      <c r="I27">
        <v>2</v>
      </c>
      <c r="J27">
        <v>28.56</v>
      </c>
      <c r="K27" t="s">
        <v>165</v>
      </c>
      <c r="L27" s="335">
        <v>68544</v>
      </c>
      <c r="M27">
        <v>1</v>
      </c>
      <c r="N27">
        <v>5</v>
      </c>
      <c r="O27" s="355">
        <f t="shared" si="0"/>
        <v>2400</v>
      </c>
    </row>
    <row r="28" spans="1:15" x14ac:dyDescent="0.55000000000000004">
      <c r="A28" t="s">
        <v>1520</v>
      </c>
      <c r="B28" t="s">
        <v>169</v>
      </c>
      <c r="C28">
        <v>8.7882259999999999</v>
      </c>
      <c r="D28">
        <v>167.73599200000001</v>
      </c>
      <c r="E28" t="s">
        <v>168</v>
      </c>
      <c r="F28" t="s">
        <v>58</v>
      </c>
      <c r="G28" t="s">
        <v>1494</v>
      </c>
      <c r="H28" t="s">
        <v>172</v>
      </c>
      <c r="I28">
        <v>1</v>
      </c>
      <c r="J28">
        <v>10.08</v>
      </c>
      <c r="K28" t="s">
        <v>165</v>
      </c>
      <c r="L28" s="335">
        <v>9072</v>
      </c>
      <c r="M28">
        <v>1</v>
      </c>
      <c r="N28">
        <v>5</v>
      </c>
      <c r="O28" s="355">
        <f t="shared" si="0"/>
        <v>900</v>
      </c>
    </row>
    <row r="29" spans="1:15" x14ac:dyDescent="0.55000000000000004">
      <c r="A29" t="s">
        <v>1519</v>
      </c>
      <c r="B29" t="s">
        <v>169</v>
      </c>
      <c r="C29">
        <v>8.7882459999999991</v>
      </c>
      <c r="D29">
        <v>167.73605499999999</v>
      </c>
      <c r="E29" t="s">
        <v>168</v>
      </c>
      <c r="F29" t="s">
        <v>58</v>
      </c>
      <c r="G29" t="s">
        <v>1494</v>
      </c>
      <c r="H29" t="s">
        <v>1161</v>
      </c>
      <c r="I29">
        <v>1</v>
      </c>
      <c r="J29">
        <v>47.88</v>
      </c>
      <c r="K29" t="s">
        <v>165</v>
      </c>
      <c r="L29" s="335">
        <v>57456</v>
      </c>
      <c r="M29">
        <v>1</v>
      </c>
      <c r="N29">
        <v>5</v>
      </c>
      <c r="O29" s="355">
        <f t="shared" si="0"/>
        <v>1200</v>
      </c>
    </row>
    <row r="30" spans="1:15" x14ac:dyDescent="0.55000000000000004">
      <c r="A30" t="s">
        <v>1518</v>
      </c>
      <c r="B30" t="s">
        <v>169</v>
      </c>
      <c r="C30">
        <v>8.788195</v>
      </c>
      <c r="D30">
        <v>167.735784</v>
      </c>
      <c r="E30" t="s">
        <v>168</v>
      </c>
      <c r="F30" t="s">
        <v>58</v>
      </c>
      <c r="G30" t="s">
        <v>1494</v>
      </c>
      <c r="H30" t="s">
        <v>613</v>
      </c>
      <c r="I30">
        <v>1</v>
      </c>
      <c r="J30">
        <v>15.96</v>
      </c>
      <c r="K30" t="s">
        <v>165</v>
      </c>
      <c r="L30" s="335">
        <v>15960</v>
      </c>
      <c r="M30">
        <v>1</v>
      </c>
      <c r="N30">
        <v>5</v>
      </c>
      <c r="O30" s="355">
        <f t="shared" si="0"/>
        <v>1000</v>
      </c>
    </row>
    <row r="31" spans="1:15" x14ac:dyDescent="0.55000000000000004">
      <c r="A31" t="s">
        <v>1517</v>
      </c>
      <c r="B31" t="s">
        <v>169</v>
      </c>
      <c r="C31">
        <v>8.7881730000000005</v>
      </c>
      <c r="D31">
        <v>167.735872</v>
      </c>
      <c r="E31" t="s">
        <v>168</v>
      </c>
      <c r="F31" t="s">
        <v>58</v>
      </c>
      <c r="G31" t="s">
        <v>1494</v>
      </c>
      <c r="H31" t="s">
        <v>172</v>
      </c>
      <c r="I31">
        <v>1</v>
      </c>
      <c r="J31">
        <v>73.08</v>
      </c>
      <c r="K31" t="s">
        <v>165</v>
      </c>
      <c r="L31" s="335">
        <v>65772</v>
      </c>
      <c r="M31">
        <v>1</v>
      </c>
      <c r="N31">
        <v>5</v>
      </c>
      <c r="O31" s="355">
        <f t="shared" si="0"/>
        <v>900</v>
      </c>
    </row>
    <row r="32" spans="1:15" x14ac:dyDescent="0.55000000000000004">
      <c r="A32" t="s">
        <v>1516</v>
      </c>
      <c r="B32" t="s">
        <v>169</v>
      </c>
      <c r="C32">
        <v>8.7882040000000003</v>
      </c>
      <c r="D32">
        <v>167.73590999999999</v>
      </c>
      <c r="E32" t="s">
        <v>168</v>
      </c>
      <c r="F32" t="s">
        <v>58</v>
      </c>
      <c r="G32" t="s">
        <v>1494</v>
      </c>
      <c r="H32" t="s">
        <v>179</v>
      </c>
      <c r="I32">
        <v>1</v>
      </c>
      <c r="J32">
        <v>13.44</v>
      </c>
      <c r="K32" t="s">
        <v>165</v>
      </c>
      <c r="L32" s="335">
        <v>16128</v>
      </c>
      <c r="M32">
        <v>1</v>
      </c>
      <c r="N32">
        <v>5</v>
      </c>
      <c r="O32" s="355">
        <f t="shared" si="0"/>
        <v>1200</v>
      </c>
    </row>
    <row r="33" spans="1:15" x14ac:dyDescent="0.55000000000000004">
      <c r="A33" t="s">
        <v>1515</v>
      </c>
      <c r="B33" t="s">
        <v>169</v>
      </c>
      <c r="C33">
        <v>8.7884030000000006</v>
      </c>
      <c r="D33">
        <v>167.735861</v>
      </c>
      <c r="E33" t="s">
        <v>168</v>
      </c>
      <c r="F33" t="s">
        <v>58</v>
      </c>
      <c r="G33" t="s">
        <v>1494</v>
      </c>
      <c r="H33" t="s">
        <v>179</v>
      </c>
      <c r="I33">
        <v>1</v>
      </c>
      <c r="J33">
        <v>634.20000000000005</v>
      </c>
      <c r="K33" t="s">
        <v>165</v>
      </c>
      <c r="L33" s="335">
        <v>634200</v>
      </c>
      <c r="M33">
        <v>1</v>
      </c>
      <c r="N33">
        <v>5</v>
      </c>
      <c r="O33" s="355">
        <f t="shared" si="0"/>
        <v>999.99999999999989</v>
      </c>
    </row>
    <row r="34" spans="1:15" x14ac:dyDescent="0.55000000000000004">
      <c r="A34" t="s">
        <v>1514</v>
      </c>
      <c r="B34" t="s">
        <v>169</v>
      </c>
      <c r="C34">
        <v>8.7883270000000007</v>
      </c>
      <c r="D34">
        <v>167.73591400000001</v>
      </c>
      <c r="E34" t="s">
        <v>168</v>
      </c>
      <c r="F34" t="s">
        <v>58</v>
      </c>
      <c r="G34" t="s">
        <v>1494</v>
      </c>
      <c r="H34" t="s">
        <v>194</v>
      </c>
      <c r="I34">
        <v>3</v>
      </c>
      <c r="J34">
        <v>26.88</v>
      </c>
      <c r="K34" t="s">
        <v>165</v>
      </c>
      <c r="L34" s="335">
        <v>80640</v>
      </c>
      <c r="M34">
        <v>1</v>
      </c>
      <c r="N34">
        <v>5</v>
      </c>
      <c r="O34" s="355">
        <f t="shared" ref="O34:O54" si="1">L34/J34</f>
        <v>3000</v>
      </c>
    </row>
    <row r="35" spans="1:15" x14ac:dyDescent="0.55000000000000004">
      <c r="A35" t="s">
        <v>1513</v>
      </c>
      <c r="B35" t="s">
        <v>169</v>
      </c>
      <c r="C35">
        <v>8.7883829999999996</v>
      </c>
      <c r="D35">
        <v>167.73598899999999</v>
      </c>
      <c r="E35" t="s">
        <v>168</v>
      </c>
      <c r="F35" t="s">
        <v>58</v>
      </c>
      <c r="G35" t="s">
        <v>1494</v>
      </c>
      <c r="H35" t="s">
        <v>194</v>
      </c>
      <c r="I35">
        <v>2</v>
      </c>
      <c r="J35">
        <v>29.4</v>
      </c>
      <c r="K35" t="s">
        <v>165</v>
      </c>
      <c r="L35" s="335">
        <v>70560</v>
      </c>
      <c r="M35">
        <v>1</v>
      </c>
      <c r="N35">
        <v>5</v>
      </c>
      <c r="O35" s="355">
        <f t="shared" si="1"/>
        <v>2400</v>
      </c>
    </row>
    <row r="36" spans="1:15" x14ac:dyDescent="0.55000000000000004">
      <c r="A36" t="s">
        <v>1512</v>
      </c>
      <c r="B36" t="s">
        <v>169</v>
      </c>
      <c r="C36">
        <v>8.7883890000000005</v>
      </c>
      <c r="D36">
        <v>167.73609099999999</v>
      </c>
      <c r="E36" t="s">
        <v>168</v>
      </c>
      <c r="F36" t="s">
        <v>58</v>
      </c>
      <c r="G36" t="s">
        <v>1494</v>
      </c>
      <c r="H36" t="s">
        <v>179</v>
      </c>
      <c r="I36">
        <v>1</v>
      </c>
      <c r="J36">
        <v>96.6</v>
      </c>
      <c r="K36" t="s">
        <v>165</v>
      </c>
      <c r="L36" s="335">
        <v>96600</v>
      </c>
      <c r="M36">
        <v>1</v>
      </c>
      <c r="N36">
        <v>5</v>
      </c>
      <c r="O36" s="355">
        <f t="shared" si="1"/>
        <v>1000.0000000000001</v>
      </c>
    </row>
    <row r="37" spans="1:15" x14ac:dyDescent="0.55000000000000004">
      <c r="A37" t="s">
        <v>1511</v>
      </c>
      <c r="B37" t="s">
        <v>169</v>
      </c>
      <c r="C37">
        <v>8.7882529999999992</v>
      </c>
      <c r="D37">
        <v>167.73616899999999</v>
      </c>
      <c r="E37" t="s">
        <v>168</v>
      </c>
      <c r="F37" t="s">
        <v>58</v>
      </c>
      <c r="G37" t="s">
        <v>1494</v>
      </c>
      <c r="H37" t="s">
        <v>192</v>
      </c>
      <c r="I37">
        <v>2</v>
      </c>
      <c r="J37">
        <v>57.12</v>
      </c>
      <c r="K37" t="s">
        <v>165</v>
      </c>
      <c r="L37" s="335">
        <v>114240</v>
      </c>
      <c r="M37">
        <v>1</v>
      </c>
      <c r="N37">
        <v>5</v>
      </c>
      <c r="O37" s="355">
        <f t="shared" si="1"/>
        <v>2000</v>
      </c>
    </row>
    <row r="38" spans="1:15" x14ac:dyDescent="0.55000000000000004">
      <c r="A38" t="s">
        <v>1510</v>
      </c>
      <c r="B38" t="s">
        <v>169</v>
      </c>
      <c r="C38">
        <v>8.7882020000000001</v>
      </c>
      <c r="D38">
        <v>167.73634699999999</v>
      </c>
      <c r="E38" t="s">
        <v>168</v>
      </c>
      <c r="F38" t="s">
        <v>58</v>
      </c>
      <c r="G38" t="s">
        <v>1494</v>
      </c>
      <c r="H38" t="s">
        <v>1071</v>
      </c>
      <c r="I38">
        <v>2</v>
      </c>
      <c r="J38">
        <v>77.28</v>
      </c>
      <c r="K38" t="s">
        <v>165</v>
      </c>
      <c r="L38" s="335">
        <v>154560</v>
      </c>
      <c r="M38">
        <v>1</v>
      </c>
      <c r="N38">
        <v>5</v>
      </c>
      <c r="O38" s="355">
        <f t="shared" si="1"/>
        <v>2000</v>
      </c>
    </row>
    <row r="39" spans="1:15" x14ac:dyDescent="0.55000000000000004">
      <c r="A39" t="s">
        <v>1509</v>
      </c>
      <c r="B39" t="s">
        <v>169</v>
      </c>
      <c r="C39">
        <v>8.7879249999999995</v>
      </c>
      <c r="D39">
        <v>167.735749</v>
      </c>
      <c r="E39" t="s">
        <v>168</v>
      </c>
      <c r="F39" t="s">
        <v>58</v>
      </c>
      <c r="G39" t="s">
        <v>1494</v>
      </c>
      <c r="H39" t="s">
        <v>166</v>
      </c>
      <c r="I39">
        <v>1</v>
      </c>
      <c r="J39">
        <v>132.72</v>
      </c>
      <c r="K39" t="s">
        <v>165</v>
      </c>
      <c r="L39" s="335">
        <v>132720</v>
      </c>
      <c r="M39">
        <v>1</v>
      </c>
      <c r="N39">
        <v>5</v>
      </c>
      <c r="O39" s="355">
        <f t="shared" si="1"/>
        <v>1000</v>
      </c>
    </row>
    <row r="40" spans="1:15" x14ac:dyDescent="0.55000000000000004">
      <c r="A40" t="s">
        <v>1508</v>
      </c>
      <c r="B40" t="s">
        <v>169</v>
      </c>
      <c r="C40">
        <v>8.7879090000000009</v>
      </c>
      <c r="D40">
        <v>167.73597000000001</v>
      </c>
      <c r="E40" t="s">
        <v>168</v>
      </c>
      <c r="F40" t="s">
        <v>58</v>
      </c>
      <c r="G40" t="s">
        <v>1494</v>
      </c>
      <c r="H40" t="s">
        <v>613</v>
      </c>
      <c r="I40">
        <v>1</v>
      </c>
      <c r="J40">
        <v>28.56</v>
      </c>
      <c r="K40" t="s">
        <v>165</v>
      </c>
      <c r="L40" s="335">
        <v>28560</v>
      </c>
      <c r="M40">
        <v>1</v>
      </c>
      <c r="N40">
        <v>5</v>
      </c>
      <c r="O40" s="355">
        <f t="shared" si="1"/>
        <v>1000</v>
      </c>
    </row>
    <row r="41" spans="1:15" x14ac:dyDescent="0.55000000000000004">
      <c r="A41" t="s">
        <v>1507</v>
      </c>
      <c r="B41" t="s">
        <v>169</v>
      </c>
      <c r="C41">
        <v>8.7876949999999994</v>
      </c>
      <c r="D41">
        <v>167.735928</v>
      </c>
      <c r="E41" t="s">
        <v>168</v>
      </c>
      <c r="F41" t="s">
        <v>58</v>
      </c>
      <c r="G41" t="s">
        <v>1494</v>
      </c>
      <c r="H41" t="s">
        <v>172</v>
      </c>
      <c r="I41">
        <v>1</v>
      </c>
      <c r="J41">
        <v>265.44</v>
      </c>
      <c r="K41" t="s">
        <v>165</v>
      </c>
      <c r="L41" s="335">
        <v>265440</v>
      </c>
      <c r="M41">
        <v>1</v>
      </c>
      <c r="N41">
        <v>5</v>
      </c>
      <c r="O41" s="355">
        <f t="shared" si="1"/>
        <v>1000</v>
      </c>
    </row>
    <row r="42" spans="1:15" x14ac:dyDescent="0.55000000000000004">
      <c r="A42" t="s">
        <v>1506</v>
      </c>
      <c r="B42" t="s">
        <v>169</v>
      </c>
      <c r="C42">
        <v>8.7876709999999996</v>
      </c>
      <c r="D42">
        <v>167.73572100000001</v>
      </c>
      <c r="E42" t="s">
        <v>168</v>
      </c>
      <c r="F42" t="s">
        <v>58</v>
      </c>
      <c r="G42" t="s">
        <v>1494</v>
      </c>
      <c r="H42" t="s">
        <v>179</v>
      </c>
      <c r="I42">
        <v>1</v>
      </c>
      <c r="J42">
        <v>78.12</v>
      </c>
      <c r="K42" t="s">
        <v>165</v>
      </c>
      <c r="L42" s="335">
        <v>78120</v>
      </c>
      <c r="M42">
        <v>1</v>
      </c>
      <c r="N42">
        <v>5</v>
      </c>
      <c r="O42" s="355">
        <f t="shared" si="1"/>
        <v>999.99999999999989</v>
      </c>
    </row>
    <row r="43" spans="1:15" x14ac:dyDescent="0.55000000000000004">
      <c r="A43" t="s">
        <v>1505</v>
      </c>
      <c r="B43" t="s">
        <v>169</v>
      </c>
      <c r="C43">
        <v>8.7876480000000008</v>
      </c>
      <c r="D43">
        <v>167.73563200000001</v>
      </c>
      <c r="E43" t="s">
        <v>168</v>
      </c>
      <c r="F43" t="s">
        <v>58</v>
      </c>
      <c r="G43" t="s">
        <v>1494</v>
      </c>
      <c r="H43" t="s">
        <v>613</v>
      </c>
      <c r="I43">
        <v>1</v>
      </c>
      <c r="J43">
        <v>31.92</v>
      </c>
      <c r="K43" t="s">
        <v>165</v>
      </c>
      <c r="L43" s="335">
        <v>31920</v>
      </c>
      <c r="M43">
        <v>1</v>
      </c>
      <c r="N43">
        <v>5</v>
      </c>
      <c r="O43" s="355">
        <f t="shared" si="1"/>
        <v>1000</v>
      </c>
    </row>
    <row r="44" spans="1:15" x14ac:dyDescent="0.55000000000000004">
      <c r="A44" t="s">
        <v>1504</v>
      </c>
      <c r="B44" t="s">
        <v>169</v>
      </c>
      <c r="C44">
        <v>8.7876209999999997</v>
      </c>
      <c r="D44">
        <v>167.73601300000001</v>
      </c>
      <c r="E44" t="s">
        <v>168</v>
      </c>
      <c r="F44" t="s">
        <v>58</v>
      </c>
      <c r="G44" t="s">
        <v>1494</v>
      </c>
      <c r="H44" t="s">
        <v>194</v>
      </c>
      <c r="I44">
        <v>2</v>
      </c>
      <c r="J44">
        <v>180.6</v>
      </c>
      <c r="K44" t="s">
        <v>165</v>
      </c>
      <c r="L44" s="335">
        <v>361200</v>
      </c>
      <c r="M44">
        <v>1</v>
      </c>
      <c r="N44">
        <v>5</v>
      </c>
      <c r="O44" s="355">
        <f t="shared" si="1"/>
        <v>2000</v>
      </c>
    </row>
    <row r="45" spans="1:15" x14ac:dyDescent="0.55000000000000004">
      <c r="A45" t="s">
        <v>1503</v>
      </c>
      <c r="B45" t="s">
        <v>169</v>
      </c>
      <c r="C45">
        <v>8.7876890000000003</v>
      </c>
      <c r="D45">
        <v>167.73602600000001</v>
      </c>
      <c r="E45" t="s">
        <v>168</v>
      </c>
      <c r="F45" t="s">
        <v>58</v>
      </c>
      <c r="G45" t="s">
        <v>1494</v>
      </c>
      <c r="H45" t="s">
        <v>166</v>
      </c>
      <c r="I45">
        <v>1</v>
      </c>
      <c r="J45">
        <v>113.4</v>
      </c>
      <c r="K45" t="s">
        <v>165</v>
      </c>
      <c r="L45" s="335">
        <v>113400</v>
      </c>
      <c r="M45">
        <v>1</v>
      </c>
      <c r="N45">
        <v>5</v>
      </c>
      <c r="O45" s="355">
        <f t="shared" si="1"/>
        <v>1000</v>
      </c>
    </row>
    <row r="46" spans="1:15" x14ac:dyDescent="0.55000000000000004">
      <c r="A46" t="s">
        <v>1502</v>
      </c>
      <c r="B46" t="s">
        <v>169</v>
      </c>
      <c r="C46">
        <v>8.7879109999999994</v>
      </c>
      <c r="D46">
        <v>167.736199</v>
      </c>
      <c r="E46" t="s">
        <v>168</v>
      </c>
      <c r="F46" t="s">
        <v>58</v>
      </c>
      <c r="G46" t="s">
        <v>1494</v>
      </c>
      <c r="H46" t="s">
        <v>166</v>
      </c>
      <c r="I46">
        <v>1</v>
      </c>
      <c r="J46">
        <v>28.56</v>
      </c>
      <c r="K46" t="s">
        <v>165</v>
      </c>
      <c r="L46" s="335">
        <v>28560</v>
      </c>
      <c r="M46">
        <v>1</v>
      </c>
      <c r="N46">
        <v>5</v>
      </c>
      <c r="O46" s="355">
        <f t="shared" si="1"/>
        <v>1000</v>
      </c>
    </row>
    <row r="47" spans="1:15" x14ac:dyDescent="0.55000000000000004">
      <c r="A47" t="s">
        <v>1501</v>
      </c>
      <c r="B47" t="s">
        <v>169</v>
      </c>
      <c r="C47">
        <v>8.7878509999999999</v>
      </c>
      <c r="D47">
        <v>167.73625799999999</v>
      </c>
      <c r="E47" t="s">
        <v>168</v>
      </c>
      <c r="F47" t="s">
        <v>60</v>
      </c>
      <c r="G47" t="s">
        <v>1494</v>
      </c>
      <c r="H47" t="s">
        <v>194</v>
      </c>
      <c r="I47">
        <v>2</v>
      </c>
      <c r="J47">
        <v>280.56</v>
      </c>
      <c r="K47" t="s">
        <v>165</v>
      </c>
      <c r="L47" s="335">
        <v>673344</v>
      </c>
      <c r="M47">
        <v>1</v>
      </c>
      <c r="N47">
        <v>5</v>
      </c>
      <c r="O47" s="355">
        <f t="shared" si="1"/>
        <v>2400</v>
      </c>
    </row>
    <row r="48" spans="1:15" x14ac:dyDescent="0.55000000000000004">
      <c r="A48" t="s">
        <v>1500</v>
      </c>
      <c r="B48" t="s">
        <v>169</v>
      </c>
      <c r="C48">
        <v>8.7876499999999993</v>
      </c>
      <c r="D48">
        <v>167.73623000000001</v>
      </c>
      <c r="E48" t="s">
        <v>168</v>
      </c>
      <c r="F48" t="s">
        <v>58</v>
      </c>
      <c r="G48" t="s">
        <v>1494</v>
      </c>
      <c r="H48" t="s">
        <v>179</v>
      </c>
      <c r="I48">
        <v>1</v>
      </c>
      <c r="J48">
        <v>14.28</v>
      </c>
      <c r="K48" t="s">
        <v>165</v>
      </c>
      <c r="L48" s="335">
        <v>17136</v>
      </c>
      <c r="M48">
        <v>1</v>
      </c>
      <c r="N48">
        <v>5</v>
      </c>
      <c r="O48" s="355">
        <f t="shared" si="1"/>
        <v>1200</v>
      </c>
    </row>
    <row r="49" spans="1:15" x14ac:dyDescent="0.55000000000000004">
      <c r="A49" t="s">
        <v>1499</v>
      </c>
      <c r="B49" t="s">
        <v>169</v>
      </c>
      <c r="C49">
        <v>8.7876030000000007</v>
      </c>
      <c r="D49">
        <v>167.73616000000001</v>
      </c>
      <c r="E49" t="s">
        <v>168</v>
      </c>
      <c r="F49" t="s">
        <v>58</v>
      </c>
      <c r="G49" t="s">
        <v>1494</v>
      </c>
      <c r="H49" t="s">
        <v>166</v>
      </c>
      <c r="I49">
        <v>1</v>
      </c>
      <c r="J49">
        <v>40.32</v>
      </c>
      <c r="K49" t="s">
        <v>165</v>
      </c>
      <c r="L49" s="335">
        <v>40320</v>
      </c>
      <c r="M49">
        <v>1</v>
      </c>
      <c r="N49">
        <v>5</v>
      </c>
      <c r="O49" s="355">
        <f t="shared" si="1"/>
        <v>1000</v>
      </c>
    </row>
    <row r="50" spans="1:15" x14ac:dyDescent="0.55000000000000004">
      <c r="A50" t="s">
        <v>1498</v>
      </c>
      <c r="B50" t="s">
        <v>169</v>
      </c>
      <c r="C50">
        <v>8.7872830000000004</v>
      </c>
      <c r="D50">
        <v>167.73604900000001</v>
      </c>
      <c r="E50" t="s">
        <v>168</v>
      </c>
      <c r="F50" t="s">
        <v>58</v>
      </c>
      <c r="G50" t="s">
        <v>1494</v>
      </c>
      <c r="H50" t="s">
        <v>166</v>
      </c>
      <c r="I50">
        <v>1</v>
      </c>
      <c r="J50">
        <v>59.64</v>
      </c>
      <c r="K50" t="s">
        <v>165</v>
      </c>
      <c r="L50" s="335">
        <v>59640</v>
      </c>
      <c r="M50">
        <v>1</v>
      </c>
      <c r="N50">
        <v>5</v>
      </c>
      <c r="O50" s="355">
        <f t="shared" si="1"/>
        <v>1000</v>
      </c>
    </row>
    <row r="51" spans="1:15" x14ac:dyDescent="0.55000000000000004">
      <c r="A51" t="s">
        <v>1497</v>
      </c>
      <c r="B51" t="s">
        <v>169</v>
      </c>
      <c r="C51">
        <v>8.7875329999999998</v>
      </c>
      <c r="D51">
        <v>167.73654199999999</v>
      </c>
      <c r="E51" t="s">
        <v>168</v>
      </c>
      <c r="F51" t="s">
        <v>58</v>
      </c>
      <c r="G51" t="s">
        <v>1494</v>
      </c>
      <c r="H51" t="s">
        <v>1161</v>
      </c>
      <c r="I51">
        <v>1</v>
      </c>
      <c r="J51">
        <v>11.76</v>
      </c>
      <c r="K51" t="s">
        <v>165</v>
      </c>
      <c r="L51" s="335">
        <v>14112</v>
      </c>
      <c r="M51">
        <v>1</v>
      </c>
      <c r="N51">
        <v>5</v>
      </c>
      <c r="O51" s="355">
        <f t="shared" si="1"/>
        <v>1200</v>
      </c>
    </row>
    <row r="52" spans="1:15" x14ac:dyDescent="0.55000000000000004">
      <c r="A52" t="s">
        <v>1496</v>
      </c>
      <c r="B52" t="s">
        <v>169</v>
      </c>
      <c r="C52">
        <v>8.7873400000000004</v>
      </c>
      <c r="D52">
        <v>167.736648</v>
      </c>
      <c r="E52" t="s">
        <v>168</v>
      </c>
      <c r="F52" t="s">
        <v>58</v>
      </c>
      <c r="G52" t="s">
        <v>1494</v>
      </c>
      <c r="H52" t="s">
        <v>1161</v>
      </c>
      <c r="I52">
        <v>1</v>
      </c>
      <c r="J52">
        <v>31.92</v>
      </c>
      <c r="K52" t="s">
        <v>165</v>
      </c>
      <c r="L52" s="335">
        <v>31920</v>
      </c>
      <c r="M52">
        <v>1</v>
      </c>
      <c r="N52">
        <v>5</v>
      </c>
      <c r="O52" s="355">
        <f t="shared" si="1"/>
        <v>1000</v>
      </c>
    </row>
    <row r="53" spans="1:15" x14ac:dyDescent="0.55000000000000004">
      <c r="A53" t="s">
        <v>1495</v>
      </c>
      <c r="B53" t="s">
        <v>169</v>
      </c>
      <c r="C53">
        <v>8.7873280000000005</v>
      </c>
      <c r="D53">
        <v>167.736118</v>
      </c>
      <c r="E53" t="s">
        <v>168</v>
      </c>
      <c r="F53" t="s">
        <v>58</v>
      </c>
      <c r="G53" t="s">
        <v>1494</v>
      </c>
      <c r="H53" t="s">
        <v>166</v>
      </c>
      <c r="I53">
        <v>1</v>
      </c>
      <c r="J53">
        <v>132.72</v>
      </c>
      <c r="K53" t="s">
        <v>165</v>
      </c>
      <c r="L53" s="335">
        <v>132720</v>
      </c>
      <c r="M53">
        <v>1</v>
      </c>
      <c r="N53">
        <v>5</v>
      </c>
      <c r="O53" s="355">
        <f t="shared" si="1"/>
        <v>1000</v>
      </c>
    </row>
    <row r="54" spans="1:15" x14ac:dyDescent="0.55000000000000004">
      <c r="A54" t="s">
        <v>1493</v>
      </c>
      <c r="B54" t="s">
        <v>169</v>
      </c>
      <c r="C54">
        <v>8.7876750000000001</v>
      </c>
      <c r="D54">
        <v>167.73648</v>
      </c>
      <c r="E54" t="s">
        <v>168</v>
      </c>
      <c r="F54" t="s">
        <v>58</v>
      </c>
      <c r="G54" t="s">
        <v>1492</v>
      </c>
      <c r="H54" t="s">
        <v>1161</v>
      </c>
      <c r="I54">
        <v>1</v>
      </c>
      <c r="J54">
        <v>23.52</v>
      </c>
      <c r="K54" t="s">
        <v>165</v>
      </c>
      <c r="L54" s="335">
        <v>3292.8</v>
      </c>
      <c r="M54">
        <v>1</v>
      </c>
      <c r="N54">
        <v>5</v>
      </c>
      <c r="O54" s="355">
        <f t="shared" si="1"/>
        <v>140</v>
      </c>
    </row>
    <row r="55" spans="1:15" x14ac:dyDescent="0.55000000000000004">
      <c r="G55" t="s">
        <v>1491</v>
      </c>
      <c r="J55" s="335">
        <f>SUM(J2:J54)</f>
        <v>3931.2</v>
      </c>
      <c r="K55" s="335"/>
      <c r="L55" s="335">
        <f>SUM(L2:L54)</f>
        <v>6749122.7999999998</v>
      </c>
      <c r="O55" s="355"/>
    </row>
    <row r="56" spans="1:15" x14ac:dyDescent="0.55000000000000004">
      <c r="A56" t="s">
        <v>1490</v>
      </c>
      <c r="B56" t="s">
        <v>169</v>
      </c>
      <c r="C56">
        <v>8.7879059999999996</v>
      </c>
      <c r="D56">
        <v>167.73666399999999</v>
      </c>
      <c r="E56" t="s">
        <v>168</v>
      </c>
      <c r="F56" t="s">
        <v>59</v>
      </c>
      <c r="G56" t="s">
        <v>1488</v>
      </c>
      <c r="H56" t="s">
        <v>1152</v>
      </c>
      <c r="I56">
        <v>1</v>
      </c>
      <c r="J56">
        <v>27.72</v>
      </c>
      <c r="K56" t="s">
        <v>165</v>
      </c>
      <c r="L56" s="335">
        <v>24948</v>
      </c>
      <c r="M56">
        <v>1</v>
      </c>
      <c r="N56">
        <v>5</v>
      </c>
      <c r="O56" s="355">
        <f t="shared" ref="O56:O67" si="2">L56/J56</f>
        <v>900</v>
      </c>
    </row>
    <row r="57" spans="1:15" x14ac:dyDescent="0.55000000000000004">
      <c r="A57" t="s">
        <v>1489</v>
      </c>
      <c r="B57" t="s">
        <v>169</v>
      </c>
      <c r="C57">
        <v>8.7880909999999997</v>
      </c>
      <c r="D57">
        <v>167.73667800000001</v>
      </c>
      <c r="E57" t="s">
        <v>168</v>
      </c>
      <c r="F57" t="s">
        <v>58</v>
      </c>
      <c r="G57" t="s">
        <v>1488</v>
      </c>
      <c r="H57" t="s">
        <v>179</v>
      </c>
      <c r="I57">
        <v>1</v>
      </c>
      <c r="J57">
        <v>17.64</v>
      </c>
      <c r="K57" t="s">
        <v>165</v>
      </c>
      <c r="L57" s="335">
        <v>15876</v>
      </c>
      <c r="M57">
        <v>1</v>
      </c>
      <c r="N57">
        <v>5</v>
      </c>
      <c r="O57" s="355">
        <f t="shared" si="2"/>
        <v>900</v>
      </c>
    </row>
    <row r="58" spans="1:15" x14ac:dyDescent="0.55000000000000004">
      <c r="A58" t="s">
        <v>1487</v>
      </c>
      <c r="B58" t="s">
        <v>169</v>
      </c>
      <c r="C58">
        <v>8.7879550000000002</v>
      </c>
      <c r="D58">
        <v>167.73646400000001</v>
      </c>
      <c r="E58" t="s">
        <v>168</v>
      </c>
      <c r="F58" t="s">
        <v>58</v>
      </c>
      <c r="G58" t="s">
        <v>1477</v>
      </c>
      <c r="H58" t="s">
        <v>1152</v>
      </c>
      <c r="I58">
        <v>1</v>
      </c>
      <c r="J58">
        <v>111.72</v>
      </c>
      <c r="K58" t="s">
        <v>165</v>
      </c>
      <c r="L58" s="335">
        <v>100548</v>
      </c>
      <c r="M58">
        <v>1</v>
      </c>
      <c r="N58">
        <v>5</v>
      </c>
      <c r="O58" s="355">
        <f t="shared" si="2"/>
        <v>900</v>
      </c>
    </row>
    <row r="59" spans="1:15" x14ac:dyDescent="0.55000000000000004">
      <c r="A59" t="s">
        <v>1486</v>
      </c>
      <c r="B59" t="s">
        <v>169</v>
      </c>
      <c r="C59">
        <v>8.7882829999999998</v>
      </c>
      <c r="D59">
        <v>167.73652799999999</v>
      </c>
      <c r="E59" t="s">
        <v>168</v>
      </c>
      <c r="F59" t="s">
        <v>58</v>
      </c>
      <c r="G59" t="s">
        <v>1477</v>
      </c>
      <c r="H59" t="s">
        <v>1161</v>
      </c>
      <c r="I59">
        <v>1</v>
      </c>
      <c r="J59">
        <v>26.04</v>
      </c>
      <c r="K59" t="s">
        <v>165</v>
      </c>
      <c r="L59" s="335">
        <v>18228</v>
      </c>
      <c r="M59">
        <v>1</v>
      </c>
      <c r="N59">
        <v>5</v>
      </c>
      <c r="O59" s="355">
        <f t="shared" si="2"/>
        <v>700</v>
      </c>
    </row>
    <row r="60" spans="1:15" x14ac:dyDescent="0.55000000000000004">
      <c r="A60" t="s">
        <v>1485</v>
      </c>
      <c r="B60" t="s">
        <v>169</v>
      </c>
      <c r="C60">
        <v>8.7885019999999994</v>
      </c>
      <c r="D60">
        <v>167.73651000000001</v>
      </c>
      <c r="E60" t="s">
        <v>168</v>
      </c>
      <c r="F60" t="s">
        <v>58</v>
      </c>
      <c r="G60" t="s">
        <v>1477</v>
      </c>
      <c r="H60" t="s">
        <v>282</v>
      </c>
      <c r="I60">
        <v>2</v>
      </c>
      <c r="J60">
        <v>7.56</v>
      </c>
      <c r="K60" t="s">
        <v>165</v>
      </c>
      <c r="L60" s="335">
        <v>10584</v>
      </c>
      <c r="M60">
        <v>1</v>
      </c>
      <c r="N60">
        <v>5</v>
      </c>
      <c r="O60" s="355">
        <f t="shared" si="2"/>
        <v>1400</v>
      </c>
    </row>
    <row r="61" spans="1:15" x14ac:dyDescent="0.55000000000000004">
      <c r="A61" t="s">
        <v>1484</v>
      </c>
      <c r="B61" t="s">
        <v>169</v>
      </c>
      <c r="C61">
        <v>8.7869250000000001</v>
      </c>
      <c r="D61">
        <v>167.735905</v>
      </c>
      <c r="E61" t="s">
        <v>168</v>
      </c>
      <c r="F61" t="s">
        <v>58</v>
      </c>
      <c r="G61" t="s">
        <v>1477</v>
      </c>
      <c r="H61" t="s">
        <v>179</v>
      </c>
      <c r="I61">
        <v>1</v>
      </c>
      <c r="J61">
        <v>50.4</v>
      </c>
      <c r="K61" t="s">
        <v>165</v>
      </c>
      <c r="L61" s="335">
        <v>35280</v>
      </c>
      <c r="M61">
        <v>1</v>
      </c>
      <c r="N61">
        <v>5</v>
      </c>
      <c r="O61" s="355">
        <f t="shared" si="2"/>
        <v>700</v>
      </c>
    </row>
    <row r="62" spans="1:15" x14ac:dyDescent="0.55000000000000004">
      <c r="A62" t="s">
        <v>1483</v>
      </c>
      <c r="B62" t="s">
        <v>169</v>
      </c>
      <c r="C62">
        <v>8.7871629999999996</v>
      </c>
      <c r="D62">
        <v>167.73585700000001</v>
      </c>
      <c r="E62" t="s">
        <v>168</v>
      </c>
      <c r="F62" t="s">
        <v>58</v>
      </c>
      <c r="G62" t="s">
        <v>1477</v>
      </c>
      <c r="H62" t="s">
        <v>179</v>
      </c>
      <c r="I62">
        <v>1</v>
      </c>
      <c r="J62">
        <v>57.96</v>
      </c>
      <c r="K62" t="s">
        <v>165</v>
      </c>
      <c r="L62" s="335">
        <v>52164</v>
      </c>
      <c r="M62">
        <v>1</v>
      </c>
      <c r="N62">
        <v>5</v>
      </c>
      <c r="O62" s="355">
        <f t="shared" si="2"/>
        <v>900</v>
      </c>
    </row>
    <row r="63" spans="1:15" x14ac:dyDescent="0.55000000000000004">
      <c r="A63" t="s">
        <v>1482</v>
      </c>
      <c r="B63" t="s">
        <v>169</v>
      </c>
      <c r="C63">
        <v>8.7872149999999998</v>
      </c>
      <c r="D63">
        <v>167.73591400000001</v>
      </c>
      <c r="E63" t="s">
        <v>168</v>
      </c>
      <c r="F63" t="s">
        <v>58</v>
      </c>
      <c r="G63" t="s">
        <v>1477</v>
      </c>
      <c r="H63" t="s">
        <v>613</v>
      </c>
      <c r="I63">
        <v>1</v>
      </c>
      <c r="J63">
        <v>10.92</v>
      </c>
      <c r="K63" t="s">
        <v>165</v>
      </c>
      <c r="L63" s="335">
        <v>7644</v>
      </c>
      <c r="M63">
        <v>1</v>
      </c>
      <c r="N63">
        <v>5</v>
      </c>
      <c r="O63" s="355">
        <f t="shared" si="2"/>
        <v>700</v>
      </c>
    </row>
    <row r="64" spans="1:15" x14ac:dyDescent="0.55000000000000004">
      <c r="A64" t="s">
        <v>1481</v>
      </c>
      <c r="B64" t="s">
        <v>169</v>
      </c>
      <c r="C64">
        <v>8.7869689999999991</v>
      </c>
      <c r="D64">
        <v>167.73621800000001</v>
      </c>
      <c r="E64" t="s">
        <v>168</v>
      </c>
      <c r="F64" t="s">
        <v>58</v>
      </c>
      <c r="G64" t="s">
        <v>1477</v>
      </c>
      <c r="H64" t="s">
        <v>194</v>
      </c>
      <c r="I64">
        <v>2</v>
      </c>
      <c r="J64">
        <v>53.76</v>
      </c>
      <c r="K64" t="s">
        <v>165</v>
      </c>
      <c r="L64" s="335">
        <v>96768</v>
      </c>
      <c r="M64">
        <v>1</v>
      </c>
      <c r="N64">
        <v>5</v>
      </c>
      <c r="O64" s="355">
        <f t="shared" si="2"/>
        <v>1800</v>
      </c>
    </row>
    <row r="65" spans="1:15" x14ac:dyDescent="0.55000000000000004">
      <c r="A65" t="s">
        <v>1480</v>
      </c>
      <c r="B65" t="s">
        <v>169</v>
      </c>
      <c r="C65">
        <v>8.7869109999999999</v>
      </c>
      <c r="D65">
        <v>167.736133</v>
      </c>
      <c r="E65" t="s">
        <v>168</v>
      </c>
      <c r="F65" t="s">
        <v>58</v>
      </c>
      <c r="G65" t="s">
        <v>1477</v>
      </c>
      <c r="H65" t="s">
        <v>194</v>
      </c>
      <c r="I65">
        <v>2</v>
      </c>
      <c r="J65">
        <v>49.56</v>
      </c>
      <c r="K65" t="s">
        <v>165</v>
      </c>
      <c r="L65" s="335">
        <v>69384</v>
      </c>
      <c r="M65">
        <v>1</v>
      </c>
      <c r="N65">
        <v>5</v>
      </c>
      <c r="O65" s="355">
        <f t="shared" si="2"/>
        <v>1400</v>
      </c>
    </row>
    <row r="66" spans="1:15" x14ac:dyDescent="0.55000000000000004">
      <c r="A66" t="s">
        <v>1479</v>
      </c>
      <c r="B66" t="s">
        <v>169</v>
      </c>
      <c r="C66">
        <v>8.7872489999999992</v>
      </c>
      <c r="D66">
        <v>167.73639900000001</v>
      </c>
      <c r="E66" t="s">
        <v>168</v>
      </c>
      <c r="F66" t="s">
        <v>58</v>
      </c>
      <c r="G66" t="s">
        <v>1477</v>
      </c>
      <c r="H66" t="s">
        <v>166</v>
      </c>
      <c r="I66">
        <v>1</v>
      </c>
      <c r="J66">
        <v>14.28</v>
      </c>
      <c r="K66" t="s">
        <v>165</v>
      </c>
      <c r="L66" s="335">
        <v>12852</v>
      </c>
      <c r="M66">
        <v>1</v>
      </c>
      <c r="N66">
        <v>5</v>
      </c>
      <c r="O66" s="355">
        <f t="shared" si="2"/>
        <v>900</v>
      </c>
    </row>
    <row r="67" spans="1:15" x14ac:dyDescent="0.55000000000000004">
      <c r="A67" t="s">
        <v>1478</v>
      </c>
      <c r="B67" t="s">
        <v>169</v>
      </c>
      <c r="C67">
        <v>8.7867660000000001</v>
      </c>
      <c r="D67">
        <v>167.73607799999999</v>
      </c>
      <c r="E67" t="s">
        <v>168</v>
      </c>
      <c r="F67" t="s">
        <v>58</v>
      </c>
      <c r="G67" t="s">
        <v>1477</v>
      </c>
      <c r="H67" t="s">
        <v>166</v>
      </c>
      <c r="I67">
        <v>1</v>
      </c>
      <c r="J67">
        <v>86.52</v>
      </c>
      <c r="K67" t="s">
        <v>165</v>
      </c>
      <c r="L67" s="335">
        <v>77868</v>
      </c>
      <c r="M67">
        <v>1</v>
      </c>
      <c r="N67">
        <v>5</v>
      </c>
      <c r="O67" s="355">
        <f t="shared" si="2"/>
        <v>900</v>
      </c>
    </row>
    <row r="68" spans="1:15" x14ac:dyDescent="0.55000000000000004">
      <c r="G68" t="s">
        <v>1476</v>
      </c>
      <c r="L68" s="335">
        <f>SUM(L56:L67)</f>
        <v>522144</v>
      </c>
      <c r="O68" s="355"/>
    </row>
    <row r="69" spans="1:15" x14ac:dyDescent="0.55000000000000004">
      <c r="A69" t="s">
        <v>1475</v>
      </c>
      <c r="B69" t="s">
        <v>169</v>
      </c>
      <c r="C69">
        <v>8.7868560000000002</v>
      </c>
      <c r="D69">
        <v>167.73606599999999</v>
      </c>
      <c r="E69" t="s">
        <v>168</v>
      </c>
      <c r="F69" t="s">
        <v>58</v>
      </c>
      <c r="G69" t="s">
        <v>143</v>
      </c>
      <c r="H69" t="s">
        <v>179</v>
      </c>
      <c r="I69">
        <v>1</v>
      </c>
      <c r="J69">
        <v>30.24</v>
      </c>
      <c r="K69" t="s">
        <v>165</v>
      </c>
      <c r="L69" s="335">
        <v>26460</v>
      </c>
      <c r="M69">
        <v>1</v>
      </c>
      <c r="N69">
        <v>5</v>
      </c>
      <c r="O69" s="355">
        <f t="shared" ref="O69:O84" si="3">L69/J69</f>
        <v>875</v>
      </c>
    </row>
    <row r="70" spans="1:15" x14ac:dyDescent="0.55000000000000004">
      <c r="A70" t="s">
        <v>1474</v>
      </c>
      <c r="B70" t="s">
        <v>169</v>
      </c>
      <c r="C70">
        <v>8.7886679999999995</v>
      </c>
      <c r="D70">
        <v>167.73591500000001</v>
      </c>
      <c r="E70" t="s">
        <v>168</v>
      </c>
      <c r="F70" t="s">
        <v>58</v>
      </c>
      <c r="G70" t="s">
        <v>143</v>
      </c>
      <c r="H70" t="s">
        <v>179</v>
      </c>
      <c r="I70">
        <v>1</v>
      </c>
      <c r="J70">
        <v>31.92</v>
      </c>
      <c r="K70" t="s">
        <v>165</v>
      </c>
      <c r="L70" s="335">
        <v>27930</v>
      </c>
      <c r="M70">
        <v>1</v>
      </c>
      <c r="N70">
        <v>5</v>
      </c>
      <c r="O70" s="355">
        <f t="shared" si="3"/>
        <v>875</v>
      </c>
    </row>
    <row r="71" spans="1:15" x14ac:dyDescent="0.55000000000000004">
      <c r="A71" t="s">
        <v>1473</v>
      </c>
      <c r="B71" t="s">
        <v>169</v>
      </c>
      <c r="C71">
        <v>8.7887199999999996</v>
      </c>
      <c r="D71">
        <v>167.73593</v>
      </c>
      <c r="E71" t="s">
        <v>168</v>
      </c>
      <c r="F71" t="s">
        <v>58</v>
      </c>
      <c r="G71" t="s">
        <v>143</v>
      </c>
      <c r="H71" t="s">
        <v>194</v>
      </c>
      <c r="I71">
        <v>3</v>
      </c>
      <c r="J71">
        <v>20.16</v>
      </c>
      <c r="K71" t="s">
        <v>165</v>
      </c>
      <c r="L71" s="335">
        <v>90720</v>
      </c>
      <c r="M71">
        <v>1</v>
      </c>
      <c r="N71">
        <v>5</v>
      </c>
      <c r="O71" s="355">
        <f t="shared" si="3"/>
        <v>4500</v>
      </c>
    </row>
    <row r="72" spans="1:15" x14ac:dyDescent="0.55000000000000004">
      <c r="A72" t="s">
        <v>1472</v>
      </c>
      <c r="B72" t="s">
        <v>169</v>
      </c>
      <c r="C72">
        <v>8.7886520000000008</v>
      </c>
      <c r="D72">
        <v>167.736133</v>
      </c>
      <c r="E72" t="s">
        <v>168</v>
      </c>
      <c r="F72" t="s">
        <v>58</v>
      </c>
      <c r="G72" t="s">
        <v>143</v>
      </c>
      <c r="H72" t="s">
        <v>179</v>
      </c>
      <c r="I72">
        <v>1</v>
      </c>
      <c r="J72">
        <v>56.28</v>
      </c>
      <c r="K72" t="s">
        <v>165</v>
      </c>
      <c r="L72" s="335">
        <v>84420</v>
      </c>
      <c r="M72">
        <v>1</v>
      </c>
      <c r="N72">
        <v>5</v>
      </c>
      <c r="O72" s="355">
        <f t="shared" si="3"/>
        <v>1500</v>
      </c>
    </row>
    <row r="73" spans="1:15" x14ac:dyDescent="0.55000000000000004">
      <c r="A73" t="s">
        <v>1471</v>
      </c>
      <c r="B73" t="s">
        <v>169</v>
      </c>
      <c r="C73">
        <v>8.7886690000000005</v>
      </c>
      <c r="D73">
        <v>167.73605699999999</v>
      </c>
      <c r="E73" t="s">
        <v>168</v>
      </c>
      <c r="F73" t="s">
        <v>58</v>
      </c>
      <c r="G73" t="s">
        <v>143</v>
      </c>
      <c r="H73" t="s">
        <v>179</v>
      </c>
      <c r="I73">
        <v>1</v>
      </c>
      <c r="J73">
        <v>26.04</v>
      </c>
      <c r="K73" t="s">
        <v>165</v>
      </c>
      <c r="L73" s="335">
        <v>39060</v>
      </c>
      <c r="M73">
        <v>1</v>
      </c>
      <c r="N73">
        <v>5</v>
      </c>
      <c r="O73" s="355">
        <f t="shared" si="3"/>
        <v>1500</v>
      </c>
    </row>
    <row r="74" spans="1:15" x14ac:dyDescent="0.55000000000000004">
      <c r="A74" t="s">
        <v>1470</v>
      </c>
      <c r="B74" t="s">
        <v>169</v>
      </c>
      <c r="C74">
        <v>8.7886830000000007</v>
      </c>
      <c r="D74">
        <v>167.73636999999999</v>
      </c>
      <c r="E74" t="s">
        <v>168</v>
      </c>
      <c r="F74" t="s">
        <v>60</v>
      </c>
      <c r="G74" t="s">
        <v>143</v>
      </c>
      <c r="H74" t="s">
        <v>1071</v>
      </c>
      <c r="I74">
        <v>3</v>
      </c>
      <c r="J74">
        <v>32.76</v>
      </c>
      <c r="K74" t="s">
        <v>165</v>
      </c>
      <c r="L74" s="335">
        <v>147420</v>
      </c>
      <c r="M74">
        <v>1</v>
      </c>
      <c r="N74">
        <v>5</v>
      </c>
      <c r="O74" s="355">
        <f t="shared" si="3"/>
        <v>4500</v>
      </c>
    </row>
    <row r="75" spans="1:15" x14ac:dyDescent="0.55000000000000004">
      <c r="A75" t="s">
        <v>1469</v>
      </c>
      <c r="B75" t="s">
        <v>169</v>
      </c>
      <c r="C75">
        <v>8.7885969999999993</v>
      </c>
      <c r="D75">
        <v>167.73644400000001</v>
      </c>
      <c r="E75" t="s">
        <v>168</v>
      </c>
      <c r="F75" t="s">
        <v>58</v>
      </c>
      <c r="G75" t="s">
        <v>143</v>
      </c>
      <c r="H75" t="s">
        <v>166</v>
      </c>
      <c r="I75">
        <v>1</v>
      </c>
      <c r="J75">
        <v>51.24</v>
      </c>
      <c r="K75" t="s">
        <v>165</v>
      </c>
      <c r="L75" s="335">
        <v>76860</v>
      </c>
      <c r="M75">
        <v>1</v>
      </c>
      <c r="N75">
        <v>5</v>
      </c>
      <c r="O75" s="355">
        <f t="shared" si="3"/>
        <v>1500</v>
      </c>
    </row>
    <row r="76" spans="1:15" x14ac:dyDescent="0.55000000000000004">
      <c r="A76" t="s">
        <v>1468</v>
      </c>
      <c r="B76" t="s">
        <v>169</v>
      </c>
      <c r="C76">
        <v>8.7887880000000003</v>
      </c>
      <c r="D76">
        <v>167.735963</v>
      </c>
      <c r="E76" t="s">
        <v>168</v>
      </c>
      <c r="F76" t="s">
        <v>58</v>
      </c>
      <c r="G76" t="s">
        <v>143</v>
      </c>
      <c r="H76" t="s">
        <v>179</v>
      </c>
      <c r="I76">
        <v>1</v>
      </c>
      <c r="J76">
        <v>30.24</v>
      </c>
      <c r="K76" t="s">
        <v>165</v>
      </c>
      <c r="L76" s="335">
        <v>45360</v>
      </c>
      <c r="M76">
        <v>1</v>
      </c>
      <c r="N76">
        <v>5</v>
      </c>
      <c r="O76" s="355">
        <f t="shared" si="3"/>
        <v>1500</v>
      </c>
    </row>
    <row r="77" spans="1:15" x14ac:dyDescent="0.55000000000000004">
      <c r="A77" t="s">
        <v>1467</v>
      </c>
      <c r="B77" t="s">
        <v>169</v>
      </c>
      <c r="C77">
        <v>8.7888760000000001</v>
      </c>
      <c r="D77">
        <v>167.73596599999999</v>
      </c>
      <c r="E77" t="s">
        <v>168</v>
      </c>
      <c r="F77" t="s">
        <v>58</v>
      </c>
      <c r="G77" t="s">
        <v>143</v>
      </c>
      <c r="H77" t="s">
        <v>179</v>
      </c>
      <c r="I77">
        <v>1</v>
      </c>
      <c r="J77">
        <v>29.4</v>
      </c>
      <c r="K77" t="s">
        <v>165</v>
      </c>
      <c r="L77" s="335">
        <v>44100</v>
      </c>
      <c r="M77">
        <v>1</v>
      </c>
      <c r="N77">
        <v>5</v>
      </c>
      <c r="O77" s="355">
        <f t="shared" si="3"/>
        <v>1500</v>
      </c>
    </row>
    <row r="78" spans="1:15" x14ac:dyDescent="0.55000000000000004">
      <c r="A78" t="s">
        <v>1466</v>
      </c>
      <c r="B78" t="s">
        <v>169</v>
      </c>
      <c r="C78">
        <v>8.7889669999999995</v>
      </c>
      <c r="D78">
        <v>167.73594199999999</v>
      </c>
      <c r="E78" t="s">
        <v>168</v>
      </c>
      <c r="F78" t="s">
        <v>58</v>
      </c>
      <c r="G78" t="s">
        <v>143</v>
      </c>
      <c r="H78" t="s">
        <v>1152</v>
      </c>
      <c r="I78">
        <v>1</v>
      </c>
      <c r="J78">
        <v>47.88</v>
      </c>
      <c r="K78" t="s">
        <v>165</v>
      </c>
      <c r="L78" s="335">
        <v>71820</v>
      </c>
      <c r="M78">
        <v>1</v>
      </c>
      <c r="N78">
        <v>5</v>
      </c>
      <c r="O78" s="355">
        <f t="shared" si="3"/>
        <v>1500</v>
      </c>
    </row>
    <row r="79" spans="1:15" x14ac:dyDescent="0.55000000000000004">
      <c r="A79" t="s">
        <v>1465</v>
      </c>
      <c r="B79" t="s">
        <v>169</v>
      </c>
      <c r="C79">
        <v>8.7891290000000009</v>
      </c>
      <c r="D79">
        <v>167.736152</v>
      </c>
      <c r="E79" t="s">
        <v>168</v>
      </c>
      <c r="F79" t="s">
        <v>58</v>
      </c>
      <c r="G79" t="s">
        <v>143</v>
      </c>
      <c r="H79" t="s">
        <v>179</v>
      </c>
      <c r="I79">
        <v>1</v>
      </c>
      <c r="J79">
        <v>25.2</v>
      </c>
      <c r="K79" t="s">
        <v>165</v>
      </c>
      <c r="L79" s="335">
        <v>37800</v>
      </c>
      <c r="M79">
        <v>1</v>
      </c>
      <c r="N79">
        <v>5</v>
      </c>
      <c r="O79" s="355">
        <f t="shared" si="3"/>
        <v>1500</v>
      </c>
    </row>
    <row r="80" spans="1:15" x14ac:dyDescent="0.55000000000000004">
      <c r="A80" t="s">
        <v>1464</v>
      </c>
      <c r="B80" t="s">
        <v>169</v>
      </c>
      <c r="C80">
        <v>8.7888780000000004</v>
      </c>
      <c r="D80">
        <v>167.73629700000001</v>
      </c>
      <c r="E80" t="s">
        <v>168</v>
      </c>
      <c r="F80" t="s">
        <v>58</v>
      </c>
      <c r="G80" t="s">
        <v>143</v>
      </c>
      <c r="H80" t="s">
        <v>179</v>
      </c>
      <c r="I80">
        <v>1</v>
      </c>
      <c r="J80">
        <v>35.28</v>
      </c>
      <c r="K80" t="s">
        <v>165</v>
      </c>
      <c r="L80" s="335">
        <v>52920</v>
      </c>
      <c r="M80">
        <v>1</v>
      </c>
      <c r="N80">
        <v>5</v>
      </c>
      <c r="O80" s="355">
        <f t="shared" si="3"/>
        <v>1500</v>
      </c>
    </row>
    <row r="81" spans="1:15" x14ac:dyDescent="0.55000000000000004">
      <c r="A81" t="s">
        <v>1463</v>
      </c>
      <c r="B81" t="s">
        <v>169</v>
      </c>
      <c r="C81">
        <v>8.7884229999999999</v>
      </c>
      <c r="D81">
        <v>167.73631499999999</v>
      </c>
      <c r="E81" t="s">
        <v>168</v>
      </c>
      <c r="F81" t="s">
        <v>58</v>
      </c>
      <c r="G81" t="s">
        <v>143</v>
      </c>
      <c r="H81" t="s">
        <v>179</v>
      </c>
      <c r="I81">
        <v>1</v>
      </c>
      <c r="J81">
        <v>26.04</v>
      </c>
      <c r="K81" t="s">
        <v>165</v>
      </c>
      <c r="L81" s="335">
        <v>39060</v>
      </c>
      <c r="M81">
        <v>1</v>
      </c>
      <c r="N81">
        <v>5</v>
      </c>
      <c r="O81" s="355">
        <f t="shared" si="3"/>
        <v>1500</v>
      </c>
    </row>
    <row r="82" spans="1:15" x14ac:dyDescent="0.55000000000000004">
      <c r="A82" t="s">
        <v>1462</v>
      </c>
      <c r="B82" t="s">
        <v>169</v>
      </c>
      <c r="C82">
        <v>8.7884340000000005</v>
      </c>
      <c r="D82">
        <v>167.73642799999999</v>
      </c>
      <c r="E82" t="s">
        <v>168</v>
      </c>
      <c r="F82" t="s">
        <v>58</v>
      </c>
      <c r="G82" t="s">
        <v>143</v>
      </c>
      <c r="H82" t="s">
        <v>179</v>
      </c>
      <c r="I82">
        <v>1</v>
      </c>
      <c r="J82">
        <v>24.36</v>
      </c>
      <c r="K82" t="s">
        <v>165</v>
      </c>
      <c r="L82" s="335">
        <v>36540</v>
      </c>
      <c r="M82">
        <v>1</v>
      </c>
      <c r="N82">
        <v>5</v>
      </c>
      <c r="O82" s="355">
        <f t="shared" si="3"/>
        <v>1500</v>
      </c>
    </row>
    <row r="83" spans="1:15" x14ac:dyDescent="0.55000000000000004">
      <c r="A83" t="s">
        <v>1461</v>
      </c>
      <c r="B83" t="s">
        <v>169</v>
      </c>
      <c r="C83">
        <v>8.7883720000000007</v>
      </c>
      <c r="D83">
        <v>167.73643100000001</v>
      </c>
      <c r="E83" t="s">
        <v>168</v>
      </c>
      <c r="F83" t="s">
        <v>58</v>
      </c>
      <c r="G83" t="s">
        <v>143</v>
      </c>
      <c r="H83" t="s">
        <v>179</v>
      </c>
      <c r="I83">
        <v>1</v>
      </c>
      <c r="J83">
        <v>43.68</v>
      </c>
      <c r="K83" t="s">
        <v>165</v>
      </c>
      <c r="L83" s="335">
        <v>65520</v>
      </c>
      <c r="M83">
        <v>1</v>
      </c>
      <c r="N83">
        <v>5</v>
      </c>
      <c r="O83" s="355">
        <f t="shared" si="3"/>
        <v>1500</v>
      </c>
    </row>
    <row r="84" spans="1:15" x14ac:dyDescent="0.55000000000000004">
      <c r="A84" t="s">
        <v>1460</v>
      </c>
      <c r="B84" t="s">
        <v>169</v>
      </c>
      <c r="C84">
        <v>8.7881440000000008</v>
      </c>
      <c r="D84">
        <v>167.73599999999999</v>
      </c>
      <c r="E84" t="s">
        <v>168</v>
      </c>
      <c r="F84" t="s">
        <v>58</v>
      </c>
      <c r="G84" t="s">
        <v>143</v>
      </c>
      <c r="H84" t="s">
        <v>1161</v>
      </c>
      <c r="I84">
        <v>1</v>
      </c>
      <c r="J84">
        <v>826.56</v>
      </c>
      <c r="K84" t="s">
        <v>165</v>
      </c>
      <c r="L84" s="335">
        <v>1239840</v>
      </c>
      <c r="M84">
        <v>1</v>
      </c>
      <c r="N84">
        <v>5</v>
      </c>
      <c r="O84" s="355">
        <f t="shared" si="3"/>
        <v>1500</v>
      </c>
    </row>
    <row r="85" spans="1:15" x14ac:dyDescent="0.55000000000000004">
      <c r="G85" t="s">
        <v>1459</v>
      </c>
      <c r="L85" s="335">
        <f>SUM(L69:L84)</f>
        <v>2125830</v>
      </c>
      <c r="O85" s="355"/>
    </row>
    <row r="86" spans="1:15" x14ac:dyDescent="0.55000000000000004">
      <c r="A86" t="s">
        <v>1458</v>
      </c>
      <c r="B86" t="s">
        <v>169</v>
      </c>
      <c r="C86">
        <v>8.7886389999999999</v>
      </c>
      <c r="D86">
        <v>167.73466300000001</v>
      </c>
      <c r="E86" t="s">
        <v>168</v>
      </c>
      <c r="F86" t="s">
        <v>60</v>
      </c>
      <c r="G86" t="s">
        <v>63</v>
      </c>
      <c r="H86" t="s">
        <v>166</v>
      </c>
      <c r="I86">
        <v>1</v>
      </c>
      <c r="J86">
        <v>26.04</v>
      </c>
      <c r="K86" t="s">
        <v>165</v>
      </c>
      <c r="L86" s="335">
        <v>22134</v>
      </c>
      <c r="M86">
        <v>1</v>
      </c>
      <c r="N86">
        <v>5</v>
      </c>
      <c r="O86" s="355">
        <f t="shared" ref="O86:O99" si="4">L86/J86</f>
        <v>850</v>
      </c>
    </row>
    <row r="87" spans="1:15" x14ac:dyDescent="0.55000000000000004">
      <c r="A87" t="s">
        <v>1457</v>
      </c>
      <c r="B87" t="s">
        <v>169</v>
      </c>
      <c r="C87">
        <v>8.7885980000000004</v>
      </c>
      <c r="D87">
        <v>167.73461699999999</v>
      </c>
      <c r="E87" t="s">
        <v>168</v>
      </c>
      <c r="F87" t="s">
        <v>58</v>
      </c>
      <c r="G87" t="s">
        <v>63</v>
      </c>
      <c r="H87" t="s">
        <v>179</v>
      </c>
      <c r="I87">
        <v>1</v>
      </c>
      <c r="J87">
        <v>67.2</v>
      </c>
      <c r="K87" t="s">
        <v>165</v>
      </c>
      <c r="L87" s="335">
        <v>57120</v>
      </c>
      <c r="M87">
        <v>1</v>
      </c>
      <c r="N87">
        <v>5</v>
      </c>
      <c r="O87" s="355">
        <f t="shared" si="4"/>
        <v>850</v>
      </c>
    </row>
    <row r="88" spans="1:15" x14ac:dyDescent="0.55000000000000004">
      <c r="A88" t="s">
        <v>1456</v>
      </c>
      <c r="B88" t="s">
        <v>169</v>
      </c>
      <c r="C88">
        <v>8.7887059999999995</v>
      </c>
      <c r="D88">
        <v>167.734678</v>
      </c>
      <c r="E88" t="s">
        <v>168</v>
      </c>
      <c r="F88" t="s">
        <v>58</v>
      </c>
      <c r="G88" t="s">
        <v>63</v>
      </c>
      <c r="H88" t="s">
        <v>179</v>
      </c>
      <c r="I88">
        <v>1</v>
      </c>
      <c r="J88">
        <v>63</v>
      </c>
      <c r="K88" t="s">
        <v>165</v>
      </c>
      <c r="L88" s="335">
        <v>53550</v>
      </c>
      <c r="M88">
        <v>1</v>
      </c>
      <c r="N88">
        <v>5</v>
      </c>
      <c r="O88" s="355">
        <f t="shared" si="4"/>
        <v>850</v>
      </c>
    </row>
    <row r="89" spans="1:15" x14ac:dyDescent="0.55000000000000004">
      <c r="A89" t="s">
        <v>1455</v>
      </c>
      <c r="B89" t="s">
        <v>169</v>
      </c>
      <c r="C89">
        <v>8.7883250000000004</v>
      </c>
      <c r="D89">
        <v>167.73495500000001</v>
      </c>
      <c r="E89" t="s">
        <v>168</v>
      </c>
      <c r="F89" t="s">
        <v>58</v>
      </c>
      <c r="G89" t="s">
        <v>63</v>
      </c>
      <c r="H89" t="s">
        <v>179</v>
      </c>
      <c r="I89">
        <v>1</v>
      </c>
      <c r="J89">
        <v>24.36</v>
      </c>
      <c r="K89" t="s">
        <v>165</v>
      </c>
      <c r="L89" s="335">
        <v>12180</v>
      </c>
      <c r="M89">
        <v>1</v>
      </c>
      <c r="N89">
        <v>5</v>
      </c>
      <c r="O89" s="355">
        <f t="shared" si="4"/>
        <v>500</v>
      </c>
    </row>
    <row r="90" spans="1:15" x14ac:dyDescent="0.55000000000000004">
      <c r="A90" t="s">
        <v>1454</v>
      </c>
      <c r="B90" t="s">
        <v>169</v>
      </c>
      <c r="C90">
        <v>8.7882320000000007</v>
      </c>
      <c r="D90">
        <v>167.73544000000001</v>
      </c>
      <c r="E90" t="s">
        <v>168</v>
      </c>
      <c r="F90" t="s">
        <v>58</v>
      </c>
      <c r="G90" t="s">
        <v>63</v>
      </c>
      <c r="H90" t="s">
        <v>179</v>
      </c>
      <c r="I90">
        <v>1</v>
      </c>
      <c r="J90">
        <v>69.72</v>
      </c>
      <c r="K90" t="s">
        <v>165</v>
      </c>
      <c r="L90" s="335">
        <v>59262</v>
      </c>
      <c r="M90">
        <v>1</v>
      </c>
      <c r="N90">
        <v>5</v>
      </c>
      <c r="O90" s="355">
        <f t="shared" si="4"/>
        <v>850</v>
      </c>
    </row>
    <row r="91" spans="1:15" x14ac:dyDescent="0.55000000000000004">
      <c r="A91" t="s">
        <v>1453</v>
      </c>
      <c r="B91" t="s">
        <v>169</v>
      </c>
      <c r="C91">
        <v>8.7887350000000009</v>
      </c>
      <c r="D91">
        <v>167.73491200000001</v>
      </c>
      <c r="E91" t="s">
        <v>168</v>
      </c>
      <c r="F91" t="s">
        <v>58</v>
      </c>
      <c r="G91" t="s">
        <v>63</v>
      </c>
      <c r="H91" t="s">
        <v>166</v>
      </c>
      <c r="I91">
        <v>1</v>
      </c>
      <c r="J91">
        <v>23.52</v>
      </c>
      <c r="K91" t="s">
        <v>165</v>
      </c>
      <c r="L91" s="335">
        <v>19992</v>
      </c>
      <c r="M91">
        <v>1</v>
      </c>
      <c r="N91">
        <v>5</v>
      </c>
      <c r="O91" s="355">
        <f t="shared" si="4"/>
        <v>850</v>
      </c>
    </row>
    <row r="92" spans="1:15" x14ac:dyDescent="0.55000000000000004">
      <c r="A92" t="s">
        <v>1452</v>
      </c>
      <c r="B92" t="s">
        <v>169</v>
      </c>
      <c r="C92">
        <v>8.7886819999999997</v>
      </c>
      <c r="D92">
        <v>167.73490000000001</v>
      </c>
      <c r="E92" t="s">
        <v>168</v>
      </c>
      <c r="F92" t="s">
        <v>58</v>
      </c>
      <c r="G92" t="s">
        <v>63</v>
      </c>
      <c r="H92" t="s">
        <v>613</v>
      </c>
      <c r="I92">
        <v>1</v>
      </c>
      <c r="J92">
        <v>31.08</v>
      </c>
      <c r="K92" t="s">
        <v>165</v>
      </c>
      <c r="L92" s="335">
        <v>26418</v>
      </c>
      <c r="M92">
        <v>1</v>
      </c>
      <c r="N92">
        <v>5</v>
      </c>
      <c r="O92" s="355">
        <f t="shared" si="4"/>
        <v>850</v>
      </c>
    </row>
    <row r="93" spans="1:15" x14ac:dyDescent="0.55000000000000004">
      <c r="A93" t="s">
        <v>1451</v>
      </c>
      <c r="B93" t="s">
        <v>169</v>
      </c>
      <c r="C93">
        <v>8.7885399999999994</v>
      </c>
      <c r="D93">
        <v>167.73482300000001</v>
      </c>
      <c r="E93" t="s">
        <v>168</v>
      </c>
      <c r="F93" t="s">
        <v>58</v>
      </c>
      <c r="G93" t="s">
        <v>63</v>
      </c>
      <c r="H93" t="s">
        <v>192</v>
      </c>
      <c r="I93">
        <v>2</v>
      </c>
      <c r="J93">
        <v>47.88</v>
      </c>
      <c r="K93" t="s">
        <v>165</v>
      </c>
      <c r="L93" s="335">
        <v>47880</v>
      </c>
      <c r="M93">
        <v>1</v>
      </c>
      <c r="N93">
        <v>5</v>
      </c>
      <c r="O93" s="355">
        <f t="shared" si="4"/>
        <v>1000</v>
      </c>
    </row>
    <row r="94" spans="1:15" x14ac:dyDescent="0.55000000000000004">
      <c r="A94" t="s">
        <v>1450</v>
      </c>
      <c r="B94" t="s">
        <v>169</v>
      </c>
      <c r="C94">
        <v>8.7886070000000007</v>
      </c>
      <c r="D94">
        <v>167.73488800000001</v>
      </c>
      <c r="E94" t="s">
        <v>168</v>
      </c>
      <c r="F94" t="s">
        <v>58</v>
      </c>
      <c r="G94" t="s">
        <v>63</v>
      </c>
      <c r="H94" t="s">
        <v>179</v>
      </c>
      <c r="I94">
        <v>1</v>
      </c>
      <c r="J94">
        <v>10.92</v>
      </c>
      <c r="K94" t="s">
        <v>165</v>
      </c>
      <c r="L94" s="335">
        <v>5460</v>
      </c>
      <c r="M94">
        <v>1</v>
      </c>
      <c r="N94">
        <v>5</v>
      </c>
      <c r="O94" s="355">
        <f t="shared" si="4"/>
        <v>500</v>
      </c>
    </row>
    <row r="95" spans="1:15" x14ac:dyDescent="0.55000000000000004">
      <c r="A95" t="s">
        <v>1449</v>
      </c>
      <c r="B95" t="s">
        <v>169</v>
      </c>
      <c r="C95">
        <v>8.7885779999999993</v>
      </c>
      <c r="D95">
        <v>167.734711</v>
      </c>
      <c r="E95" t="s">
        <v>168</v>
      </c>
      <c r="F95" t="s">
        <v>58</v>
      </c>
      <c r="G95" t="s">
        <v>63</v>
      </c>
      <c r="H95" t="s">
        <v>172</v>
      </c>
      <c r="I95">
        <v>1</v>
      </c>
      <c r="J95">
        <v>19.32</v>
      </c>
      <c r="K95" t="s">
        <v>165</v>
      </c>
      <c r="L95" s="335">
        <v>9660</v>
      </c>
      <c r="M95">
        <v>1</v>
      </c>
      <c r="N95">
        <v>5</v>
      </c>
      <c r="O95" s="355">
        <f t="shared" si="4"/>
        <v>500</v>
      </c>
    </row>
    <row r="96" spans="1:15" x14ac:dyDescent="0.55000000000000004">
      <c r="A96" t="s">
        <v>1448</v>
      </c>
      <c r="B96" t="s">
        <v>169</v>
      </c>
      <c r="C96">
        <v>8.7886539999999993</v>
      </c>
      <c r="D96">
        <v>167.73481000000001</v>
      </c>
      <c r="E96" t="s">
        <v>168</v>
      </c>
      <c r="F96" t="s">
        <v>58</v>
      </c>
      <c r="G96" t="s">
        <v>63</v>
      </c>
      <c r="H96" t="s">
        <v>174</v>
      </c>
      <c r="I96">
        <v>1</v>
      </c>
      <c r="J96">
        <v>33.6</v>
      </c>
      <c r="K96" t="s">
        <v>165</v>
      </c>
      <c r="L96" s="335">
        <v>1344</v>
      </c>
      <c r="M96">
        <v>1</v>
      </c>
      <c r="N96">
        <v>5</v>
      </c>
      <c r="O96" s="355">
        <f t="shared" si="4"/>
        <v>40</v>
      </c>
    </row>
    <row r="97" spans="1:15" x14ac:dyDescent="0.55000000000000004">
      <c r="A97" t="s">
        <v>1447</v>
      </c>
      <c r="B97" t="s">
        <v>169</v>
      </c>
      <c r="C97">
        <v>8.7886100000000003</v>
      </c>
      <c r="D97">
        <v>167.73483300000001</v>
      </c>
      <c r="E97" t="s">
        <v>168</v>
      </c>
      <c r="F97" t="s">
        <v>58</v>
      </c>
      <c r="G97" t="s">
        <v>63</v>
      </c>
      <c r="H97" t="s">
        <v>166</v>
      </c>
      <c r="I97">
        <v>1</v>
      </c>
      <c r="J97">
        <v>185.64</v>
      </c>
      <c r="K97" t="s">
        <v>165</v>
      </c>
      <c r="L97" s="335">
        <v>157794</v>
      </c>
      <c r="M97">
        <v>1</v>
      </c>
      <c r="N97">
        <v>5</v>
      </c>
      <c r="O97" s="355">
        <f t="shared" si="4"/>
        <v>850.00000000000011</v>
      </c>
    </row>
    <row r="98" spans="1:15" x14ac:dyDescent="0.55000000000000004">
      <c r="A98" t="s">
        <v>1446</v>
      </c>
      <c r="B98" t="s">
        <v>169</v>
      </c>
      <c r="C98">
        <v>8.7886640000000007</v>
      </c>
      <c r="D98">
        <v>167.734737</v>
      </c>
      <c r="E98" t="s">
        <v>168</v>
      </c>
      <c r="F98" t="s">
        <v>58</v>
      </c>
      <c r="G98" t="s">
        <v>1444</v>
      </c>
      <c r="H98" t="s">
        <v>172</v>
      </c>
      <c r="I98">
        <v>1</v>
      </c>
      <c r="J98">
        <v>26.88</v>
      </c>
      <c r="K98" t="s">
        <v>165</v>
      </c>
      <c r="L98" s="335">
        <v>2419.1999999999998</v>
      </c>
      <c r="M98">
        <v>1</v>
      </c>
      <c r="N98">
        <v>5</v>
      </c>
      <c r="O98" s="355">
        <f t="shared" si="4"/>
        <v>90</v>
      </c>
    </row>
    <row r="99" spans="1:15" x14ac:dyDescent="0.55000000000000004">
      <c r="A99" t="s">
        <v>1445</v>
      </c>
      <c r="B99" t="s">
        <v>169</v>
      </c>
      <c r="C99">
        <v>8.7885059999999999</v>
      </c>
      <c r="D99">
        <v>167.73482000000001</v>
      </c>
      <c r="E99" t="s">
        <v>168</v>
      </c>
      <c r="F99" t="s">
        <v>59</v>
      </c>
      <c r="G99" t="s">
        <v>1444</v>
      </c>
      <c r="H99" t="s">
        <v>613</v>
      </c>
      <c r="I99">
        <v>1</v>
      </c>
      <c r="J99">
        <v>23.52</v>
      </c>
      <c r="K99" t="s">
        <v>165</v>
      </c>
      <c r="L99" s="335">
        <v>3292.8</v>
      </c>
      <c r="M99">
        <v>1</v>
      </c>
      <c r="N99">
        <v>5</v>
      </c>
      <c r="O99" s="355">
        <f t="shared" si="4"/>
        <v>140</v>
      </c>
    </row>
    <row r="100" spans="1:15" x14ac:dyDescent="0.55000000000000004">
      <c r="G100" t="s">
        <v>1443</v>
      </c>
      <c r="L100" s="335">
        <f>SUM(L86:L99)</f>
        <v>478506</v>
      </c>
      <c r="O100" s="355"/>
    </row>
    <row r="101" spans="1:15" x14ac:dyDescent="0.55000000000000004">
      <c r="A101" t="s">
        <v>1442</v>
      </c>
      <c r="B101" t="s">
        <v>169</v>
      </c>
      <c r="C101">
        <v>8.7887559999999993</v>
      </c>
      <c r="D101">
        <v>167.735017</v>
      </c>
      <c r="E101" t="s">
        <v>168</v>
      </c>
      <c r="F101" t="s">
        <v>58</v>
      </c>
      <c r="G101" t="s">
        <v>1432</v>
      </c>
      <c r="H101" t="s">
        <v>179</v>
      </c>
      <c r="I101">
        <v>1</v>
      </c>
      <c r="J101">
        <v>74.760000000000005</v>
      </c>
      <c r="K101" t="s">
        <v>165</v>
      </c>
      <c r="L101" s="335">
        <v>119616</v>
      </c>
      <c r="M101">
        <v>1</v>
      </c>
      <c r="N101">
        <v>5</v>
      </c>
      <c r="O101" s="355">
        <f t="shared" ref="O101:O136" si="5">L101/J101</f>
        <v>1600</v>
      </c>
    </row>
    <row r="102" spans="1:15" x14ac:dyDescent="0.55000000000000004">
      <c r="A102" t="s">
        <v>1441</v>
      </c>
      <c r="B102" t="s">
        <v>169</v>
      </c>
      <c r="C102">
        <v>8.7885019999999994</v>
      </c>
      <c r="D102">
        <v>167.734948</v>
      </c>
      <c r="E102" t="s">
        <v>168</v>
      </c>
      <c r="F102" t="s">
        <v>58</v>
      </c>
      <c r="G102" t="s">
        <v>1432</v>
      </c>
      <c r="H102" t="s">
        <v>179</v>
      </c>
      <c r="I102">
        <v>1</v>
      </c>
      <c r="J102">
        <v>170.52</v>
      </c>
      <c r="K102" t="s">
        <v>165</v>
      </c>
      <c r="L102" s="335">
        <v>272832</v>
      </c>
      <c r="M102">
        <v>1</v>
      </c>
      <c r="N102">
        <v>5</v>
      </c>
      <c r="O102" s="355">
        <f t="shared" si="5"/>
        <v>1600</v>
      </c>
    </row>
    <row r="103" spans="1:15" x14ac:dyDescent="0.55000000000000004">
      <c r="A103" t="s">
        <v>1440</v>
      </c>
      <c r="B103" t="s">
        <v>169</v>
      </c>
      <c r="C103">
        <v>8.7884689999999992</v>
      </c>
      <c r="D103">
        <v>167.734994</v>
      </c>
      <c r="E103" t="s">
        <v>168</v>
      </c>
      <c r="F103" t="s">
        <v>58</v>
      </c>
      <c r="G103" t="s">
        <v>1432</v>
      </c>
      <c r="H103" t="s">
        <v>172</v>
      </c>
      <c r="I103">
        <v>1</v>
      </c>
      <c r="J103">
        <v>23.52</v>
      </c>
      <c r="K103" t="s">
        <v>165</v>
      </c>
      <c r="L103" s="335">
        <v>37632</v>
      </c>
      <c r="M103">
        <v>1</v>
      </c>
      <c r="N103">
        <v>5</v>
      </c>
      <c r="O103" s="355">
        <f t="shared" si="5"/>
        <v>1600</v>
      </c>
    </row>
    <row r="104" spans="1:15" x14ac:dyDescent="0.55000000000000004">
      <c r="A104" t="s">
        <v>1439</v>
      </c>
      <c r="B104" t="s">
        <v>169</v>
      </c>
      <c r="C104">
        <v>8.7885639999999992</v>
      </c>
      <c r="D104">
        <v>167.73499000000001</v>
      </c>
      <c r="E104" t="s">
        <v>168</v>
      </c>
      <c r="F104" t="s">
        <v>58</v>
      </c>
      <c r="G104" t="s">
        <v>1432</v>
      </c>
      <c r="H104" t="s">
        <v>179</v>
      </c>
      <c r="I104">
        <v>1</v>
      </c>
      <c r="J104">
        <v>108.36</v>
      </c>
      <c r="K104" t="s">
        <v>165</v>
      </c>
      <c r="L104" s="335">
        <v>173376</v>
      </c>
      <c r="M104">
        <v>1</v>
      </c>
      <c r="N104">
        <v>5</v>
      </c>
      <c r="O104" s="355">
        <f t="shared" si="5"/>
        <v>1600</v>
      </c>
    </row>
    <row r="105" spans="1:15" x14ac:dyDescent="0.55000000000000004">
      <c r="A105" t="s">
        <v>1438</v>
      </c>
      <c r="B105" t="s">
        <v>169</v>
      </c>
      <c r="C105">
        <v>8.7886299999999995</v>
      </c>
      <c r="D105">
        <v>167.734984</v>
      </c>
      <c r="E105" t="s">
        <v>168</v>
      </c>
      <c r="F105" t="s">
        <v>58</v>
      </c>
      <c r="G105" t="s">
        <v>1432</v>
      </c>
      <c r="H105" t="s">
        <v>179</v>
      </c>
      <c r="I105">
        <v>1</v>
      </c>
      <c r="J105">
        <v>570.36</v>
      </c>
      <c r="K105" t="s">
        <v>165</v>
      </c>
      <c r="L105" s="335">
        <v>912576</v>
      </c>
      <c r="M105">
        <v>1</v>
      </c>
      <c r="N105">
        <v>5</v>
      </c>
      <c r="O105" s="355">
        <f t="shared" si="5"/>
        <v>1600</v>
      </c>
    </row>
    <row r="106" spans="1:15" x14ac:dyDescent="0.55000000000000004">
      <c r="A106" t="s">
        <v>1437</v>
      </c>
      <c r="B106" t="s">
        <v>169</v>
      </c>
      <c r="C106">
        <v>8.7886950000000006</v>
      </c>
      <c r="D106">
        <v>167.735006</v>
      </c>
      <c r="E106" t="s">
        <v>168</v>
      </c>
      <c r="F106" t="s">
        <v>58</v>
      </c>
      <c r="G106" t="s">
        <v>1432</v>
      </c>
      <c r="H106" t="s">
        <v>179</v>
      </c>
      <c r="I106">
        <v>1</v>
      </c>
      <c r="J106">
        <v>225.12</v>
      </c>
      <c r="K106" t="s">
        <v>165</v>
      </c>
      <c r="L106" s="335">
        <v>315168</v>
      </c>
      <c r="M106">
        <v>1</v>
      </c>
      <c r="N106">
        <v>5</v>
      </c>
      <c r="O106" s="355">
        <f t="shared" si="5"/>
        <v>1400</v>
      </c>
    </row>
    <row r="107" spans="1:15" x14ac:dyDescent="0.55000000000000004">
      <c r="A107" t="s">
        <v>1436</v>
      </c>
      <c r="B107" t="s">
        <v>169</v>
      </c>
      <c r="C107">
        <v>8.7886830000000007</v>
      </c>
      <c r="D107">
        <v>167.73508799999999</v>
      </c>
      <c r="E107" t="s">
        <v>168</v>
      </c>
      <c r="F107" t="s">
        <v>58</v>
      </c>
      <c r="G107" t="s">
        <v>1432</v>
      </c>
      <c r="H107" t="s">
        <v>166</v>
      </c>
      <c r="I107">
        <v>1</v>
      </c>
      <c r="J107">
        <v>43.68</v>
      </c>
      <c r="K107" t="s">
        <v>165</v>
      </c>
      <c r="L107" s="335">
        <v>69888</v>
      </c>
      <c r="M107">
        <v>1</v>
      </c>
      <c r="N107">
        <v>5</v>
      </c>
      <c r="O107" s="355">
        <f t="shared" si="5"/>
        <v>1600</v>
      </c>
    </row>
    <row r="108" spans="1:15" x14ac:dyDescent="0.55000000000000004">
      <c r="A108" t="s">
        <v>1435</v>
      </c>
      <c r="B108" t="s">
        <v>169</v>
      </c>
      <c r="C108">
        <v>8.7886179999999996</v>
      </c>
      <c r="D108">
        <v>167.735118</v>
      </c>
      <c r="E108" t="s">
        <v>168</v>
      </c>
      <c r="F108" t="s">
        <v>58</v>
      </c>
      <c r="G108" t="s">
        <v>1432</v>
      </c>
      <c r="H108" t="s">
        <v>1161</v>
      </c>
      <c r="I108">
        <v>1</v>
      </c>
      <c r="J108">
        <v>55.44</v>
      </c>
      <c r="K108" t="s">
        <v>165</v>
      </c>
      <c r="L108" s="335">
        <v>88704</v>
      </c>
      <c r="M108">
        <v>1</v>
      </c>
      <c r="N108">
        <v>5</v>
      </c>
      <c r="O108" s="355">
        <f t="shared" si="5"/>
        <v>1600</v>
      </c>
    </row>
    <row r="109" spans="1:15" x14ac:dyDescent="0.55000000000000004">
      <c r="A109" t="s">
        <v>1434</v>
      </c>
      <c r="B109" t="s">
        <v>169</v>
      </c>
      <c r="C109">
        <v>8.7886729999999993</v>
      </c>
      <c r="D109">
        <v>167.73515</v>
      </c>
      <c r="E109" t="s">
        <v>168</v>
      </c>
      <c r="F109" t="s">
        <v>58</v>
      </c>
      <c r="G109" t="s">
        <v>1432</v>
      </c>
      <c r="H109" t="s">
        <v>179</v>
      </c>
      <c r="I109">
        <v>1</v>
      </c>
      <c r="J109">
        <v>109.2</v>
      </c>
      <c r="K109" t="s">
        <v>165</v>
      </c>
      <c r="L109" s="335">
        <v>174720</v>
      </c>
      <c r="M109">
        <v>1</v>
      </c>
      <c r="N109">
        <v>5</v>
      </c>
      <c r="O109" s="355">
        <f t="shared" si="5"/>
        <v>1600</v>
      </c>
    </row>
    <row r="110" spans="1:15" x14ac:dyDescent="0.55000000000000004">
      <c r="A110" t="s">
        <v>1433</v>
      </c>
      <c r="B110" t="s">
        <v>169</v>
      </c>
      <c r="C110">
        <v>8.7885720000000003</v>
      </c>
      <c r="D110">
        <v>167.73505800000001</v>
      </c>
      <c r="E110" t="s">
        <v>168</v>
      </c>
      <c r="F110" t="s">
        <v>58</v>
      </c>
      <c r="G110" t="s">
        <v>1432</v>
      </c>
      <c r="H110" t="s">
        <v>179</v>
      </c>
      <c r="I110">
        <v>1</v>
      </c>
      <c r="J110">
        <v>136.08000000000001</v>
      </c>
      <c r="K110" t="s">
        <v>165</v>
      </c>
      <c r="L110" s="335">
        <v>217728</v>
      </c>
      <c r="M110">
        <v>1</v>
      </c>
      <c r="N110">
        <v>5</v>
      </c>
      <c r="O110" s="355">
        <f t="shared" si="5"/>
        <v>1599.9999999999998</v>
      </c>
    </row>
    <row r="111" spans="1:15" x14ac:dyDescent="0.55000000000000004">
      <c r="A111" t="s">
        <v>1431</v>
      </c>
      <c r="B111" t="s">
        <v>169</v>
      </c>
      <c r="C111">
        <v>8.7884320000000002</v>
      </c>
      <c r="D111">
        <v>167.73509899999999</v>
      </c>
      <c r="E111" t="s">
        <v>168</v>
      </c>
      <c r="F111" t="s">
        <v>58</v>
      </c>
      <c r="G111" t="s">
        <v>1427</v>
      </c>
      <c r="H111" t="s">
        <v>194</v>
      </c>
      <c r="I111">
        <v>2</v>
      </c>
      <c r="J111">
        <v>104.16</v>
      </c>
      <c r="K111" t="s">
        <v>165</v>
      </c>
      <c r="L111" s="335">
        <v>333312</v>
      </c>
      <c r="M111">
        <v>1</v>
      </c>
      <c r="N111">
        <v>5</v>
      </c>
      <c r="O111" s="355">
        <f t="shared" si="5"/>
        <v>3200</v>
      </c>
    </row>
    <row r="112" spans="1:15" x14ac:dyDescent="0.55000000000000004">
      <c r="A112" t="s">
        <v>1430</v>
      </c>
      <c r="B112" t="s">
        <v>169</v>
      </c>
      <c r="C112">
        <v>8.7882090000000002</v>
      </c>
      <c r="D112">
        <v>167.73475999999999</v>
      </c>
      <c r="E112" t="s">
        <v>168</v>
      </c>
      <c r="F112" t="s">
        <v>58</v>
      </c>
      <c r="G112" t="s">
        <v>1427</v>
      </c>
      <c r="H112" t="s">
        <v>166</v>
      </c>
      <c r="I112">
        <v>1</v>
      </c>
      <c r="J112">
        <v>54.6</v>
      </c>
      <c r="K112" t="s">
        <v>165</v>
      </c>
      <c r="L112" s="335">
        <v>76440</v>
      </c>
      <c r="M112">
        <v>1</v>
      </c>
      <c r="N112">
        <v>5</v>
      </c>
      <c r="O112" s="355">
        <f t="shared" si="5"/>
        <v>1400</v>
      </c>
    </row>
    <row r="113" spans="1:15" x14ac:dyDescent="0.55000000000000004">
      <c r="A113" t="s">
        <v>1429</v>
      </c>
      <c r="B113" t="s">
        <v>169</v>
      </c>
      <c r="C113">
        <v>8.7882119999999997</v>
      </c>
      <c r="D113">
        <v>167.73481200000001</v>
      </c>
      <c r="E113" t="s">
        <v>168</v>
      </c>
      <c r="F113" t="s">
        <v>58</v>
      </c>
      <c r="G113" t="s">
        <v>1427</v>
      </c>
      <c r="H113" t="s">
        <v>166</v>
      </c>
      <c r="I113">
        <v>1</v>
      </c>
      <c r="J113">
        <v>68.040000000000006</v>
      </c>
      <c r="K113" t="s">
        <v>165</v>
      </c>
      <c r="L113" s="335">
        <v>108864</v>
      </c>
      <c r="M113">
        <v>1</v>
      </c>
      <c r="N113">
        <v>5</v>
      </c>
      <c r="O113" s="355">
        <f t="shared" si="5"/>
        <v>1599.9999999999998</v>
      </c>
    </row>
    <row r="114" spans="1:15" x14ac:dyDescent="0.55000000000000004">
      <c r="A114" t="s">
        <v>1428</v>
      </c>
      <c r="B114" t="s">
        <v>169</v>
      </c>
      <c r="C114">
        <v>8.7881490000000007</v>
      </c>
      <c r="D114">
        <v>167.73479800000001</v>
      </c>
      <c r="E114" t="s">
        <v>168</v>
      </c>
      <c r="F114" t="s">
        <v>58</v>
      </c>
      <c r="G114" t="s">
        <v>1427</v>
      </c>
      <c r="H114" t="s">
        <v>166</v>
      </c>
      <c r="I114">
        <v>1</v>
      </c>
      <c r="J114">
        <v>473.76</v>
      </c>
      <c r="K114" t="s">
        <v>165</v>
      </c>
      <c r="L114" s="335">
        <v>758016</v>
      </c>
      <c r="M114">
        <v>1</v>
      </c>
      <c r="N114">
        <v>5</v>
      </c>
      <c r="O114" s="355">
        <f t="shared" si="5"/>
        <v>1600</v>
      </c>
    </row>
    <row r="115" spans="1:15" x14ac:dyDescent="0.55000000000000004">
      <c r="A115" t="s">
        <v>1426</v>
      </c>
      <c r="B115" t="s">
        <v>169</v>
      </c>
      <c r="C115">
        <v>8.7880690000000001</v>
      </c>
      <c r="D115">
        <v>167.73473799999999</v>
      </c>
      <c r="E115" t="s">
        <v>168</v>
      </c>
      <c r="F115" t="s">
        <v>58</v>
      </c>
      <c r="G115" t="s">
        <v>1415</v>
      </c>
      <c r="H115" t="s">
        <v>166</v>
      </c>
      <c r="I115">
        <v>1</v>
      </c>
      <c r="J115">
        <v>82.32</v>
      </c>
      <c r="K115" t="s">
        <v>165</v>
      </c>
      <c r="L115" s="335">
        <v>125949.6</v>
      </c>
      <c r="M115">
        <v>1</v>
      </c>
      <c r="N115">
        <v>5</v>
      </c>
      <c r="O115" s="355">
        <f t="shared" si="5"/>
        <v>1530.0000000000002</v>
      </c>
    </row>
    <row r="116" spans="1:15" x14ac:dyDescent="0.55000000000000004">
      <c r="A116" t="s">
        <v>1425</v>
      </c>
      <c r="B116" t="s">
        <v>169</v>
      </c>
      <c r="C116">
        <v>8.7885100000000005</v>
      </c>
      <c r="D116">
        <v>167.735117</v>
      </c>
      <c r="E116" t="s">
        <v>168</v>
      </c>
      <c r="F116" t="s">
        <v>59</v>
      </c>
      <c r="G116" t="s">
        <v>1415</v>
      </c>
      <c r="H116" t="s">
        <v>192</v>
      </c>
      <c r="I116">
        <v>3</v>
      </c>
      <c r="J116">
        <v>42</v>
      </c>
      <c r="K116" t="s">
        <v>165</v>
      </c>
      <c r="L116" s="335">
        <v>170100</v>
      </c>
      <c r="M116">
        <v>1</v>
      </c>
      <c r="N116">
        <v>5</v>
      </c>
      <c r="O116" s="355">
        <f t="shared" si="5"/>
        <v>4050</v>
      </c>
    </row>
    <row r="117" spans="1:15" x14ac:dyDescent="0.55000000000000004">
      <c r="A117" t="s">
        <v>1424</v>
      </c>
      <c r="B117" t="s">
        <v>169</v>
      </c>
      <c r="C117">
        <v>8.7885720000000003</v>
      </c>
      <c r="D117">
        <v>167.73511099999999</v>
      </c>
      <c r="E117" t="s">
        <v>168</v>
      </c>
      <c r="F117" t="s">
        <v>58</v>
      </c>
      <c r="G117" t="s">
        <v>1415</v>
      </c>
      <c r="H117" t="s">
        <v>179</v>
      </c>
      <c r="I117">
        <v>1</v>
      </c>
      <c r="J117">
        <v>115.08</v>
      </c>
      <c r="K117" t="s">
        <v>165</v>
      </c>
      <c r="L117" s="335">
        <v>186429.6</v>
      </c>
      <c r="M117">
        <v>1</v>
      </c>
      <c r="N117">
        <v>5</v>
      </c>
      <c r="O117" s="355">
        <f t="shared" si="5"/>
        <v>1620</v>
      </c>
    </row>
    <row r="118" spans="1:15" x14ac:dyDescent="0.55000000000000004">
      <c r="A118" t="s">
        <v>1423</v>
      </c>
      <c r="B118" t="s">
        <v>169</v>
      </c>
      <c r="C118">
        <v>8.7885150000000003</v>
      </c>
      <c r="D118">
        <v>167.73518799999999</v>
      </c>
      <c r="E118" t="s">
        <v>168</v>
      </c>
      <c r="F118" t="s">
        <v>58</v>
      </c>
      <c r="G118" t="s">
        <v>1415</v>
      </c>
      <c r="H118" t="s">
        <v>166</v>
      </c>
      <c r="I118">
        <v>1</v>
      </c>
      <c r="J118">
        <v>126.84</v>
      </c>
      <c r="K118" t="s">
        <v>165</v>
      </c>
      <c r="L118" s="335">
        <v>194065.2</v>
      </c>
      <c r="M118">
        <v>1</v>
      </c>
      <c r="N118">
        <v>5</v>
      </c>
      <c r="O118" s="355">
        <f t="shared" si="5"/>
        <v>1530</v>
      </c>
    </row>
    <row r="119" spans="1:15" x14ac:dyDescent="0.55000000000000004">
      <c r="A119" t="s">
        <v>1422</v>
      </c>
      <c r="B119" t="s">
        <v>169</v>
      </c>
      <c r="C119">
        <v>8.7884689999999992</v>
      </c>
      <c r="D119">
        <v>167.735176</v>
      </c>
      <c r="E119" t="s">
        <v>168</v>
      </c>
      <c r="F119" t="s">
        <v>58</v>
      </c>
      <c r="G119" t="s">
        <v>1415</v>
      </c>
      <c r="H119" t="s">
        <v>166</v>
      </c>
      <c r="I119">
        <v>1</v>
      </c>
      <c r="J119">
        <v>143.63999999999999</v>
      </c>
      <c r="K119" t="s">
        <v>165</v>
      </c>
      <c r="L119" s="335">
        <v>219769.2</v>
      </c>
      <c r="M119">
        <v>1</v>
      </c>
      <c r="N119">
        <v>5</v>
      </c>
      <c r="O119" s="355">
        <f t="shared" si="5"/>
        <v>1530.0000000000002</v>
      </c>
    </row>
    <row r="120" spans="1:15" x14ac:dyDescent="0.55000000000000004">
      <c r="A120" t="s">
        <v>1421</v>
      </c>
      <c r="B120" t="s">
        <v>169</v>
      </c>
      <c r="C120">
        <v>8.7884170000000008</v>
      </c>
      <c r="D120">
        <v>167.735164</v>
      </c>
      <c r="E120" t="s">
        <v>168</v>
      </c>
      <c r="F120" t="s">
        <v>58</v>
      </c>
      <c r="G120" t="s">
        <v>1415</v>
      </c>
      <c r="H120" t="s">
        <v>192</v>
      </c>
      <c r="I120">
        <v>2</v>
      </c>
      <c r="J120">
        <v>9.24</v>
      </c>
      <c r="K120" t="s">
        <v>165</v>
      </c>
      <c r="L120" s="335">
        <v>29937.599999999999</v>
      </c>
      <c r="M120">
        <v>1</v>
      </c>
      <c r="N120">
        <v>5</v>
      </c>
      <c r="O120" s="355">
        <f t="shared" si="5"/>
        <v>3239.9999999999995</v>
      </c>
    </row>
    <row r="121" spans="1:15" x14ac:dyDescent="0.55000000000000004">
      <c r="A121" t="s">
        <v>1420</v>
      </c>
      <c r="B121" t="s">
        <v>169</v>
      </c>
      <c r="C121">
        <v>8.7886419999999994</v>
      </c>
      <c r="D121">
        <v>167.73536999999999</v>
      </c>
      <c r="E121" t="s">
        <v>168</v>
      </c>
      <c r="F121" t="s">
        <v>60</v>
      </c>
      <c r="G121" t="s">
        <v>1415</v>
      </c>
      <c r="H121" t="s">
        <v>179</v>
      </c>
      <c r="I121">
        <v>1</v>
      </c>
      <c r="J121">
        <v>109.2</v>
      </c>
      <c r="K121" t="s">
        <v>165</v>
      </c>
      <c r="L121" s="335">
        <v>176904</v>
      </c>
      <c r="M121">
        <v>1</v>
      </c>
      <c r="N121">
        <v>5</v>
      </c>
      <c r="O121" s="355">
        <f t="shared" si="5"/>
        <v>1620</v>
      </c>
    </row>
    <row r="122" spans="1:15" x14ac:dyDescent="0.55000000000000004">
      <c r="A122" t="s">
        <v>1419</v>
      </c>
      <c r="B122" t="s">
        <v>169</v>
      </c>
      <c r="C122">
        <v>8.7885860000000005</v>
      </c>
      <c r="D122">
        <v>167.73535699999999</v>
      </c>
      <c r="E122" t="s">
        <v>168</v>
      </c>
      <c r="F122" t="s">
        <v>58</v>
      </c>
      <c r="G122" t="s">
        <v>1415</v>
      </c>
      <c r="H122" t="s">
        <v>172</v>
      </c>
      <c r="I122">
        <v>1</v>
      </c>
      <c r="J122">
        <v>21</v>
      </c>
      <c r="K122" t="s">
        <v>165</v>
      </c>
      <c r="L122" s="335">
        <v>32130</v>
      </c>
      <c r="M122">
        <v>1</v>
      </c>
      <c r="N122">
        <v>5</v>
      </c>
      <c r="O122" s="355">
        <f t="shared" si="5"/>
        <v>1530</v>
      </c>
    </row>
    <row r="123" spans="1:15" x14ac:dyDescent="0.55000000000000004">
      <c r="A123" t="s">
        <v>1418</v>
      </c>
      <c r="B123" t="s">
        <v>169</v>
      </c>
      <c r="C123">
        <v>8.7885910000000003</v>
      </c>
      <c r="D123">
        <v>167.73562799999999</v>
      </c>
      <c r="E123" t="s">
        <v>168</v>
      </c>
      <c r="F123" t="s">
        <v>58</v>
      </c>
      <c r="G123" t="s">
        <v>1415</v>
      </c>
      <c r="H123" t="s">
        <v>172</v>
      </c>
      <c r="I123">
        <v>1</v>
      </c>
      <c r="J123">
        <v>130.19999999999999</v>
      </c>
      <c r="K123" t="s">
        <v>165</v>
      </c>
      <c r="L123" s="335">
        <v>199206</v>
      </c>
      <c r="M123">
        <v>1</v>
      </c>
      <c r="N123">
        <v>5</v>
      </c>
      <c r="O123" s="355">
        <f t="shared" si="5"/>
        <v>1530.0000000000002</v>
      </c>
    </row>
    <row r="124" spans="1:15" x14ac:dyDescent="0.55000000000000004">
      <c r="A124" t="s">
        <v>1417</v>
      </c>
      <c r="B124" t="s">
        <v>169</v>
      </c>
      <c r="C124">
        <v>8.7883659999999999</v>
      </c>
      <c r="D124">
        <v>167.735288</v>
      </c>
      <c r="E124" t="s">
        <v>168</v>
      </c>
      <c r="F124" t="s">
        <v>58</v>
      </c>
      <c r="G124" t="s">
        <v>1415</v>
      </c>
      <c r="H124" t="s">
        <v>172</v>
      </c>
      <c r="I124">
        <v>1</v>
      </c>
      <c r="J124">
        <v>177.24</v>
      </c>
      <c r="K124" t="s">
        <v>165</v>
      </c>
      <c r="L124" s="335">
        <v>271177.2</v>
      </c>
      <c r="M124">
        <v>1</v>
      </c>
      <c r="N124">
        <v>5</v>
      </c>
      <c r="O124" s="355">
        <f t="shared" si="5"/>
        <v>1530</v>
      </c>
    </row>
    <row r="125" spans="1:15" x14ac:dyDescent="0.55000000000000004">
      <c r="A125" t="s">
        <v>1416</v>
      </c>
      <c r="B125" t="s">
        <v>169</v>
      </c>
      <c r="C125">
        <v>8.7886760000000006</v>
      </c>
      <c r="D125">
        <v>167.735446</v>
      </c>
      <c r="E125" t="s">
        <v>168</v>
      </c>
      <c r="F125" t="s">
        <v>58</v>
      </c>
      <c r="G125" t="s">
        <v>1415</v>
      </c>
      <c r="H125" t="s">
        <v>1071</v>
      </c>
      <c r="I125">
        <v>2</v>
      </c>
      <c r="J125">
        <v>93.24</v>
      </c>
      <c r="K125" t="s">
        <v>165</v>
      </c>
      <c r="L125" s="335">
        <v>251748</v>
      </c>
      <c r="M125">
        <v>1</v>
      </c>
      <c r="N125">
        <v>5</v>
      </c>
      <c r="O125" s="355">
        <f t="shared" si="5"/>
        <v>2700</v>
      </c>
    </row>
    <row r="126" spans="1:15" x14ac:dyDescent="0.55000000000000004">
      <c r="A126" t="s">
        <v>1414</v>
      </c>
      <c r="B126" t="s">
        <v>169</v>
      </c>
      <c r="C126">
        <v>8.7886950000000006</v>
      </c>
      <c r="D126">
        <v>167.735366</v>
      </c>
      <c r="E126" t="s">
        <v>168</v>
      </c>
      <c r="F126" t="s">
        <v>58</v>
      </c>
      <c r="G126" t="s">
        <v>1412</v>
      </c>
      <c r="H126" t="s">
        <v>179</v>
      </c>
      <c r="I126">
        <v>1</v>
      </c>
      <c r="J126">
        <v>1865.64</v>
      </c>
      <c r="K126" t="s">
        <v>165</v>
      </c>
      <c r="L126" s="335">
        <v>3022336.8</v>
      </c>
      <c r="M126">
        <v>1</v>
      </c>
      <c r="N126">
        <v>5</v>
      </c>
      <c r="O126" s="355">
        <f t="shared" si="5"/>
        <v>1619.9999999999998</v>
      </c>
    </row>
    <row r="127" spans="1:15" x14ac:dyDescent="0.55000000000000004">
      <c r="A127" t="s">
        <v>1413</v>
      </c>
      <c r="B127" t="s">
        <v>169</v>
      </c>
      <c r="C127">
        <v>8.7886919999999993</v>
      </c>
      <c r="D127">
        <v>167.735241</v>
      </c>
      <c r="E127" t="s">
        <v>168</v>
      </c>
      <c r="F127" t="s">
        <v>58</v>
      </c>
      <c r="G127" t="s">
        <v>1412</v>
      </c>
      <c r="H127" t="s">
        <v>166</v>
      </c>
      <c r="I127">
        <v>1</v>
      </c>
      <c r="J127">
        <v>120.96</v>
      </c>
      <c r="K127" t="s">
        <v>165</v>
      </c>
      <c r="L127" s="335">
        <v>185068.79999999999</v>
      </c>
      <c r="M127">
        <v>1</v>
      </c>
      <c r="N127">
        <v>5</v>
      </c>
      <c r="O127" s="355">
        <f t="shared" si="5"/>
        <v>1530</v>
      </c>
    </row>
    <row r="128" spans="1:15" x14ac:dyDescent="0.55000000000000004">
      <c r="A128" t="s">
        <v>1411</v>
      </c>
      <c r="B128" t="s">
        <v>169</v>
      </c>
      <c r="C128">
        <v>8.78857</v>
      </c>
      <c r="D128">
        <v>167.735221</v>
      </c>
      <c r="E128" t="s">
        <v>168</v>
      </c>
      <c r="F128" t="s">
        <v>58</v>
      </c>
      <c r="G128" t="s">
        <v>1410</v>
      </c>
      <c r="H128" t="s">
        <v>166</v>
      </c>
      <c r="I128">
        <v>1</v>
      </c>
      <c r="J128">
        <v>59.64</v>
      </c>
      <c r="K128" t="s">
        <v>165</v>
      </c>
      <c r="L128" s="335">
        <v>8349.6</v>
      </c>
      <c r="M128">
        <v>1</v>
      </c>
      <c r="N128">
        <v>5</v>
      </c>
      <c r="O128" s="355">
        <f t="shared" si="5"/>
        <v>140</v>
      </c>
    </row>
    <row r="129" spans="1:15" x14ac:dyDescent="0.55000000000000004">
      <c r="A129" t="s">
        <v>1409</v>
      </c>
      <c r="B129" t="s">
        <v>169</v>
      </c>
      <c r="C129">
        <v>8.7884530000000005</v>
      </c>
      <c r="D129">
        <v>167.73528099999999</v>
      </c>
      <c r="E129" t="s">
        <v>168</v>
      </c>
      <c r="F129" t="s">
        <v>58</v>
      </c>
      <c r="G129" t="s">
        <v>1401</v>
      </c>
      <c r="H129" t="s">
        <v>1152</v>
      </c>
      <c r="I129">
        <v>1</v>
      </c>
      <c r="J129">
        <v>14.28</v>
      </c>
      <c r="K129" t="s">
        <v>165</v>
      </c>
      <c r="L129" s="335">
        <v>22848</v>
      </c>
      <c r="M129">
        <v>1</v>
      </c>
      <c r="N129">
        <v>5</v>
      </c>
      <c r="O129" s="355">
        <f t="shared" si="5"/>
        <v>1600</v>
      </c>
    </row>
    <row r="130" spans="1:15" x14ac:dyDescent="0.55000000000000004">
      <c r="A130" t="s">
        <v>1408</v>
      </c>
      <c r="B130" t="s">
        <v>169</v>
      </c>
      <c r="C130">
        <v>8.7883990000000001</v>
      </c>
      <c r="D130">
        <v>167.735345</v>
      </c>
      <c r="E130" t="s">
        <v>168</v>
      </c>
      <c r="F130" t="s">
        <v>58</v>
      </c>
      <c r="G130" t="s">
        <v>1401</v>
      </c>
      <c r="H130" t="s">
        <v>179</v>
      </c>
      <c r="I130">
        <v>1</v>
      </c>
      <c r="J130">
        <v>44.52</v>
      </c>
      <c r="K130" t="s">
        <v>165</v>
      </c>
      <c r="L130" s="335">
        <v>71232</v>
      </c>
      <c r="M130">
        <v>1</v>
      </c>
      <c r="N130">
        <v>5</v>
      </c>
      <c r="O130" s="355">
        <f t="shared" si="5"/>
        <v>1600</v>
      </c>
    </row>
    <row r="131" spans="1:15" x14ac:dyDescent="0.55000000000000004">
      <c r="A131" t="s">
        <v>1407</v>
      </c>
      <c r="B131" t="s">
        <v>169</v>
      </c>
      <c r="C131">
        <v>8.7885869999999997</v>
      </c>
      <c r="D131">
        <v>167.735512</v>
      </c>
      <c r="E131" t="s">
        <v>168</v>
      </c>
      <c r="F131" t="s">
        <v>58</v>
      </c>
      <c r="G131" t="s">
        <v>1401</v>
      </c>
      <c r="H131" t="s">
        <v>1152</v>
      </c>
      <c r="I131">
        <v>1</v>
      </c>
      <c r="J131">
        <v>46.2</v>
      </c>
      <c r="K131" t="s">
        <v>165</v>
      </c>
      <c r="L131" s="335">
        <v>64680</v>
      </c>
      <c r="M131">
        <v>1</v>
      </c>
      <c r="N131">
        <v>5</v>
      </c>
      <c r="O131" s="355">
        <f t="shared" si="5"/>
        <v>1400</v>
      </c>
    </row>
    <row r="132" spans="1:15" x14ac:dyDescent="0.55000000000000004">
      <c r="A132" t="s">
        <v>1406</v>
      </c>
      <c r="B132" t="s">
        <v>169</v>
      </c>
      <c r="C132">
        <v>8.7885460000000002</v>
      </c>
      <c r="D132">
        <v>167.735499</v>
      </c>
      <c r="E132" t="s">
        <v>168</v>
      </c>
      <c r="F132" t="s">
        <v>58</v>
      </c>
      <c r="G132" t="s">
        <v>1401</v>
      </c>
      <c r="H132" t="s">
        <v>179</v>
      </c>
      <c r="I132">
        <v>1</v>
      </c>
      <c r="J132">
        <v>252</v>
      </c>
      <c r="K132" t="s">
        <v>165</v>
      </c>
      <c r="L132" s="335">
        <v>352800</v>
      </c>
      <c r="M132">
        <v>1</v>
      </c>
      <c r="N132">
        <v>5</v>
      </c>
      <c r="O132" s="355">
        <f t="shared" si="5"/>
        <v>1400</v>
      </c>
    </row>
    <row r="133" spans="1:15" x14ac:dyDescent="0.55000000000000004">
      <c r="A133" t="s">
        <v>1405</v>
      </c>
      <c r="B133" t="s">
        <v>169</v>
      </c>
      <c r="C133">
        <v>8.7886279999999992</v>
      </c>
      <c r="D133">
        <v>167.73548099999999</v>
      </c>
      <c r="E133" t="s">
        <v>168</v>
      </c>
      <c r="F133" t="s">
        <v>58</v>
      </c>
      <c r="G133" t="s">
        <v>1401</v>
      </c>
      <c r="H133" t="s">
        <v>613</v>
      </c>
      <c r="I133">
        <v>1</v>
      </c>
      <c r="J133">
        <v>78.959999999999994</v>
      </c>
      <c r="K133" t="s">
        <v>165</v>
      </c>
      <c r="L133" s="335">
        <v>126336</v>
      </c>
      <c r="M133">
        <v>1</v>
      </c>
      <c r="N133">
        <v>5</v>
      </c>
      <c r="O133" s="355">
        <f t="shared" si="5"/>
        <v>1600.0000000000002</v>
      </c>
    </row>
    <row r="134" spans="1:15" x14ac:dyDescent="0.55000000000000004">
      <c r="A134" t="s">
        <v>1404</v>
      </c>
      <c r="B134" t="s">
        <v>169</v>
      </c>
      <c r="C134">
        <v>8.7883659999999999</v>
      </c>
      <c r="D134">
        <v>167.735533</v>
      </c>
      <c r="E134" t="s">
        <v>168</v>
      </c>
      <c r="F134" t="s">
        <v>58</v>
      </c>
      <c r="G134" t="s">
        <v>1401</v>
      </c>
      <c r="H134" t="s">
        <v>166</v>
      </c>
      <c r="I134">
        <v>1</v>
      </c>
      <c r="J134">
        <v>37.799999999999997</v>
      </c>
      <c r="K134" t="s">
        <v>165</v>
      </c>
      <c r="L134" s="335">
        <v>60480</v>
      </c>
      <c r="M134">
        <v>1</v>
      </c>
      <c r="N134">
        <v>5</v>
      </c>
      <c r="O134" s="355">
        <f t="shared" si="5"/>
        <v>1600.0000000000002</v>
      </c>
    </row>
    <row r="135" spans="1:15" x14ac:dyDescent="0.55000000000000004">
      <c r="A135" t="s">
        <v>1403</v>
      </c>
      <c r="B135" t="s">
        <v>169</v>
      </c>
      <c r="C135">
        <v>8.788335</v>
      </c>
      <c r="D135">
        <v>167.73558299999999</v>
      </c>
      <c r="E135" t="s">
        <v>168</v>
      </c>
      <c r="F135" t="s">
        <v>58</v>
      </c>
      <c r="G135" t="s">
        <v>1401</v>
      </c>
      <c r="H135" t="s">
        <v>1152</v>
      </c>
      <c r="I135">
        <v>1</v>
      </c>
      <c r="J135">
        <v>1278.48</v>
      </c>
      <c r="K135" t="s">
        <v>165</v>
      </c>
      <c r="L135" s="335">
        <v>1789872</v>
      </c>
      <c r="M135">
        <v>1</v>
      </c>
      <c r="N135">
        <v>5</v>
      </c>
      <c r="O135" s="355">
        <f t="shared" si="5"/>
        <v>1400</v>
      </c>
    </row>
    <row r="136" spans="1:15" x14ac:dyDescent="0.55000000000000004">
      <c r="A136" t="s">
        <v>1402</v>
      </c>
      <c r="B136" t="s">
        <v>169</v>
      </c>
      <c r="C136">
        <v>8.7884779999999996</v>
      </c>
      <c r="D136">
        <v>167.73554899999999</v>
      </c>
      <c r="E136" t="s">
        <v>168</v>
      </c>
      <c r="F136" t="s">
        <v>143</v>
      </c>
      <c r="G136" t="s">
        <v>1401</v>
      </c>
      <c r="H136" t="s">
        <v>166</v>
      </c>
      <c r="I136">
        <v>1</v>
      </c>
      <c r="J136">
        <v>238.56</v>
      </c>
      <c r="K136" t="s">
        <v>165</v>
      </c>
      <c r="L136" s="335">
        <v>333984</v>
      </c>
      <c r="M136">
        <v>1</v>
      </c>
      <c r="N136">
        <v>5</v>
      </c>
      <c r="O136" s="355">
        <f t="shared" si="5"/>
        <v>1400</v>
      </c>
    </row>
    <row r="137" spans="1:15" x14ac:dyDescent="0.55000000000000004">
      <c r="G137" t="s">
        <v>1400</v>
      </c>
      <c r="L137" s="335">
        <f>SUM(L101:L136)</f>
        <v>11554275.6</v>
      </c>
      <c r="O137" s="355"/>
    </row>
    <row r="138" spans="1:15" x14ac:dyDescent="0.55000000000000004">
      <c r="A138" t="s">
        <v>1399</v>
      </c>
      <c r="B138" t="s">
        <v>169</v>
      </c>
      <c r="C138">
        <v>8.7884799999999998</v>
      </c>
      <c r="D138">
        <v>167.73559900000001</v>
      </c>
      <c r="E138" t="s">
        <v>168</v>
      </c>
      <c r="F138" t="s">
        <v>58</v>
      </c>
      <c r="G138" t="s">
        <v>1140</v>
      </c>
      <c r="H138" t="s">
        <v>174</v>
      </c>
      <c r="I138">
        <v>1</v>
      </c>
      <c r="J138">
        <v>40.32</v>
      </c>
      <c r="K138" t="s">
        <v>165</v>
      </c>
      <c r="L138" s="335">
        <v>806.4</v>
      </c>
      <c r="M138">
        <v>1</v>
      </c>
      <c r="N138">
        <v>5</v>
      </c>
      <c r="O138" s="355">
        <f t="shared" ref="O138:O201" si="6">L138/J138</f>
        <v>20</v>
      </c>
    </row>
    <row r="139" spans="1:15" x14ac:dyDescent="0.55000000000000004">
      <c r="A139" t="s">
        <v>1398</v>
      </c>
      <c r="B139" t="s">
        <v>169</v>
      </c>
      <c r="C139">
        <v>8.7887760000000004</v>
      </c>
      <c r="D139">
        <v>167.73475999999999</v>
      </c>
      <c r="E139" t="s">
        <v>168</v>
      </c>
      <c r="F139" t="s">
        <v>58</v>
      </c>
      <c r="G139" t="s">
        <v>1140</v>
      </c>
      <c r="H139" t="s">
        <v>1152</v>
      </c>
      <c r="I139">
        <v>1</v>
      </c>
      <c r="J139">
        <v>14.28</v>
      </c>
      <c r="K139" t="s">
        <v>165</v>
      </c>
      <c r="L139" s="335">
        <v>1999.2</v>
      </c>
      <c r="M139">
        <v>1</v>
      </c>
      <c r="N139">
        <v>5</v>
      </c>
      <c r="O139" s="355">
        <f t="shared" si="6"/>
        <v>140</v>
      </c>
    </row>
    <row r="140" spans="1:15" x14ac:dyDescent="0.55000000000000004">
      <c r="A140" t="s">
        <v>1397</v>
      </c>
      <c r="B140" t="s">
        <v>169</v>
      </c>
      <c r="C140">
        <v>8.7881710000000002</v>
      </c>
      <c r="D140">
        <v>167.73498900000001</v>
      </c>
      <c r="E140" t="s">
        <v>168</v>
      </c>
      <c r="F140" t="s">
        <v>58</v>
      </c>
      <c r="G140" t="s">
        <v>1140</v>
      </c>
      <c r="H140" t="s">
        <v>179</v>
      </c>
      <c r="I140">
        <v>1</v>
      </c>
      <c r="J140">
        <v>70.56</v>
      </c>
      <c r="K140" t="s">
        <v>165</v>
      </c>
      <c r="L140" s="335">
        <v>9878.4</v>
      </c>
      <c r="M140">
        <v>1</v>
      </c>
      <c r="N140">
        <v>5</v>
      </c>
      <c r="O140" s="355">
        <f t="shared" si="6"/>
        <v>140</v>
      </c>
    </row>
    <row r="141" spans="1:15" x14ac:dyDescent="0.55000000000000004">
      <c r="A141" t="s">
        <v>1396</v>
      </c>
      <c r="B141" t="s">
        <v>169</v>
      </c>
      <c r="C141">
        <v>8.7881260000000001</v>
      </c>
      <c r="D141">
        <v>167.73504</v>
      </c>
      <c r="E141" t="s">
        <v>168</v>
      </c>
      <c r="F141" t="s">
        <v>58</v>
      </c>
      <c r="G141" t="s">
        <v>1140</v>
      </c>
      <c r="H141" t="s">
        <v>166</v>
      </c>
      <c r="I141">
        <v>1</v>
      </c>
      <c r="J141">
        <v>23.52</v>
      </c>
      <c r="K141" t="s">
        <v>165</v>
      </c>
      <c r="L141" s="335">
        <v>3292.8</v>
      </c>
      <c r="M141">
        <v>1</v>
      </c>
      <c r="N141">
        <v>5</v>
      </c>
      <c r="O141" s="355">
        <f t="shared" si="6"/>
        <v>140</v>
      </c>
    </row>
    <row r="142" spans="1:15" x14ac:dyDescent="0.55000000000000004">
      <c r="A142" t="s">
        <v>1395</v>
      </c>
      <c r="B142" t="s">
        <v>169</v>
      </c>
      <c r="C142">
        <v>8.7881549999999997</v>
      </c>
      <c r="D142">
        <v>167.73489900000001</v>
      </c>
      <c r="E142" t="s">
        <v>168</v>
      </c>
      <c r="F142" t="s">
        <v>58</v>
      </c>
      <c r="G142" t="s">
        <v>1140</v>
      </c>
      <c r="H142" t="s">
        <v>194</v>
      </c>
      <c r="I142">
        <v>2</v>
      </c>
      <c r="J142">
        <v>43.68</v>
      </c>
      <c r="K142" t="s">
        <v>165</v>
      </c>
      <c r="L142" s="335">
        <v>7862.4</v>
      </c>
      <c r="M142">
        <v>1</v>
      </c>
      <c r="N142">
        <v>5</v>
      </c>
      <c r="O142" s="355">
        <f t="shared" si="6"/>
        <v>180</v>
      </c>
    </row>
    <row r="143" spans="1:15" x14ac:dyDescent="0.55000000000000004">
      <c r="A143" t="s">
        <v>1394</v>
      </c>
      <c r="B143" t="s">
        <v>169</v>
      </c>
      <c r="C143">
        <v>8.7880789999999998</v>
      </c>
      <c r="D143">
        <v>167.73486500000001</v>
      </c>
      <c r="E143" t="s">
        <v>168</v>
      </c>
      <c r="F143" t="s">
        <v>58</v>
      </c>
      <c r="G143" t="s">
        <v>1140</v>
      </c>
      <c r="H143" t="s">
        <v>179</v>
      </c>
      <c r="I143">
        <v>1</v>
      </c>
      <c r="J143">
        <v>17.64</v>
      </c>
      <c r="K143" t="s">
        <v>165</v>
      </c>
      <c r="L143" s="335">
        <v>1587.6</v>
      </c>
      <c r="M143">
        <v>1</v>
      </c>
      <c r="N143">
        <v>5</v>
      </c>
      <c r="O143" s="355">
        <f t="shared" si="6"/>
        <v>89.999999999999986</v>
      </c>
    </row>
    <row r="144" spans="1:15" x14ac:dyDescent="0.55000000000000004">
      <c r="A144" t="s">
        <v>1393</v>
      </c>
      <c r="B144" t="s">
        <v>169</v>
      </c>
      <c r="C144">
        <v>8.7879880000000004</v>
      </c>
      <c r="D144">
        <v>167.73489900000001</v>
      </c>
      <c r="E144" t="s">
        <v>168</v>
      </c>
      <c r="F144" t="s">
        <v>58</v>
      </c>
      <c r="G144" t="s">
        <v>1140</v>
      </c>
      <c r="H144" t="s">
        <v>179</v>
      </c>
      <c r="I144">
        <v>1</v>
      </c>
      <c r="J144">
        <v>24.36</v>
      </c>
      <c r="K144" t="s">
        <v>165</v>
      </c>
      <c r="L144" s="335">
        <v>3410.4</v>
      </c>
      <c r="M144">
        <v>1</v>
      </c>
      <c r="N144">
        <v>5</v>
      </c>
      <c r="O144" s="355">
        <f t="shared" si="6"/>
        <v>140</v>
      </c>
    </row>
    <row r="145" spans="1:15" x14ac:dyDescent="0.55000000000000004">
      <c r="A145" t="s">
        <v>1392</v>
      </c>
      <c r="B145" t="s">
        <v>169</v>
      </c>
      <c r="C145">
        <v>8.7879520000000007</v>
      </c>
      <c r="D145">
        <v>167.734835</v>
      </c>
      <c r="E145" t="s">
        <v>168</v>
      </c>
      <c r="F145" t="s">
        <v>58</v>
      </c>
      <c r="G145" t="s">
        <v>1140</v>
      </c>
      <c r="H145" t="s">
        <v>179</v>
      </c>
      <c r="I145">
        <v>1</v>
      </c>
      <c r="J145">
        <v>6.72</v>
      </c>
      <c r="K145" t="s">
        <v>165</v>
      </c>
      <c r="L145" s="335">
        <v>940.8</v>
      </c>
      <c r="M145">
        <v>1</v>
      </c>
      <c r="N145">
        <v>5</v>
      </c>
      <c r="O145" s="355">
        <f t="shared" si="6"/>
        <v>140</v>
      </c>
    </row>
    <row r="146" spans="1:15" x14ac:dyDescent="0.55000000000000004">
      <c r="A146" t="s">
        <v>1391</v>
      </c>
      <c r="B146" t="s">
        <v>169</v>
      </c>
      <c r="C146">
        <v>8.7880520000000004</v>
      </c>
      <c r="D146">
        <v>167.734959</v>
      </c>
      <c r="E146" t="s">
        <v>168</v>
      </c>
      <c r="F146" t="s">
        <v>58</v>
      </c>
      <c r="G146" t="s">
        <v>1140</v>
      </c>
      <c r="H146" t="s">
        <v>174</v>
      </c>
      <c r="I146">
        <v>1</v>
      </c>
      <c r="J146">
        <v>36.119999999999997</v>
      </c>
      <c r="K146" t="s">
        <v>165</v>
      </c>
      <c r="L146" s="335">
        <v>722.4</v>
      </c>
      <c r="M146">
        <v>1</v>
      </c>
      <c r="N146">
        <v>5</v>
      </c>
      <c r="O146" s="355">
        <f t="shared" si="6"/>
        <v>20</v>
      </c>
    </row>
    <row r="147" spans="1:15" x14ac:dyDescent="0.55000000000000004">
      <c r="A147" t="s">
        <v>1390</v>
      </c>
      <c r="B147" t="s">
        <v>169</v>
      </c>
      <c r="C147">
        <v>8.7882090000000002</v>
      </c>
      <c r="D147">
        <v>167.73487800000001</v>
      </c>
      <c r="E147" t="s">
        <v>168</v>
      </c>
      <c r="F147" t="s">
        <v>58</v>
      </c>
      <c r="G147" t="s">
        <v>1140</v>
      </c>
      <c r="H147" t="s">
        <v>224</v>
      </c>
      <c r="I147">
        <v>2</v>
      </c>
      <c r="J147">
        <v>10.08</v>
      </c>
      <c r="K147" t="s">
        <v>165</v>
      </c>
      <c r="L147" s="335">
        <v>1814.4</v>
      </c>
      <c r="M147">
        <v>1</v>
      </c>
      <c r="N147">
        <v>5</v>
      </c>
      <c r="O147" s="355">
        <f t="shared" si="6"/>
        <v>180</v>
      </c>
    </row>
    <row r="148" spans="1:15" x14ac:dyDescent="0.55000000000000004">
      <c r="A148" t="s">
        <v>1389</v>
      </c>
      <c r="B148" t="s">
        <v>169</v>
      </c>
      <c r="C148">
        <v>8.7882269999999991</v>
      </c>
      <c r="D148">
        <v>167.73493400000001</v>
      </c>
      <c r="E148" t="s">
        <v>168</v>
      </c>
      <c r="F148" t="s">
        <v>58</v>
      </c>
      <c r="G148" t="s">
        <v>1140</v>
      </c>
      <c r="H148" t="s">
        <v>179</v>
      </c>
      <c r="I148">
        <v>1</v>
      </c>
      <c r="J148">
        <v>27.72</v>
      </c>
      <c r="K148" t="s">
        <v>165</v>
      </c>
      <c r="L148" s="335">
        <v>3880.8</v>
      </c>
      <c r="M148">
        <v>1</v>
      </c>
      <c r="N148">
        <v>5</v>
      </c>
      <c r="O148" s="355">
        <f t="shared" si="6"/>
        <v>140</v>
      </c>
    </row>
    <row r="149" spans="1:15" x14ac:dyDescent="0.55000000000000004">
      <c r="A149" t="s">
        <v>1388</v>
      </c>
      <c r="B149" t="s">
        <v>169</v>
      </c>
      <c r="C149">
        <v>8.7879039999999993</v>
      </c>
      <c r="D149">
        <v>167.73500000000001</v>
      </c>
      <c r="E149" t="s">
        <v>168</v>
      </c>
      <c r="F149" t="s">
        <v>143</v>
      </c>
      <c r="G149" t="s">
        <v>1140</v>
      </c>
      <c r="H149" t="s">
        <v>179</v>
      </c>
      <c r="I149">
        <v>1</v>
      </c>
      <c r="J149">
        <v>22.68</v>
      </c>
      <c r="K149" t="s">
        <v>165</v>
      </c>
      <c r="L149" s="335">
        <v>3175.2</v>
      </c>
      <c r="M149">
        <v>1</v>
      </c>
      <c r="N149">
        <v>5</v>
      </c>
      <c r="O149" s="355">
        <f t="shared" si="6"/>
        <v>140</v>
      </c>
    </row>
    <row r="150" spans="1:15" x14ac:dyDescent="0.55000000000000004">
      <c r="A150" t="s">
        <v>1387</v>
      </c>
      <c r="B150" t="s">
        <v>169</v>
      </c>
      <c r="C150">
        <v>8.7878860000000003</v>
      </c>
      <c r="D150">
        <v>167.735085</v>
      </c>
      <c r="E150" t="s">
        <v>168</v>
      </c>
      <c r="F150" t="s">
        <v>58</v>
      </c>
      <c r="G150" t="s">
        <v>1140</v>
      </c>
      <c r="H150" t="s">
        <v>166</v>
      </c>
      <c r="I150">
        <v>1</v>
      </c>
      <c r="J150">
        <v>31.08</v>
      </c>
      <c r="K150" t="s">
        <v>165</v>
      </c>
      <c r="L150" s="335">
        <v>4351.2</v>
      </c>
      <c r="M150">
        <v>1</v>
      </c>
      <c r="N150">
        <v>5</v>
      </c>
      <c r="O150" s="355">
        <f t="shared" si="6"/>
        <v>140</v>
      </c>
    </row>
    <row r="151" spans="1:15" x14ac:dyDescent="0.55000000000000004">
      <c r="A151" t="s">
        <v>1386</v>
      </c>
      <c r="B151" t="s">
        <v>169</v>
      </c>
      <c r="C151">
        <v>8.7878679999999996</v>
      </c>
      <c r="D151">
        <v>167.73518000000001</v>
      </c>
      <c r="E151" t="s">
        <v>168</v>
      </c>
      <c r="F151" t="s">
        <v>63</v>
      </c>
      <c r="G151" t="s">
        <v>1140</v>
      </c>
      <c r="H151" t="s">
        <v>216</v>
      </c>
      <c r="I151">
        <v>1</v>
      </c>
      <c r="J151">
        <v>7.56</v>
      </c>
      <c r="K151" t="s">
        <v>165</v>
      </c>
      <c r="L151" s="335">
        <v>1005.48</v>
      </c>
      <c r="M151">
        <v>1</v>
      </c>
      <c r="N151">
        <v>5</v>
      </c>
      <c r="O151" s="355">
        <f t="shared" si="6"/>
        <v>133</v>
      </c>
    </row>
    <row r="152" spans="1:15" x14ac:dyDescent="0.55000000000000004">
      <c r="A152" t="s">
        <v>1385</v>
      </c>
      <c r="B152" t="s">
        <v>169</v>
      </c>
      <c r="C152">
        <v>8.7878959999999999</v>
      </c>
      <c r="D152">
        <v>167.73523800000001</v>
      </c>
      <c r="E152" t="s">
        <v>168</v>
      </c>
      <c r="F152" t="s">
        <v>58</v>
      </c>
      <c r="G152" t="s">
        <v>1140</v>
      </c>
      <c r="H152" t="s">
        <v>166</v>
      </c>
      <c r="I152">
        <v>1</v>
      </c>
      <c r="J152">
        <v>116.76</v>
      </c>
      <c r="K152" t="s">
        <v>165</v>
      </c>
      <c r="L152" s="335">
        <v>16346.4</v>
      </c>
      <c r="M152">
        <v>1</v>
      </c>
      <c r="N152">
        <v>5</v>
      </c>
      <c r="O152" s="355">
        <f t="shared" si="6"/>
        <v>140</v>
      </c>
    </row>
    <row r="153" spans="1:15" x14ac:dyDescent="0.55000000000000004">
      <c r="A153" t="s">
        <v>1384</v>
      </c>
      <c r="B153" t="s">
        <v>169</v>
      </c>
      <c r="C153">
        <v>8.7879860000000001</v>
      </c>
      <c r="D153">
        <v>167.735198</v>
      </c>
      <c r="E153" t="s">
        <v>168</v>
      </c>
      <c r="F153" t="s">
        <v>58</v>
      </c>
      <c r="G153" t="s">
        <v>1140</v>
      </c>
      <c r="H153" t="s">
        <v>179</v>
      </c>
      <c r="I153">
        <v>1</v>
      </c>
      <c r="J153">
        <v>26.04</v>
      </c>
      <c r="K153" t="s">
        <v>165</v>
      </c>
      <c r="L153" s="335">
        <v>2343.6</v>
      </c>
      <c r="M153">
        <v>1</v>
      </c>
      <c r="N153">
        <v>5</v>
      </c>
      <c r="O153" s="355">
        <f t="shared" si="6"/>
        <v>90</v>
      </c>
    </row>
    <row r="154" spans="1:15" x14ac:dyDescent="0.55000000000000004">
      <c r="A154" t="s">
        <v>1383</v>
      </c>
      <c r="B154" t="s">
        <v>169</v>
      </c>
      <c r="C154">
        <v>8.7880040000000008</v>
      </c>
      <c r="D154">
        <v>167.735106</v>
      </c>
      <c r="E154" t="s">
        <v>168</v>
      </c>
      <c r="F154" t="s">
        <v>58</v>
      </c>
      <c r="G154" t="s">
        <v>1140</v>
      </c>
      <c r="H154" t="s">
        <v>166</v>
      </c>
      <c r="I154">
        <v>1</v>
      </c>
      <c r="J154">
        <v>14.28</v>
      </c>
      <c r="K154" t="s">
        <v>165</v>
      </c>
      <c r="L154" s="335">
        <v>1999.2</v>
      </c>
      <c r="M154">
        <v>1</v>
      </c>
      <c r="N154">
        <v>5</v>
      </c>
      <c r="O154" s="355">
        <f t="shared" si="6"/>
        <v>140</v>
      </c>
    </row>
    <row r="155" spans="1:15" x14ac:dyDescent="0.55000000000000004">
      <c r="A155" t="s">
        <v>1382</v>
      </c>
      <c r="B155" t="s">
        <v>169</v>
      </c>
      <c r="C155">
        <v>8.7880749999999992</v>
      </c>
      <c r="D155">
        <v>167.73514299999999</v>
      </c>
      <c r="E155" t="s">
        <v>168</v>
      </c>
      <c r="F155" t="s">
        <v>58</v>
      </c>
      <c r="G155" t="s">
        <v>1140</v>
      </c>
      <c r="H155" t="s">
        <v>613</v>
      </c>
      <c r="I155">
        <v>1</v>
      </c>
      <c r="J155">
        <v>42</v>
      </c>
      <c r="K155" t="s">
        <v>165</v>
      </c>
      <c r="L155" s="335">
        <v>5880</v>
      </c>
      <c r="M155">
        <v>1</v>
      </c>
      <c r="N155">
        <v>5</v>
      </c>
      <c r="O155" s="355">
        <f t="shared" si="6"/>
        <v>140</v>
      </c>
    </row>
    <row r="156" spans="1:15" x14ac:dyDescent="0.55000000000000004">
      <c r="A156" t="s">
        <v>1381</v>
      </c>
      <c r="B156" t="s">
        <v>169</v>
      </c>
      <c r="C156">
        <v>8.7880409999999998</v>
      </c>
      <c r="D156">
        <v>167.73527300000001</v>
      </c>
      <c r="E156" t="s">
        <v>168</v>
      </c>
      <c r="F156" t="s">
        <v>58</v>
      </c>
      <c r="G156" t="s">
        <v>1140</v>
      </c>
      <c r="H156" t="s">
        <v>166</v>
      </c>
      <c r="I156">
        <v>1</v>
      </c>
      <c r="J156">
        <v>28.56</v>
      </c>
      <c r="K156" t="s">
        <v>165</v>
      </c>
      <c r="L156" s="335">
        <v>3998.4</v>
      </c>
      <c r="M156">
        <v>1</v>
      </c>
      <c r="N156">
        <v>5</v>
      </c>
      <c r="O156" s="355">
        <f t="shared" si="6"/>
        <v>140</v>
      </c>
    </row>
    <row r="157" spans="1:15" x14ac:dyDescent="0.55000000000000004">
      <c r="A157" t="s">
        <v>1380</v>
      </c>
      <c r="B157" t="s">
        <v>169</v>
      </c>
      <c r="C157">
        <v>8.7879489999999993</v>
      </c>
      <c r="D157">
        <v>167.73525000000001</v>
      </c>
      <c r="E157" t="s">
        <v>168</v>
      </c>
      <c r="F157" t="s">
        <v>58</v>
      </c>
      <c r="G157" t="s">
        <v>1140</v>
      </c>
      <c r="H157" t="s">
        <v>166</v>
      </c>
      <c r="I157">
        <v>1</v>
      </c>
      <c r="J157">
        <v>13.44</v>
      </c>
      <c r="K157" t="s">
        <v>165</v>
      </c>
      <c r="L157" s="335">
        <v>1881.6</v>
      </c>
      <c r="M157">
        <v>1</v>
      </c>
      <c r="N157">
        <v>5</v>
      </c>
      <c r="O157" s="355">
        <f t="shared" si="6"/>
        <v>140</v>
      </c>
    </row>
    <row r="158" spans="1:15" x14ac:dyDescent="0.55000000000000004">
      <c r="A158" t="s">
        <v>1379</v>
      </c>
      <c r="B158" t="s">
        <v>169</v>
      </c>
      <c r="C158">
        <v>8.7880380000000002</v>
      </c>
      <c r="D158">
        <v>167.735221</v>
      </c>
      <c r="E158" t="s">
        <v>168</v>
      </c>
      <c r="F158" t="s">
        <v>58</v>
      </c>
      <c r="G158" t="s">
        <v>1140</v>
      </c>
      <c r="H158" t="s">
        <v>613</v>
      </c>
      <c r="I158">
        <v>1</v>
      </c>
      <c r="J158">
        <v>24.36</v>
      </c>
      <c r="K158" t="s">
        <v>165</v>
      </c>
      <c r="L158" s="335">
        <v>3410.4</v>
      </c>
      <c r="M158">
        <v>1</v>
      </c>
      <c r="N158">
        <v>5</v>
      </c>
      <c r="O158" s="355">
        <f t="shared" si="6"/>
        <v>140</v>
      </c>
    </row>
    <row r="159" spans="1:15" x14ac:dyDescent="0.55000000000000004">
      <c r="A159" t="s">
        <v>1378</v>
      </c>
      <c r="B159" t="s">
        <v>169</v>
      </c>
      <c r="C159">
        <v>8.7881219999999995</v>
      </c>
      <c r="D159">
        <v>167.735117</v>
      </c>
      <c r="E159" t="s">
        <v>168</v>
      </c>
      <c r="F159" t="s">
        <v>58</v>
      </c>
      <c r="G159" t="s">
        <v>1140</v>
      </c>
      <c r="H159" t="s">
        <v>174</v>
      </c>
      <c r="I159">
        <v>1</v>
      </c>
      <c r="J159">
        <v>13.44</v>
      </c>
      <c r="K159" t="s">
        <v>165</v>
      </c>
      <c r="L159" s="335">
        <v>537.6</v>
      </c>
      <c r="M159">
        <v>1</v>
      </c>
      <c r="N159">
        <v>5</v>
      </c>
      <c r="O159" s="355">
        <f t="shared" si="6"/>
        <v>40</v>
      </c>
    </row>
    <row r="160" spans="1:15" x14ac:dyDescent="0.55000000000000004">
      <c r="A160" t="s">
        <v>1377</v>
      </c>
      <c r="B160" t="s">
        <v>169</v>
      </c>
      <c r="C160">
        <v>8.7881269999999994</v>
      </c>
      <c r="D160">
        <v>167.735275</v>
      </c>
      <c r="E160" t="s">
        <v>168</v>
      </c>
      <c r="F160" t="s">
        <v>58</v>
      </c>
      <c r="G160" t="s">
        <v>1140</v>
      </c>
      <c r="H160" t="s">
        <v>179</v>
      </c>
      <c r="I160">
        <v>1</v>
      </c>
      <c r="J160">
        <v>31.92</v>
      </c>
      <c r="K160" t="s">
        <v>165</v>
      </c>
      <c r="L160" s="335">
        <v>4468.8</v>
      </c>
      <c r="M160">
        <v>1</v>
      </c>
      <c r="N160">
        <v>5</v>
      </c>
      <c r="O160" s="355">
        <f t="shared" si="6"/>
        <v>140</v>
      </c>
    </row>
    <row r="161" spans="1:15" x14ac:dyDescent="0.55000000000000004">
      <c r="A161" t="s">
        <v>1376</v>
      </c>
      <c r="B161" t="s">
        <v>169</v>
      </c>
      <c r="C161">
        <v>8.7880090000000006</v>
      </c>
      <c r="D161">
        <v>167.735017</v>
      </c>
      <c r="E161" t="s">
        <v>168</v>
      </c>
      <c r="F161" t="s">
        <v>58</v>
      </c>
      <c r="G161" t="s">
        <v>1140</v>
      </c>
      <c r="H161" t="s">
        <v>179</v>
      </c>
      <c r="I161">
        <v>1</v>
      </c>
      <c r="J161">
        <v>25.2</v>
      </c>
      <c r="K161" t="s">
        <v>165</v>
      </c>
      <c r="L161" s="335">
        <v>2268</v>
      </c>
      <c r="M161">
        <v>1</v>
      </c>
      <c r="N161">
        <v>5</v>
      </c>
      <c r="O161" s="355">
        <f t="shared" si="6"/>
        <v>90</v>
      </c>
    </row>
    <row r="162" spans="1:15" x14ac:dyDescent="0.55000000000000004">
      <c r="A162" t="s">
        <v>1375</v>
      </c>
      <c r="B162" t="s">
        <v>169</v>
      </c>
      <c r="C162">
        <v>8.7879450000000006</v>
      </c>
      <c r="D162">
        <v>167.73495299999999</v>
      </c>
      <c r="E162" t="s">
        <v>168</v>
      </c>
      <c r="F162" t="s">
        <v>58</v>
      </c>
      <c r="G162" t="s">
        <v>1140</v>
      </c>
      <c r="H162" t="s">
        <v>179</v>
      </c>
      <c r="I162">
        <v>1</v>
      </c>
      <c r="J162">
        <v>10.08</v>
      </c>
      <c r="K162" t="s">
        <v>165</v>
      </c>
      <c r="L162" s="335">
        <v>1411.2</v>
      </c>
      <c r="M162">
        <v>1</v>
      </c>
      <c r="N162">
        <v>5</v>
      </c>
      <c r="O162" s="355">
        <f t="shared" si="6"/>
        <v>140</v>
      </c>
    </row>
    <row r="163" spans="1:15" x14ac:dyDescent="0.55000000000000004">
      <c r="A163" t="s">
        <v>1374</v>
      </c>
      <c r="B163" t="s">
        <v>169</v>
      </c>
      <c r="C163">
        <v>8.7879489999999993</v>
      </c>
      <c r="D163">
        <v>167.73541900000001</v>
      </c>
      <c r="E163" t="s">
        <v>168</v>
      </c>
      <c r="F163" t="s">
        <v>58</v>
      </c>
      <c r="G163" t="s">
        <v>1140</v>
      </c>
      <c r="H163" t="s">
        <v>1152</v>
      </c>
      <c r="I163">
        <v>1</v>
      </c>
      <c r="J163">
        <v>21</v>
      </c>
      <c r="K163" t="s">
        <v>165</v>
      </c>
      <c r="L163" s="335">
        <v>1890</v>
      </c>
      <c r="M163">
        <v>1</v>
      </c>
      <c r="N163">
        <v>5</v>
      </c>
      <c r="O163" s="355">
        <f t="shared" si="6"/>
        <v>90</v>
      </c>
    </row>
    <row r="164" spans="1:15" x14ac:dyDescent="0.55000000000000004">
      <c r="A164" t="s">
        <v>1373</v>
      </c>
      <c r="B164" t="s">
        <v>169</v>
      </c>
      <c r="C164">
        <v>8.7879970000000007</v>
      </c>
      <c r="D164">
        <v>167.735513</v>
      </c>
      <c r="E164" t="s">
        <v>168</v>
      </c>
      <c r="F164" t="s">
        <v>58</v>
      </c>
      <c r="G164" t="s">
        <v>1140</v>
      </c>
      <c r="H164" t="s">
        <v>166</v>
      </c>
      <c r="I164">
        <v>1</v>
      </c>
      <c r="J164">
        <v>29.4</v>
      </c>
      <c r="K164" t="s">
        <v>165</v>
      </c>
      <c r="L164" s="335">
        <v>4116</v>
      </c>
      <c r="M164">
        <v>1</v>
      </c>
      <c r="N164">
        <v>5</v>
      </c>
      <c r="O164" s="355">
        <f t="shared" si="6"/>
        <v>140</v>
      </c>
    </row>
    <row r="165" spans="1:15" x14ac:dyDescent="0.55000000000000004">
      <c r="A165" t="s">
        <v>1372</v>
      </c>
      <c r="B165" t="s">
        <v>169</v>
      </c>
      <c r="C165">
        <v>8.7878220000000002</v>
      </c>
      <c r="D165">
        <v>167.73548199999999</v>
      </c>
      <c r="E165" t="s">
        <v>168</v>
      </c>
      <c r="F165" t="s">
        <v>58</v>
      </c>
      <c r="G165" t="s">
        <v>1140</v>
      </c>
      <c r="H165" t="s">
        <v>179</v>
      </c>
      <c r="I165">
        <v>1</v>
      </c>
      <c r="J165">
        <v>18.48</v>
      </c>
      <c r="K165" t="s">
        <v>165</v>
      </c>
      <c r="L165" s="335">
        <v>2587.1999999999998</v>
      </c>
      <c r="M165">
        <v>1</v>
      </c>
      <c r="N165">
        <v>5</v>
      </c>
      <c r="O165" s="355">
        <f t="shared" si="6"/>
        <v>140</v>
      </c>
    </row>
    <row r="166" spans="1:15" x14ac:dyDescent="0.55000000000000004">
      <c r="A166" t="s">
        <v>1371</v>
      </c>
      <c r="B166" t="s">
        <v>169</v>
      </c>
      <c r="C166">
        <v>8.7878779999999992</v>
      </c>
      <c r="D166">
        <v>167.735488</v>
      </c>
      <c r="E166" t="s">
        <v>168</v>
      </c>
      <c r="F166" t="s">
        <v>58</v>
      </c>
      <c r="G166" t="s">
        <v>1140</v>
      </c>
      <c r="H166" t="s">
        <v>166</v>
      </c>
      <c r="I166">
        <v>1</v>
      </c>
      <c r="J166">
        <v>10.08</v>
      </c>
      <c r="K166" t="s">
        <v>165</v>
      </c>
      <c r="L166" s="335">
        <v>1411.2</v>
      </c>
      <c r="M166">
        <v>1</v>
      </c>
      <c r="N166">
        <v>5</v>
      </c>
      <c r="O166" s="355">
        <f t="shared" si="6"/>
        <v>140</v>
      </c>
    </row>
    <row r="167" spans="1:15" x14ac:dyDescent="0.55000000000000004">
      <c r="A167" t="s">
        <v>1370</v>
      </c>
      <c r="B167" t="s">
        <v>169</v>
      </c>
      <c r="C167">
        <v>8.7878229999999995</v>
      </c>
      <c r="D167">
        <v>167.73542900000001</v>
      </c>
      <c r="E167" t="s">
        <v>168</v>
      </c>
      <c r="F167" t="s">
        <v>58</v>
      </c>
      <c r="G167" t="s">
        <v>1140</v>
      </c>
      <c r="H167" t="s">
        <v>166</v>
      </c>
      <c r="I167">
        <v>1</v>
      </c>
      <c r="J167">
        <v>40.32</v>
      </c>
      <c r="K167" t="s">
        <v>165</v>
      </c>
      <c r="L167" s="335">
        <v>5644.8</v>
      </c>
      <c r="M167">
        <v>1</v>
      </c>
      <c r="N167">
        <v>5</v>
      </c>
      <c r="O167" s="355">
        <f t="shared" si="6"/>
        <v>140</v>
      </c>
    </row>
    <row r="168" spans="1:15" x14ac:dyDescent="0.55000000000000004">
      <c r="A168" t="s">
        <v>1369</v>
      </c>
      <c r="B168" t="s">
        <v>169</v>
      </c>
      <c r="C168">
        <v>8.7878740000000004</v>
      </c>
      <c r="D168">
        <v>167.73543799999999</v>
      </c>
      <c r="E168" t="s">
        <v>168</v>
      </c>
      <c r="F168" t="s">
        <v>58</v>
      </c>
      <c r="G168" t="s">
        <v>1140</v>
      </c>
      <c r="H168" t="s">
        <v>166</v>
      </c>
      <c r="I168">
        <v>1</v>
      </c>
      <c r="J168">
        <v>10.08</v>
      </c>
      <c r="K168" t="s">
        <v>165</v>
      </c>
      <c r="L168" s="335">
        <v>1411.2</v>
      </c>
      <c r="M168">
        <v>1</v>
      </c>
      <c r="N168">
        <v>5</v>
      </c>
      <c r="O168" s="355">
        <f t="shared" si="6"/>
        <v>140</v>
      </c>
    </row>
    <row r="169" spans="1:15" x14ac:dyDescent="0.55000000000000004">
      <c r="A169" t="s">
        <v>1368</v>
      </c>
      <c r="B169" t="s">
        <v>169</v>
      </c>
      <c r="C169">
        <v>8.7878129999999999</v>
      </c>
      <c r="D169">
        <v>167.735331</v>
      </c>
      <c r="E169" t="s">
        <v>168</v>
      </c>
      <c r="F169" t="s">
        <v>58</v>
      </c>
      <c r="G169" t="s">
        <v>1140</v>
      </c>
      <c r="H169" t="s">
        <v>216</v>
      </c>
      <c r="I169">
        <v>1</v>
      </c>
      <c r="J169">
        <v>15.96</v>
      </c>
      <c r="K169" t="s">
        <v>165</v>
      </c>
      <c r="L169" s="335">
        <v>2122.6799999999998</v>
      </c>
      <c r="M169">
        <v>1</v>
      </c>
      <c r="N169">
        <v>5</v>
      </c>
      <c r="O169" s="355">
        <f t="shared" si="6"/>
        <v>132.99999999999997</v>
      </c>
    </row>
    <row r="170" spans="1:15" x14ac:dyDescent="0.55000000000000004">
      <c r="A170" t="s">
        <v>1367</v>
      </c>
      <c r="B170" t="s">
        <v>169</v>
      </c>
      <c r="C170">
        <v>8.787846</v>
      </c>
      <c r="D170">
        <v>167.73531</v>
      </c>
      <c r="E170" t="s">
        <v>168</v>
      </c>
      <c r="F170" t="s">
        <v>58</v>
      </c>
      <c r="G170" t="s">
        <v>1140</v>
      </c>
      <c r="H170" t="s">
        <v>179</v>
      </c>
      <c r="I170">
        <v>1</v>
      </c>
      <c r="J170">
        <v>47.04</v>
      </c>
      <c r="K170" t="s">
        <v>165</v>
      </c>
      <c r="L170" s="335">
        <v>4233.6000000000004</v>
      </c>
      <c r="M170">
        <v>1</v>
      </c>
      <c r="N170">
        <v>5</v>
      </c>
      <c r="O170" s="355">
        <f t="shared" si="6"/>
        <v>90.000000000000014</v>
      </c>
    </row>
    <row r="171" spans="1:15" x14ac:dyDescent="0.55000000000000004">
      <c r="A171" t="s">
        <v>1366</v>
      </c>
      <c r="B171" t="s">
        <v>169</v>
      </c>
      <c r="C171">
        <v>8.7879109999999994</v>
      </c>
      <c r="D171">
        <v>167.73533399999999</v>
      </c>
      <c r="E171" t="s">
        <v>168</v>
      </c>
      <c r="F171" t="s">
        <v>58</v>
      </c>
      <c r="G171" t="s">
        <v>1140</v>
      </c>
      <c r="H171" t="s">
        <v>179</v>
      </c>
      <c r="I171">
        <v>1</v>
      </c>
      <c r="J171">
        <v>18.48</v>
      </c>
      <c r="K171" t="s">
        <v>165</v>
      </c>
      <c r="L171" s="335">
        <v>1663.2</v>
      </c>
      <c r="M171">
        <v>1</v>
      </c>
      <c r="N171">
        <v>5</v>
      </c>
      <c r="O171" s="355">
        <f t="shared" si="6"/>
        <v>90</v>
      </c>
    </row>
    <row r="172" spans="1:15" x14ac:dyDescent="0.55000000000000004">
      <c r="A172" t="s">
        <v>1365</v>
      </c>
      <c r="B172" t="s">
        <v>169</v>
      </c>
      <c r="C172">
        <v>8.7880559999999992</v>
      </c>
      <c r="D172">
        <v>167.735401</v>
      </c>
      <c r="E172" t="s">
        <v>168</v>
      </c>
      <c r="F172" t="s">
        <v>58</v>
      </c>
      <c r="G172" t="s">
        <v>1140</v>
      </c>
      <c r="H172" t="s">
        <v>174</v>
      </c>
      <c r="I172">
        <v>1</v>
      </c>
      <c r="J172">
        <v>10.92</v>
      </c>
      <c r="K172" t="s">
        <v>165</v>
      </c>
      <c r="L172" s="335">
        <v>436.8</v>
      </c>
      <c r="M172">
        <v>1</v>
      </c>
      <c r="N172">
        <v>5</v>
      </c>
      <c r="O172" s="355">
        <f t="shared" si="6"/>
        <v>40</v>
      </c>
    </row>
    <row r="173" spans="1:15" x14ac:dyDescent="0.55000000000000004">
      <c r="A173" t="s">
        <v>1364</v>
      </c>
      <c r="B173" t="s">
        <v>169</v>
      </c>
      <c r="C173">
        <v>8.7881040000000006</v>
      </c>
      <c r="D173">
        <v>167.735412</v>
      </c>
      <c r="E173" t="s">
        <v>168</v>
      </c>
      <c r="F173" t="s">
        <v>58</v>
      </c>
      <c r="G173" t="s">
        <v>1140</v>
      </c>
      <c r="H173" t="s">
        <v>179</v>
      </c>
      <c r="I173">
        <v>1</v>
      </c>
      <c r="J173">
        <v>13.44</v>
      </c>
      <c r="K173" t="s">
        <v>165</v>
      </c>
      <c r="L173" s="335">
        <v>1881.6</v>
      </c>
      <c r="M173">
        <v>1</v>
      </c>
      <c r="N173">
        <v>5</v>
      </c>
      <c r="O173" s="355">
        <f t="shared" si="6"/>
        <v>140</v>
      </c>
    </row>
    <row r="174" spans="1:15" x14ac:dyDescent="0.55000000000000004">
      <c r="A174" t="s">
        <v>1363</v>
      </c>
      <c r="B174" t="s">
        <v>169</v>
      </c>
      <c r="C174">
        <v>8.7880950000000002</v>
      </c>
      <c r="D174">
        <v>167.735511</v>
      </c>
      <c r="E174" t="s">
        <v>168</v>
      </c>
      <c r="F174" t="s">
        <v>58</v>
      </c>
      <c r="G174" t="s">
        <v>1140</v>
      </c>
      <c r="H174" t="s">
        <v>174</v>
      </c>
      <c r="I174">
        <v>1</v>
      </c>
      <c r="J174">
        <v>15.12</v>
      </c>
      <c r="K174" t="s">
        <v>165</v>
      </c>
      <c r="L174" s="335">
        <v>604.79999999999995</v>
      </c>
      <c r="M174">
        <v>1</v>
      </c>
      <c r="N174">
        <v>5</v>
      </c>
      <c r="O174" s="355">
        <f t="shared" si="6"/>
        <v>40</v>
      </c>
    </row>
    <row r="175" spans="1:15" x14ac:dyDescent="0.55000000000000004">
      <c r="A175" t="s">
        <v>1362</v>
      </c>
      <c r="B175" t="s">
        <v>169</v>
      </c>
      <c r="C175">
        <v>8.7880269999999996</v>
      </c>
      <c r="D175">
        <v>167.735466</v>
      </c>
      <c r="E175" t="s">
        <v>168</v>
      </c>
      <c r="F175" t="s">
        <v>58</v>
      </c>
      <c r="G175" t="s">
        <v>1140</v>
      </c>
      <c r="H175" t="s">
        <v>166</v>
      </c>
      <c r="I175">
        <v>1</v>
      </c>
      <c r="J175">
        <v>42.84</v>
      </c>
      <c r="K175" t="s">
        <v>165</v>
      </c>
      <c r="L175" s="335">
        <v>5997.6</v>
      </c>
      <c r="M175">
        <v>1</v>
      </c>
      <c r="N175">
        <v>5</v>
      </c>
      <c r="O175" s="355">
        <f t="shared" si="6"/>
        <v>140</v>
      </c>
    </row>
    <row r="176" spans="1:15" x14ac:dyDescent="0.55000000000000004">
      <c r="A176" t="s">
        <v>1361</v>
      </c>
      <c r="B176" t="s">
        <v>169</v>
      </c>
      <c r="C176">
        <v>8.7880059999999993</v>
      </c>
      <c r="D176">
        <v>167.73539700000001</v>
      </c>
      <c r="E176" t="s">
        <v>168</v>
      </c>
      <c r="F176" t="s">
        <v>143</v>
      </c>
      <c r="G176" t="s">
        <v>1140</v>
      </c>
      <c r="H176" t="s">
        <v>166</v>
      </c>
      <c r="I176">
        <v>1</v>
      </c>
      <c r="J176">
        <v>15.12</v>
      </c>
      <c r="K176" t="s">
        <v>165</v>
      </c>
      <c r="L176" s="335">
        <v>1360.8</v>
      </c>
      <c r="M176">
        <v>1</v>
      </c>
      <c r="N176">
        <v>5</v>
      </c>
      <c r="O176" s="355">
        <f t="shared" si="6"/>
        <v>90</v>
      </c>
    </row>
    <row r="177" spans="1:15" x14ac:dyDescent="0.55000000000000004">
      <c r="A177" t="s">
        <v>1360</v>
      </c>
      <c r="B177" t="s">
        <v>169</v>
      </c>
      <c r="C177">
        <v>8.7879869999999993</v>
      </c>
      <c r="D177">
        <v>167.73533699999999</v>
      </c>
      <c r="E177" t="s">
        <v>168</v>
      </c>
      <c r="F177" t="s">
        <v>58</v>
      </c>
      <c r="G177" t="s">
        <v>1140</v>
      </c>
      <c r="H177" t="s">
        <v>179</v>
      </c>
      <c r="I177">
        <v>1</v>
      </c>
      <c r="J177">
        <v>29.4</v>
      </c>
      <c r="K177" t="s">
        <v>165</v>
      </c>
      <c r="L177" s="335">
        <v>4116</v>
      </c>
      <c r="M177">
        <v>1</v>
      </c>
      <c r="N177">
        <v>5</v>
      </c>
      <c r="O177" s="355">
        <f t="shared" si="6"/>
        <v>140</v>
      </c>
    </row>
    <row r="178" spans="1:15" x14ac:dyDescent="0.55000000000000004">
      <c r="A178" t="s">
        <v>1359</v>
      </c>
      <c r="B178" t="s">
        <v>169</v>
      </c>
      <c r="C178">
        <v>8.7880710000000004</v>
      </c>
      <c r="D178">
        <v>167.735353</v>
      </c>
      <c r="E178" t="s">
        <v>168</v>
      </c>
      <c r="F178" t="s">
        <v>58</v>
      </c>
      <c r="G178" t="s">
        <v>1140</v>
      </c>
      <c r="H178" t="s">
        <v>174</v>
      </c>
      <c r="I178">
        <v>1</v>
      </c>
      <c r="J178">
        <v>11.76</v>
      </c>
      <c r="K178" t="s">
        <v>165</v>
      </c>
      <c r="L178" s="335">
        <v>235.2</v>
      </c>
      <c r="M178">
        <v>1</v>
      </c>
      <c r="N178">
        <v>5</v>
      </c>
      <c r="O178" s="355">
        <f t="shared" si="6"/>
        <v>20</v>
      </c>
    </row>
    <row r="179" spans="1:15" x14ac:dyDescent="0.55000000000000004">
      <c r="A179" t="s">
        <v>1358</v>
      </c>
      <c r="B179" t="s">
        <v>169</v>
      </c>
      <c r="C179">
        <v>8.7881250000000009</v>
      </c>
      <c r="D179">
        <v>167.73517799999999</v>
      </c>
      <c r="E179" t="s">
        <v>168</v>
      </c>
      <c r="F179" t="s">
        <v>58</v>
      </c>
      <c r="G179" t="s">
        <v>1140</v>
      </c>
      <c r="H179" t="s">
        <v>166</v>
      </c>
      <c r="I179">
        <v>1</v>
      </c>
      <c r="J179">
        <v>39.479999999999997</v>
      </c>
      <c r="K179" t="s">
        <v>165</v>
      </c>
      <c r="L179" s="335">
        <v>3553.2</v>
      </c>
      <c r="M179">
        <v>1</v>
      </c>
      <c r="N179">
        <v>5</v>
      </c>
      <c r="O179" s="355">
        <f t="shared" si="6"/>
        <v>90</v>
      </c>
    </row>
    <row r="180" spans="1:15" x14ac:dyDescent="0.55000000000000004">
      <c r="A180" t="s">
        <v>1357</v>
      </c>
      <c r="B180" t="s">
        <v>169</v>
      </c>
      <c r="C180">
        <v>8.7876840000000005</v>
      </c>
      <c r="D180">
        <v>167.734981</v>
      </c>
      <c r="E180" t="s">
        <v>168</v>
      </c>
      <c r="F180" t="s">
        <v>58</v>
      </c>
      <c r="G180" t="s">
        <v>1140</v>
      </c>
      <c r="H180" t="s">
        <v>166</v>
      </c>
      <c r="I180">
        <v>1</v>
      </c>
      <c r="J180">
        <v>18.48</v>
      </c>
      <c r="K180" t="s">
        <v>165</v>
      </c>
      <c r="L180" s="335">
        <v>2587.1999999999998</v>
      </c>
      <c r="M180">
        <v>1</v>
      </c>
      <c r="N180">
        <v>5</v>
      </c>
      <c r="O180" s="355">
        <f t="shared" si="6"/>
        <v>140</v>
      </c>
    </row>
    <row r="181" spans="1:15" x14ac:dyDescent="0.55000000000000004">
      <c r="A181" t="s">
        <v>1356</v>
      </c>
      <c r="B181" t="s">
        <v>169</v>
      </c>
      <c r="C181">
        <v>8.7874610000000004</v>
      </c>
      <c r="D181">
        <v>167.73490200000001</v>
      </c>
      <c r="E181" t="s">
        <v>168</v>
      </c>
      <c r="F181" t="s">
        <v>58</v>
      </c>
      <c r="G181" t="s">
        <v>1140</v>
      </c>
      <c r="H181" t="s">
        <v>166</v>
      </c>
      <c r="I181">
        <v>1</v>
      </c>
      <c r="J181">
        <v>31.08</v>
      </c>
      <c r="K181" t="s">
        <v>165</v>
      </c>
      <c r="L181" s="335">
        <v>2797.2</v>
      </c>
      <c r="M181">
        <v>1</v>
      </c>
      <c r="N181">
        <v>5</v>
      </c>
      <c r="O181" s="355">
        <f t="shared" si="6"/>
        <v>90</v>
      </c>
    </row>
    <row r="182" spans="1:15" x14ac:dyDescent="0.55000000000000004">
      <c r="A182" t="s">
        <v>1355</v>
      </c>
      <c r="B182" t="s">
        <v>169</v>
      </c>
      <c r="C182">
        <v>8.7871629999999996</v>
      </c>
      <c r="D182">
        <v>167.73488800000001</v>
      </c>
      <c r="E182" t="s">
        <v>168</v>
      </c>
      <c r="F182" t="s">
        <v>58</v>
      </c>
      <c r="G182" t="s">
        <v>1140</v>
      </c>
      <c r="H182" t="s">
        <v>166</v>
      </c>
      <c r="I182">
        <v>1</v>
      </c>
      <c r="J182">
        <v>11.76</v>
      </c>
      <c r="K182" t="s">
        <v>165</v>
      </c>
      <c r="L182" s="335">
        <v>1646.4</v>
      </c>
      <c r="M182">
        <v>1</v>
      </c>
      <c r="N182">
        <v>5</v>
      </c>
      <c r="O182" s="355">
        <f t="shared" si="6"/>
        <v>140</v>
      </c>
    </row>
    <row r="183" spans="1:15" x14ac:dyDescent="0.55000000000000004">
      <c r="A183" t="s">
        <v>1354</v>
      </c>
      <c r="B183" t="s">
        <v>169</v>
      </c>
      <c r="C183">
        <v>8.7873090000000005</v>
      </c>
      <c r="D183">
        <v>167.735162</v>
      </c>
      <c r="E183" t="s">
        <v>168</v>
      </c>
      <c r="F183" t="s">
        <v>58</v>
      </c>
      <c r="G183" t="s">
        <v>1140</v>
      </c>
      <c r="H183" t="s">
        <v>174</v>
      </c>
      <c r="I183">
        <v>1</v>
      </c>
      <c r="J183">
        <v>43.68</v>
      </c>
      <c r="K183" t="s">
        <v>165</v>
      </c>
      <c r="L183" s="335">
        <v>873.6</v>
      </c>
      <c r="M183">
        <v>1</v>
      </c>
      <c r="N183">
        <v>5</v>
      </c>
      <c r="O183" s="355">
        <f t="shared" si="6"/>
        <v>20</v>
      </c>
    </row>
    <row r="184" spans="1:15" x14ac:dyDescent="0.55000000000000004">
      <c r="A184" t="s">
        <v>1353</v>
      </c>
      <c r="B184" t="s">
        <v>169</v>
      </c>
      <c r="C184">
        <v>8.7871860000000002</v>
      </c>
      <c r="D184">
        <v>167.73508899999999</v>
      </c>
      <c r="E184" t="s">
        <v>168</v>
      </c>
      <c r="F184" t="s">
        <v>58</v>
      </c>
      <c r="G184" t="s">
        <v>1140</v>
      </c>
      <c r="H184" t="s">
        <v>1214</v>
      </c>
      <c r="I184">
        <v>1</v>
      </c>
      <c r="J184">
        <v>45.36</v>
      </c>
      <c r="K184" t="s">
        <v>165</v>
      </c>
      <c r="L184" s="335">
        <v>6350.4</v>
      </c>
      <c r="M184">
        <v>1</v>
      </c>
      <c r="N184">
        <v>5</v>
      </c>
      <c r="O184" s="355">
        <f t="shared" si="6"/>
        <v>140</v>
      </c>
    </row>
    <row r="185" spans="1:15" x14ac:dyDescent="0.55000000000000004">
      <c r="A185" t="s">
        <v>1352</v>
      </c>
      <c r="B185" t="s">
        <v>169</v>
      </c>
      <c r="C185">
        <v>8.7871039999999994</v>
      </c>
      <c r="D185">
        <v>167.73511199999999</v>
      </c>
      <c r="E185" t="s">
        <v>168</v>
      </c>
      <c r="F185" t="s">
        <v>58</v>
      </c>
      <c r="G185" t="s">
        <v>1140</v>
      </c>
      <c r="H185" t="s">
        <v>1214</v>
      </c>
      <c r="I185">
        <v>1</v>
      </c>
      <c r="J185">
        <v>46.2</v>
      </c>
      <c r="K185" t="s">
        <v>165</v>
      </c>
      <c r="L185" s="335">
        <v>6468</v>
      </c>
      <c r="M185">
        <v>1</v>
      </c>
      <c r="N185">
        <v>5</v>
      </c>
      <c r="O185" s="355">
        <f t="shared" si="6"/>
        <v>140</v>
      </c>
    </row>
    <row r="186" spans="1:15" x14ac:dyDescent="0.55000000000000004">
      <c r="A186" t="s">
        <v>1351</v>
      </c>
      <c r="B186" t="s">
        <v>169</v>
      </c>
      <c r="C186">
        <v>8.7871349999999993</v>
      </c>
      <c r="D186">
        <v>167.735298</v>
      </c>
      <c r="E186" t="s">
        <v>168</v>
      </c>
      <c r="F186" t="s">
        <v>58</v>
      </c>
      <c r="G186" t="s">
        <v>1140</v>
      </c>
      <c r="H186" t="s">
        <v>179</v>
      </c>
      <c r="I186">
        <v>1</v>
      </c>
      <c r="J186">
        <v>26.04</v>
      </c>
      <c r="K186" t="s">
        <v>165</v>
      </c>
      <c r="L186" s="335">
        <v>3645.6</v>
      </c>
      <c r="M186">
        <v>1</v>
      </c>
      <c r="N186">
        <v>5</v>
      </c>
      <c r="O186" s="355">
        <f t="shared" si="6"/>
        <v>140</v>
      </c>
    </row>
    <row r="187" spans="1:15" x14ac:dyDescent="0.55000000000000004">
      <c r="A187" t="s">
        <v>1350</v>
      </c>
      <c r="B187" t="s">
        <v>169</v>
      </c>
      <c r="C187">
        <v>8.7871570000000006</v>
      </c>
      <c r="D187">
        <v>167.735207</v>
      </c>
      <c r="E187" t="s">
        <v>168</v>
      </c>
      <c r="F187" t="s">
        <v>58</v>
      </c>
      <c r="G187" t="s">
        <v>1140</v>
      </c>
      <c r="H187" t="s">
        <v>166</v>
      </c>
      <c r="I187">
        <v>1</v>
      </c>
      <c r="J187">
        <v>93.24</v>
      </c>
      <c r="K187" t="s">
        <v>165</v>
      </c>
      <c r="L187" s="335">
        <v>8391.6</v>
      </c>
      <c r="M187">
        <v>1</v>
      </c>
      <c r="N187">
        <v>5</v>
      </c>
      <c r="O187" s="355">
        <f t="shared" si="6"/>
        <v>90.000000000000014</v>
      </c>
    </row>
    <row r="188" spans="1:15" x14ac:dyDescent="0.55000000000000004">
      <c r="A188" t="s">
        <v>1349</v>
      </c>
      <c r="B188" t="s">
        <v>169</v>
      </c>
      <c r="C188">
        <v>8.7874199999999991</v>
      </c>
      <c r="D188">
        <v>167.73537999999999</v>
      </c>
      <c r="E188" t="s">
        <v>168</v>
      </c>
      <c r="F188" t="s">
        <v>59</v>
      </c>
      <c r="G188" t="s">
        <v>1140</v>
      </c>
      <c r="H188" t="s">
        <v>166</v>
      </c>
      <c r="I188">
        <v>1</v>
      </c>
      <c r="J188">
        <v>10.08</v>
      </c>
      <c r="K188" t="s">
        <v>165</v>
      </c>
      <c r="L188" s="335">
        <v>907.2</v>
      </c>
      <c r="M188">
        <v>1</v>
      </c>
      <c r="N188">
        <v>5</v>
      </c>
      <c r="O188" s="355">
        <f t="shared" si="6"/>
        <v>90</v>
      </c>
    </row>
    <row r="189" spans="1:15" x14ac:dyDescent="0.55000000000000004">
      <c r="A189" t="s">
        <v>1348</v>
      </c>
      <c r="B189" t="s">
        <v>169</v>
      </c>
      <c r="C189">
        <v>8.7875160000000001</v>
      </c>
      <c r="D189">
        <v>167.73545799999999</v>
      </c>
      <c r="E189" t="s">
        <v>168</v>
      </c>
      <c r="F189" t="s">
        <v>58</v>
      </c>
      <c r="G189" t="s">
        <v>1140</v>
      </c>
      <c r="H189" t="s">
        <v>179</v>
      </c>
      <c r="I189">
        <v>1</v>
      </c>
      <c r="J189">
        <v>21</v>
      </c>
      <c r="K189" t="s">
        <v>165</v>
      </c>
      <c r="L189" s="335">
        <v>1890</v>
      </c>
      <c r="M189">
        <v>1</v>
      </c>
      <c r="N189">
        <v>5</v>
      </c>
      <c r="O189" s="355">
        <f t="shared" si="6"/>
        <v>90</v>
      </c>
    </row>
    <row r="190" spans="1:15" x14ac:dyDescent="0.55000000000000004">
      <c r="A190" t="s">
        <v>1347</v>
      </c>
      <c r="B190" t="s">
        <v>169</v>
      </c>
      <c r="C190">
        <v>8.7875689999999995</v>
      </c>
      <c r="D190">
        <v>167.73547300000001</v>
      </c>
      <c r="E190" t="s">
        <v>168</v>
      </c>
      <c r="F190" t="s">
        <v>58</v>
      </c>
      <c r="G190" t="s">
        <v>1140</v>
      </c>
      <c r="H190" t="s">
        <v>166</v>
      </c>
      <c r="I190">
        <v>1</v>
      </c>
      <c r="J190">
        <v>14.28</v>
      </c>
      <c r="K190" t="s">
        <v>165</v>
      </c>
      <c r="L190" s="335">
        <v>1999.2</v>
      </c>
      <c r="M190">
        <v>1</v>
      </c>
      <c r="N190">
        <v>5</v>
      </c>
      <c r="O190" s="355">
        <f t="shared" si="6"/>
        <v>140</v>
      </c>
    </row>
    <row r="191" spans="1:15" x14ac:dyDescent="0.55000000000000004">
      <c r="A191" t="s">
        <v>1346</v>
      </c>
      <c r="B191" t="s">
        <v>169</v>
      </c>
      <c r="C191">
        <v>8.7875379999999996</v>
      </c>
      <c r="D191">
        <v>167.73521500000001</v>
      </c>
      <c r="E191" t="s">
        <v>168</v>
      </c>
      <c r="F191" t="s">
        <v>58</v>
      </c>
      <c r="G191" t="s">
        <v>1140</v>
      </c>
      <c r="H191" t="s">
        <v>174</v>
      </c>
      <c r="I191">
        <v>1</v>
      </c>
      <c r="J191">
        <v>24.36</v>
      </c>
      <c r="K191" t="s">
        <v>165</v>
      </c>
      <c r="L191" s="335">
        <v>974.4</v>
      </c>
      <c r="M191">
        <v>1</v>
      </c>
      <c r="N191">
        <v>5</v>
      </c>
      <c r="O191" s="355">
        <f t="shared" si="6"/>
        <v>40</v>
      </c>
    </row>
    <row r="192" spans="1:15" x14ac:dyDescent="0.55000000000000004">
      <c r="A192" t="s">
        <v>1345</v>
      </c>
      <c r="B192" t="s">
        <v>169</v>
      </c>
      <c r="C192">
        <v>8.7870679999999997</v>
      </c>
      <c r="D192">
        <v>167.735488</v>
      </c>
      <c r="E192" t="s">
        <v>168</v>
      </c>
      <c r="F192" t="s">
        <v>58</v>
      </c>
      <c r="G192" t="s">
        <v>1140</v>
      </c>
      <c r="H192" t="s">
        <v>179</v>
      </c>
      <c r="I192">
        <v>1</v>
      </c>
      <c r="J192">
        <v>26.88</v>
      </c>
      <c r="K192" t="s">
        <v>165</v>
      </c>
      <c r="L192" s="335">
        <v>3763.2</v>
      </c>
      <c r="M192">
        <v>1</v>
      </c>
      <c r="N192">
        <v>5</v>
      </c>
      <c r="O192" s="355">
        <f t="shared" si="6"/>
        <v>140</v>
      </c>
    </row>
    <row r="193" spans="1:15" x14ac:dyDescent="0.55000000000000004">
      <c r="A193" t="s">
        <v>1344</v>
      </c>
      <c r="B193" t="s">
        <v>169</v>
      </c>
      <c r="C193">
        <v>8.7872070000000004</v>
      </c>
      <c r="D193">
        <v>167.73536200000001</v>
      </c>
      <c r="E193" t="s">
        <v>168</v>
      </c>
      <c r="F193" t="s">
        <v>58</v>
      </c>
      <c r="G193" t="s">
        <v>1140</v>
      </c>
      <c r="H193" t="s">
        <v>166</v>
      </c>
      <c r="I193">
        <v>1</v>
      </c>
      <c r="J193">
        <v>14.28</v>
      </c>
      <c r="K193" t="s">
        <v>165</v>
      </c>
      <c r="L193" s="335">
        <v>1999.2</v>
      </c>
      <c r="M193">
        <v>1</v>
      </c>
      <c r="N193">
        <v>5</v>
      </c>
      <c r="O193" s="355">
        <f t="shared" si="6"/>
        <v>140</v>
      </c>
    </row>
    <row r="194" spans="1:15" x14ac:dyDescent="0.55000000000000004">
      <c r="A194" t="s">
        <v>1343</v>
      </c>
      <c r="B194" t="s">
        <v>169</v>
      </c>
      <c r="C194">
        <v>8.7871600000000001</v>
      </c>
      <c r="D194">
        <v>167.73540600000001</v>
      </c>
      <c r="E194" t="s">
        <v>168</v>
      </c>
      <c r="F194" t="s">
        <v>58</v>
      </c>
      <c r="G194" t="s">
        <v>1140</v>
      </c>
      <c r="H194" t="s">
        <v>166</v>
      </c>
      <c r="I194">
        <v>1</v>
      </c>
      <c r="J194">
        <v>13.44</v>
      </c>
      <c r="K194" t="s">
        <v>165</v>
      </c>
      <c r="L194" s="335">
        <v>1209.5999999999999</v>
      </c>
      <c r="M194">
        <v>1</v>
      </c>
      <c r="N194">
        <v>5</v>
      </c>
      <c r="O194" s="355">
        <f t="shared" si="6"/>
        <v>90</v>
      </c>
    </row>
    <row r="195" spans="1:15" x14ac:dyDescent="0.55000000000000004">
      <c r="A195" t="s">
        <v>1342</v>
      </c>
      <c r="B195" t="s">
        <v>169</v>
      </c>
      <c r="C195">
        <v>8.7872229999999991</v>
      </c>
      <c r="D195">
        <v>167.735432</v>
      </c>
      <c r="E195" t="s">
        <v>168</v>
      </c>
      <c r="F195" t="s">
        <v>58</v>
      </c>
      <c r="G195" t="s">
        <v>1140</v>
      </c>
      <c r="H195" t="s">
        <v>1152</v>
      </c>
      <c r="I195">
        <v>1</v>
      </c>
      <c r="J195">
        <v>28.56</v>
      </c>
      <c r="K195" t="s">
        <v>165</v>
      </c>
      <c r="L195" s="335">
        <v>3998.4</v>
      </c>
      <c r="M195">
        <v>1</v>
      </c>
      <c r="N195">
        <v>5</v>
      </c>
      <c r="O195" s="355">
        <f t="shared" si="6"/>
        <v>140</v>
      </c>
    </row>
    <row r="196" spans="1:15" x14ac:dyDescent="0.55000000000000004">
      <c r="A196" t="s">
        <v>1341</v>
      </c>
      <c r="B196" t="s">
        <v>169</v>
      </c>
      <c r="C196">
        <v>8.7868729999999999</v>
      </c>
      <c r="D196">
        <v>167.73506599999999</v>
      </c>
      <c r="E196" t="s">
        <v>168</v>
      </c>
      <c r="F196" t="s">
        <v>58</v>
      </c>
      <c r="G196" t="s">
        <v>1140</v>
      </c>
      <c r="H196" t="s">
        <v>174</v>
      </c>
      <c r="I196">
        <v>1</v>
      </c>
      <c r="J196">
        <v>25.2</v>
      </c>
      <c r="K196" t="s">
        <v>165</v>
      </c>
      <c r="L196" s="335">
        <v>504</v>
      </c>
      <c r="M196">
        <v>1</v>
      </c>
      <c r="N196">
        <v>5</v>
      </c>
      <c r="O196" s="355">
        <f t="shared" si="6"/>
        <v>20</v>
      </c>
    </row>
    <row r="197" spans="1:15" x14ac:dyDescent="0.55000000000000004">
      <c r="A197" t="s">
        <v>1340</v>
      </c>
      <c r="B197" t="s">
        <v>169</v>
      </c>
      <c r="C197">
        <v>8.7868980000000008</v>
      </c>
      <c r="D197">
        <v>167.73515900000001</v>
      </c>
      <c r="E197" t="s">
        <v>168</v>
      </c>
      <c r="F197" t="s">
        <v>59</v>
      </c>
      <c r="G197" t="s">
        <v>1140</v>
      </c>
      <c r="H197" t="s">
        <v>174</v>
      </c>
      <c r="I197">
        <v>1</v>
      </c>
      <c r="J197">
        <v>37.799999999999997</v>
      </c>
      <c r="K197" t="s">
        <v>165</v>
      </c>
      <c r="L197" s="335">
        <v>1512</v>
      </c>
      <c r="M197">
        <v>1</v>
      </c>
      <c r="N197">
        <v>5</v>
      </c>
      <c r="O197" s="355">
        <f t="shared" si="6"/>
        <v>40</v>
      </c>
    </row>
    <row r="198" spans="1:15" x14ac:dyDescent="0.55000000000000004">
      <c r="A198" t="s">
        <v>1339</v>
      </c>
      <c r="B198" t="s">
        <v>169</v>
      </c>
      <c r="C198">
        <v>8.7866970000000002</v>
      </c>
      <c r="D198">
        <v>167.735297</v>
      </c>
      <c r="E198" t="s">
        <v>168</v>
      </c>
      <c r="F198" t="s">
        <v>58</v>
      </c>
      <c r="G198" t="s">
        <v>1140</v>
      </c>
      <c r="H198" t="s">
        <v>166</v>
      </c>
      <c r="I198">
        <v>1</v>
      </c>
      <c r="J198">
        <v>21</v>
      </c>
      <c r="K198" t="s">
        <v>165</v>
      </c>
      <c r="L198" s="335">
        <v>2940</v>
      </c>
      <c r="M198">
        <v>1</v>
      </c>
      <c r="N198">
        <v>5</v>
      </c>
      <c r="O198" s="355">
        <f t="shared" si="6"/>
        <v>140</v>
      </c>
    </row>
    <row r="199" spans="1:15" x14ac:dyDescent="0.55000000000000004">
      <c r="A199" t="s">
        <v>1338</v>
      </c>
      <c r="B199" t="s">
        <v>169</v>
      </c>
      <c r="C199">
        <v>8.7865590000000005</v>
      </c>
      <c r="D199">
        <v>167.735345</v>
      </c>
      <c r="E199" t="s">
        <v>168</v>
      </c>
      <c r="F199" t="s">
        <v>58</v>
      </c>
      <c r="G199" t="s">
        <v>1140</v>
      </c>
      <c r="H199" t="s">
        <v>174</v>
      </c>
      <c r="I199">
        <v>1</v>
      </c>
      <c r="J199">
        <v>45.36</v>
      </c>
      <c r="K199" t="s">
        <v>165</v>
      </c>
      <c r="L199" s="335">
        <v>1814.4</v>
      </c>
      <c r="M199">
        <v>1</v>
      </c>
      <c r="N199">
        <v>5</v>
      </c>
      <c r="O199" s="355">
        <f t="shared" si="6"/>
        <v>40</v>
      </c>
    </row>
    <row r="200" spans="1:15" x14ac:dyDescent="0.55000000000000004">
      <c r="A200" t="s">
        <v>1337</v>
      </c>
      <c r="B200" t="s">
        <v>169</v>
      </c>
      <c r="C200">
        <v>8.7866569999999999</v>
      </c>
      <c r="D200">
        <v>167.735467</v>
      </c>
      <c r="E200" t="s">
        <v>168</v>
      </c>
      <c r="F200" t="s">
        <v>58</v>
      </c>
      <c r="G200" t="s">
        <v>1140</v>
      </c>
      <c r="H200" t="s">
        <v>179</v>
      </c>
      <c r="I200">
        <v>1</v>
      </c>
      <c r="J200">
        <v>73.08</v>
      </c>
      <c r="K200" t="s">
        <v>165</v>
      </c>
      <c r="L200" s="335">
        <v>10231.200000000001</v>
      </c>
      <c r="M200">
        <v>1</v>
      </c>
      <c r="N200">
        <v>5</v>
      </c>
      <c r="O200" s="355">
        <f t="shared" si="6"/>
        <v>140</v>
      </c>
    </row>
    <row r="201" spans="1:15" x14ac:dyDescent="0.55000000000000004">
      <c r="A201" t="s">
        <v>1336</v>
      </c>
      <c r="B201" t="s">
        <v>169</v>
      </c>
      <c r="C201">
        <v>8.7866990000000005</v>
      </c>
      <c r="D201">
        <v>167.735512</v>
      </c>
      <c r="E201" t="s">
        <v>168</v>
      </c>
      <c r="F201" t="s">
        <v>58</v>
      </c>
      <c r="G201" t="s">
        <v>1140</v>
      </c>
      <c r="H201" t="s">
        <v>179</v>
      </c>
      <c r="I201">
        <v>1</v>
      </c>
      <c r="J201">
        <v>8.4</v>
      </c>
      <c r="K201" t="s">
        <v>165</v>
      </c>
      <c r="L201" s="335">
        <v>756</v>
      </c>
      <c r="M201">
        <v>1</v>
      </c>
      <c r="N201">
        <v>5</v>
      </c>
      <c r="O201" s="355">
        <f t="shared" si="6"/>
        <v>90</v>
      </c>
    </row>
    <row r="202" spans="1:15" x14ac:dyDescent="0.55000000000000004">
      <c r="A202" t="s">
        <v>1335</v>
      </c>
      <c r="B202" t="s">
        <v>169</v>
      </c>
      <c r="C202">
        <v>8.7867280000000001</v>
      </c>
      <c r="D202">
        <v>167.735545</v>
      </c>
      <c r="E202" t="s">
        <v>168</v>
      </c>
      <c r="F202" t="s">
        <v>58</v>
      </c>
      <c r="G202" t="s">
        <v>1140</v>
      </c>
      <c r="H202" t="s">
        <v>1152</v>
      </c>
      <c r="I202">
        <v>1</v>
      </c>
      <c r="J202">
        <v>31.92</v>
      </c>
      <c r="K202" t="s">
        <v>165</v>
      </c>
      <c r="L202" s="335">
        <v>2872.8</v>
      </c>
      <c r="M202">
        <v>1</v>
      </c>
      <c r="N202">
        <v>5</v>
      </c>
      <c r="O202" s="355">
        <f t="shared" ref="O202:O265" si="7">L202/J202</f>
        <v>90</v>
      </c>
    </row>
    <row r="203" spans="1:15" x14ac:dyDescent="0.55000000000000004">
      <c r="A203" t="s">
        <v>1334</v>
      </c>
      <c r="B203" t="s">
        <v>169</v>
      </c>
      <c r="C203">
        <v>8.7867700000000006</v>
      </c>
      <c r="D203">
        <v>167.73559800000001</v>
      </c>
      <c r="E203" t="s">
        <v>168</v>
      </c>
      <c r="F203" t="s">
        <v>58</v>
      </c>
      <c r="G203" t="s">
        <v>1140</v>
      </c>
      <c r="H203" t="s">
        <v>1152</v>
      </c>
      <c r="I203">
        <v>1</v>
      </c>
      <c r="J203">
        <v>89.88</v>
      </c>
      <c r="K203" t="s">
        <v>165</v>
      </c>
      <c r="L203" s="335">
        <v>8089.2</v>
      </c>
      <c r="M203">
        <v>1</v>
      </c>
      <c r="N203">
        <v>5</v>
      </c>
      <c r="O203" s="355">
        <f t="shared" si="7"/>
        <v>90</v>
      </c>
    </row>
    <row r="204" spans="1:15" x14ac:dyDescent="0.55000000000000004">
      <c r="A204" t="s">
        <v>1333</v>
      </c>
      <c r="B204" t="s">
        <v>169</v>
      </c>
      <c r="C204">
        <v>8.7866320000000009</v>
      </c>
      <c r="D204">
        <v>167.735623</v>
      </c>
      <c r="E204" t="s">
        <v>168</v>
      </c>
      <c r="F204" t="s">
        <v>58</v>
      </c>
      <c r="G204" t="s">
        <v>1140</v>
      </c>
      <c r="H204" t="s">
        <v>613</v>
      </c>
      <c r="I204">
        <v>1</v>
      </c>
      <c r="J204">
        <v>9.24</v>
      </c>
      <c r="K204" t="s">
        <v>165</v>
      </c>
      <c r="L204" s="335">
        <v>1293.5999999999999</v>
      </c>
      <c r="M204">
        <v>1</v>
      </c>
      <c r="N204">
        <v>5</v>
      </c>
      <c r="O204" s="355">
        <f t="shared" si="7"/>
        <v>140</v>
      </c>
    </row>
    <row r="205" spans="1:15" x14ac:dyDescent="0.55000000000000004">
      <c r="A205" t="s">
        <v>1332</v>
      </c>
      <c r="B205" t="s">
        <v>169</v>
      </c>
      <c r="C205">
        <v>8.7865330000000004</v>
      </c>
      <c r="D205">
        <v>167.73553999999999</v>
      </c>
      <c r="E205" t="s">
        <v>168</v>
      </c>
      <c r="F205" t="s">
        <v>58</v>
      </c>
      <c r="G205" t="s">
        <v>1140</v>
      </c>
      <c r="H205" t="s">
        <v>166</v>
      </c>
      <c r="I205">
        <v>1</v>
      </c>
      <c r="J205">
        <v>44.52</v>
      </c>
      <c r="K205" t="s">
        <v>165</v>
      </c>
      <c r="L205" s="335">
        <v>6232.8</v>
      </c>
      <c r="M205">
        <v>1</v>
      </c>
      <c r="N205">
        <v>5</v>
      </c>
      <c r="O205" s="355">
        <f t="shared" si="7"/>
        <v>140</v>
      </c>
    </row>
    <row r="206" spans="1:15" x14ac:dyDescent="0.55000000000000004">
      <c r="A206" t="s">
        <v>1331</v>
      </c>
      <c r="B206" t="s">
        <v>169</v>
      </c>
      <c r="C206">
        <v>8.7864939999999994</v>
      </c>
      <c r="D206">
        <v>167.73547400000001</v>
      </c>
      <c r="E206" t="s">
        <v>168</v>
      </c>
      <c r="F206" t="s">
        <v>58</v>
      </c>
      <c r="G206" t="s">
        <v>1140</v>
      </c>
      <c r="H206" t="s">
        <v>166</v>
      </c>
      <c r="I206">
        <v>1</v>
      </c>
      <c r="J206">
        <v>19.32</v>
      </c>
      <c r="K206" t="s">
        <v>165</v>
      </c>
      <c r="L206" s="335">
        <v>2704.8</v>
      </c>
      <c r="M206">
        <v>1</v>
      </c>
      <c r="N206">
        <v>5</v>
      </c>
      <c r="O206" s="355">
        <f t="shared" si="7"/>
        <v>140</v>
      </c>
    </row>
    <row r="207" spans="1:15" x14ac:dyDescent="0.55000000000000004">
      <c r="A207" t="s">
        <v>1330</v>
      </c>
      <c r="B207" t="s">
        <v>169</v>
      </c>
      <c r="C207">
        <v>8.7864179999999994</v>
      </c>
      <c r="D207">
        <v>167.735445</v>
      </c>
      <c r="E207" t="s">
        <v>168</v>
      </c>
      <c r="F207" t="s">
        <v>58</v>
      </c>
      <c r="G207" t="s">
        <v>1140</v>
      </c>
      <c r="H207" t="s">
        <v>179</v>
      </c>
      <c r="I207">
        <v>1</v>
      </c>
      <c r="J207">
        <v>33.6</v>
      </c>
      <c r="K207" t="s">
        <v>165</v>
      </c>
      <c r="L207" s="335">
        <v>3024</v>
      </c>
      <c r="M207">
        <v>1</v>
      </c>
      <c r="N207">
        <v>5</v>
      </c>
      <c r="O207" s="355">
        <f t="shared" si="7"/>
        <v>90</v>
      </c>
    </row>
    <row r="208" spans="1:15" x14ac:dyDescent="0.55000000000000004">
      <c r="A208" t="s">
        <v>1329</v>
      </c>
      <c r="B208" t="s">
        <v>169</v>
      </c>
      <c r="C208">
        <v>8.786346</v>
      </c>
      <c r="D208">
        <v>167.73546300000001</v>
      </c>
      <c r="E208" t="s">
        <v>168</v>
      </c>
      <c r="F208" t="s">
        <v>58</v>
      </c>
      <c r="G208" t="s">
        <v>1140</v>
      </c>
      <c r="H208" t="s">
        <v>166</v>
      </c>
      <c r="I208">
        <v>1</v>
      </c>
      <c r="J208">
        <v>10.92</v>
      </c>
      <c r="K208" t="s">
        <v>165</v>
      </c>
      <c r="L208" s="335">
        <v>982.8</v>
      </c>
      <c r="M208">
        <v>1</v>
      </c>
      <c r="N208">
        <v>5</v>
      </c>
      <c r="O208" s="355">
        <f t="shared" si="7"/>
        <v>90</v>
      </c>
    </row>
    <row r="209" spans="1:15" x14ac:dyDescent="0.55000000000000004">
      <c r="A209" t="s">
        <v>1328</v>
      </c>
      <c r="B209" t="s">
        <v>169</v>
      </c>
      <c r="C209">
        <v>8.7862010000000001</v>
      </c>
      <c r="D209">
        <v>167.73544699999999</v>
      </c>
      <c r="E209" t="s">
        <v>168</v>
      </c>
      <c r="F209" t="s">
        <v>58</v>
      </c>
      <c r="G209" t="s">
        <v>1140</v>
      </c>
      <c r="H209" t="s">
        <v>179</v>
      </c>
      <c r="I209">
        <v>1</v>
      </c>
      <c r="J209">
        <v>9.24</v>
      </c>
      <c r="K209" t="s">
        <v>165</v>
      </c>
      <c r="L209" s="335">
        <v>1293.5999999999999</v>
      </c>
      <c r="M209">
        <v>1</v>
      </c>
      <c r="N209">
        <v>5</v>
      </c>
      <c r="O209" s="355">
        <f t="shared" si="7"/>
        <v>140</v>
      </c>
    </row>
    <row r="210" spans="1:15" x14ac:dyDescent="0.55000000000000004">
      <c r="A210" t="s">
        <v>1327</v>
      </c>
      <c r="B210" t="s">
        <v>169</v>
      </c>
      <c r="C210">
        <v>8.7862500000000008</v>
      </c>
      <c r="D210">
        <v>167.735499</v>
      </c>
      <c r="E210" t="s">
        <v>168</v>
      </c>
      <c r="F210" t="s">
        <v>143</v>
      </c>
      <c r="G210" t="s">
        <v>1140</v>
      </c>
      <c r="H210" t="s">
        <v>179</v>
      </c>
      <c r="I210">
        <v>1</v>
      </c>
      <c r="J210">
        <v>42</v>
      </c>
      <c r="K210" t="s">
        <v>165</v>
      </c>
      <c r="L210" s="335">
        <v>5880</v>
      </c>
      <c r="M210">
        <v>1</v>
      </c>
      <c r="N210">
        <v>5</v>
      </c>
      <c r="O210" s="355">
        <f t="shared" si="7"/>
        <v>140</v>
      </c>
    </row>
    <row r="211" spans="1:15" x14ac:dyDescent="0.55000000000000004">
      <c r="A211" t="s">
        <v>1326</v>
      </c>
      <c r="B211" t="s">
        <v>169</v>
      </c>
      <c r="C211">
        <v>8.7863579999999999</v>
      </c>
      <c r="D211">
        <v>167.735558</v>
      </c>
      <c r="E211" t="s">
        <v>168</v>
      </c>
      <c r="F211" t="s">
        <v>60</v>
      </c>
      <c r="G211" t="s">
        <v>1140</v>
      </c>
      <c r="H211" t="s">
        <v>1161</v>
      </c>
      <c r="I211">
        <v>1</v>
      </c>
      <c r="J211">
        <v>26.04</v>
      </c>
      <c r="K211" t="s">
        <v>165</v>
      </c>
      <c r="L211" s="335">
        <v>3645.6</v>
      </c>
      <c r="M211">
        <v>1</v>
      </c>
      <c r="N211">
        <v>5</v>
      </c>
      <c r="O211" s="355">
        <f t="shared" si="7"/>
        <v>140</v>
      </c>
    </row>
    <row r="212" spans="1:15" x14ac:dyDescent="0.55000000000000004">
      <c r="A212" t="s">
        <v>1325</v>
      </c>
      <c r="B212" t="s">
        <v>169</v>
      </c>
      <c r="C212">
        <v>8.7860980000000009</v>
      </c>
      <c r="D212">
        <v>167.735536</v>
      </c>
      <c r="E212" t="s">
        <v>168</v>
      </c>
      <c r="F212" t="s">
        <v>58</v>
      </c>
      <c r="G212" t="s">
        <v>1140</v>
      </c>
      <c r="H212" t="s">
        <v>1214</v>
      </c>
      <c r="I212">
        <v>1</v>
      </c>
      <c r="J212">
        <v>16.8</v>
      </c>
      <c r="K212" t="s">
        <v>165</v>
      </c>
      <c r="L212" s="335">
        <v>2352</v>
      </c>
      <c r="M212">
        <v>1</v>
      </c>
      <c r="N212">
        <v>5</v>
      </c>
      <c r="O212" s="355">
        <f t="shared" si="7"/>
        <v>140</v>
      </c>
    </row>
    <row r="213" spans="1:15" x14ac:dyDescent="0.55000000000000004">
      <c r="A213" t="s">
        <v>1324</v>
      </c>
      <c r="B213" t="s">
        <v>169</v>
      </c>
      <c r="C213">
        <v>8.7862399999999994</v>
      </c>
      <c r="D213">
        <v>167.73568900000001</v>
      </c>
      <c r="E213" t="s">
        <v>168</v>
      </c>
      <c r="F213" t="s">
        <v>58</v>
      </c>
      <c r="G213" t="s">
        <v>1140</v>
      </c>
      <c r="H213" t="s">
        <v>194</v>
      </c>
      <c r="I213">
        <v>2</v>
      </c>
      <c r="J213">
        <v>17.64</v>
      </c>
      <c r="K213" t="s">
        <v>165</v>
      </c>
      <c r="L213" s="335">
        <v>3175.2</v>
      </c>
      <c r="M213">
        <v>1</v>
      </c>
      <c r="N213">
        <v>5</v>
      </c>
      <c r="O213" s="355">
        <f t="shared" si="7"/>
        <v>179.99999999999997</v>
      </c>
    </row>
    <row r="214" spans="1:15" x14ac:dyDescent="0.55000000000000004">
      <c r="A214" t="s">
        <v>1323</v>
      </c>
      <c r="B214" t="s">
        <v>169</v>
      </c>
      <c r="C214">
        <v>8.7861360000000008</v>
      </c>
      <c r="D214">
        <v>167.73571899999999</v>
      </c>
      <c r="E214" t="s">
        <v>168</v>
      </c>
      <c r="F214" t="s">
        <v>58</v>
      </c>
      <c r="G214" t="s">
        <v>1140</v>
      </c>
      <c r="H214" t="s">
        <v>174</v>
      </c>
      <c r="I214">
        <v>2</v>
      </c>
      <c r="J214">
        <v>37.799999999999997</v>
      </c>
      <c r="K214" t="s">
        <v>165</v>
      </c>
      <c r="L214" s="335">
        <v>1512</v>
      </c>
      <c r="M214">
        <v>1</v>
      </c>
      <c r="N214">
        <v>5</v>
      </c>
      <c r="O214" s="355">
        <f t="shared" si="7"/>
        <v>40</v>
      </c>
    </row>
    <row r="215" spans="1:15" x14ac:dyDescent="0.55000000000000004">
      <c r="A215" t="s">
        <v>1322</v>
      </c>
      <c r="B215" t="s">
        <v>169</v>
      </c>
      <c r="C215">
        <v>8.7868940000000002</v>
      </c>
      <c r="D215">
        <v>167.736323</v>
      </c>
      <c r="E215" t="s">
        <v>168</v>
      </c>
      <c r="F215" t="s">
        <v>58</v>
      </c>
      <c r="G215" t="s">
        <v>1140</v>
      </c>
      <c r="H215" t="s">
        <v>216</v>
      </c>
      <c r="I215">
        <v>1</v>
      </c>
      <c r="J215">
        <v>6.72</v>
      </c>
      <c r="K215" t="s">
        <v>165</v>
      </c>
      <c r="L215" s="335">
        <v>450.24</v>
      </c>
      <c r="M215">
        <v>1</v>
      </c>
      <c r="N215">
        <v>5</v>
      </c>
      <c r="O215" s="355">
        <f t="shared" si="7"/>
        <v>67</v>
      </c>
    </row>
    <row r="216" spans="1:15" x14ac:dyDescent="0.55000000000000004">
      <c r="A216" t="s">
        <v>1321</v>
      </c>
      <c r="B216" t="s">
        <v>169</v>
      </c>
      <c r="C216">
        <v>8.7868399999999998</v>
      </c>
      <c r="D216">
        <v>167.73622800000001</v>
      </c>
      <c r="E216" t="s">
        <v>168</v>
      </c>
      <c r="F216" t="s">
        <v>58</v>
      </c>
      <c r="G216" t="s">
        <v>1140</v>
      </c>
      <c r="H216" t="s">
        <v>1152</v>
      </c>
      <c r="I216">
        <v>1</v>
      </c>
      <c r="J216">
        <v>56.28</v>
      </c>
      <c r="K216" t="s">
        <v>165</v>
      </c>
      <c r="L216" s="335">
        <v>7879.2</v>
      </c>
      <c r="M216">
        <v>1</v>
      </c>
      <c r="N216">
        <v>5</v>
      </c>
      <c r="O216" s="355">
        <f t="shared" si="7"/>
        <v>140</v>
      </c>
    </row>
    <row r="217" spans="1:15" x14ac:dyDescent="0.55000000000000004">
      <c r="A217" t="s">
        <v>1320</v>
      </c>
      <c r="B217" t="s">
        <v>169</v>
      </c>
      <c r="C217">
        <v>8.786861</v>
      </c>
      <c r="D217">
        <v>167.73682299999999</v>
      </c>
      <c r="E217" t="s">
        <v>168</v>
      </c>
      <c r="F217" t="s">
        <v>58</v>
      </c>
      <c r="G217" t="s">
        <v>1140</v>
      </c>
      <c r="H217" t="s">
        <v>179</v>
      </c>
      <c r="I217">
        <v>1</v>
      </c>
      <c r="J217">
        <v>11.76</v>
      </c>
      <c r="K217" t="s">
        <v>165</v>
      </c>
      <c r="L217" s="335">
        <v>1058.4000000000001</v>
      </c>
      <c r="M217">
        <v>1</v>
      </c>
      <c r="N217">
        <v>5</v>
      </c>
      <c r="O217" s="355">
        <f t="shared" si="7"/>
        <v>90.000000000000014</v>
      </c>
    </row>
    <row r="218" spans="1:15" x14ac:dyDescent="0.55000000000000004">
      <c r="A218" t="s">
        <v>1319</v>
      </c>
      <c r="B218" t="s">
        <v>169</v>
      </c>
      <c r="C218">
        <v>8.7868169999999992</v>
      </c>
      <c r="D218">
        <v>167.73674</v>
      </c>
      <c r="E218" t="s">
        <v>168</v>
      </c>
      <c r="F218" t="s">
        <v>58</v>
      </c>
      <c r="G218" t="s">
        <v>1140</v>
      </c>
      <c r="H218" t="s">
        <v>179</v>
      </c>
      <c r="I218">
        <v>1</v>
      </c>
      <c r="J218">
        <v>23.52</v>
      </c>
      <c r="K218" t="s">
        <v>165</v>
      </c>
      <c r="L218" s="335">
        <v>2116.8000000000002</v>
      </c>
      <c r="M218">
        <v>1</v>
      </c>
      <c r="N218">
        <v>5</v>
      </c>
      <c r="O218" s="355">
        <f t="shared" si="7"/>
        <v>90.000000000000014</v>
      </c>
    </row>
    <row r="219" spans="1:15" x14ac:dyDescent="0.55000000000000004">
      <c r="A219" t="s">
        <v>1318</v>
      </c>
      <c r="B219" t="s">
        <v>169</v>
      </c>
      <c r="C219">
        <v>8.7870089999999994</v>
      </c>
      <c r="D219">
        <v>167.73668599999999</v>
      </c>
      <c r="E219" t="s">
        <v>168</v>
      </c>
      <c r="F219" t="s">
        <v>58</v>
      </c>
      <c r="G219" t="s">
        <v>1140</v>
      </c>
      <c r="H219" t="s">
        <v>166</v>
      </c>
      <c r="I219">
        <v>1</v>
      </c>
      <c r="J219">
        <v>33.6</v>
      </c>
      <c r="K219" t="s">
        <v>165</v>
      </c>
      <c r="L219" s="335">
        <v>4704</v>
      </c>
      <c r="M219">
        <v>1</v>
      </c>
      <c r="N219">
        <v>5</v>
      </c>
      <c r="O219" s="355">
        <f t="shared" si="7"/>
        <v>140</v>
      </c>
    </row>
    <row r="220" spans="1:15" x14ac:dyDescent="0.55000000000000004">
      <c r="A220" t="s">
        <v>1317</v>
      </c>
      <c r="B220" t="s">
        <v>169</v>
      </c>
      <c r="C220">
        <v>8.7870729999999995</v>
      </c>
      <c r="D220">
        <v>167.736705</v>
      </c>
      <c r="E220" t="s">
        <v>168</v>
      </c>
      <c r="F220" t="s">
        <v>63</v>
      </c>
      <c r="G220" t="s">
        <v>1140</v>
      </c>
      <c r="H220" t="s">
        <v>179</v>
      </c>
      <c r="I220">
        <v>1</v>
      </c>
      <c r="J220">
        <v>30.24</v>
      </c>
      <c r="K220" t="s">
        <v>165</v>
      </c>
      <c r="L220" s="335">
        <v>4233.6000000000004</v>
      </c>
      <c r="M220">
        <v>1</v>
      </c>
      <c r="N220">
        <v>5</v>
      </c>
      <c r="O220" s="355">
        <f t="shared" si="7"/>
        <v>140.00000000000003</v>
      </c>
    </row>
    <row r="221" spans="1:15" x14ac:dyDescent="0.55000000000000004">
      <c r="A221" t="s">
        <v>1316</v>
      </c>
      <c r="B221" t="s">
        <v>169</v>
      </c>
      <c r="C221">
        <v>8.7870749999999997</v>
      </c>
      <c r="D221">
        <v>167.73663300000001</v>
      </c>
      <c r="E221" t="s">
        <v>168</v>
      </c>
      <c r="F221" t="s">
        <v>58</v>
      </c>
      <c r="G221" t="s">
        <v>1140</v>
      </c>
      <c r="H221" t="s">
        <v>179</v>
      </c>
      <c r="I221">
        <v>1</v>
      </c>
      <c r="J221">
        <v>20.16</v>
      </c>
      <c r="K221" t="s">
        <v>165</v>
      </c>
      <c r="L221" s="335">
        <v>2822.4</v>
      </c>
      <c r="M221">
        <v>1</v>
      </c>
      <c r="N221">
        <v>5</v>
      </c>
      <c r="O221" s="355">
        <f t="shared" si="7"/>
        <v>140</v>
      </c>
    </row>
    <row r="222" spans="1:15" x14ac:dyDescent="0.55000000000000004">
      <c r="A222" t="s">
        <v>1315</v>
      </c>
      <c r="B222" t="s">
        <v>169</v>
      </c>
      <c r="C222">
        <v>8.7870249999999999</v>
      </c>
      <c r="D222">
        <v>167.73648499999999</v>
      </c>
      <c r="E222" t="s">
        <v>168</v>
      </c>
      <c r="F222" t="s">
        <v>58</v>
      </c>
      <c r="G222" t="s">
        <v>1140</v>
      </c>
      <c r="H222" t="s">
        <v>166</v>
      </c>
      <c r="I222">
        <v>1</v>
      </c>
      <c r="J222">
        <v>43.68</v>
      </c>
      <c r="K222" t="s">
        <v>165</v>
      </c>
      <c r="L222" s="335">
        <v>3931.2</v>
      </c>
      <c r="M222">
        <v>1</v>
      </c>
      <c r="N222">
        <v>5</v>
      </c>
      <c r="O222" s="355">
        <f t="shared" si="7"/>
        <v>90</v>
      </c>
    </row>
    <row r="223" spans="1:15" x14ac:dyDescent="0.55000000000000004">
      <c r="A223" t="s">
        <v>1314</v>
      </c>
      <c r="B223" t="s">
        <v>169</v>
      </c>
      <c r="C223">
        <v>8.7865450000000003</v>
      </c>
      <c r="D223">
        <v>167.737202</v>
      </c>
      <c r="E223" t="s">
        <v>168</v>
      </c>
      <c r="F223" t="s">
        <v>58</v>
      </c>
      <c r="G223" t="s">
        <v>1140</v>
      </c>
      <c r="H223" t="s">
        <v>1152</v>
      </c>
      <c r="I223">
        <v>1</v>
      </c>
      <c r="J223">
        <v>17.64</v>
      </c>
      <c r="K223" t="s">
        <v>165</v>
      </c>
      <c r="L223" s="335">
        <v>2469.6</v>
      </c>
      <c r="M223">
        <v>1</v>
      </c>
      <c r="N223">
        <v>5</v>
      </c>
      <c r="O223" s="355">
        <f t="shared" si="7"/>
        <v>140</v>
      </c>
    </row>
    <row r="224" spans="1:15" x14ac:dyDescent="0.55000000000000004">
      <c r="A224" t="s">
        <v>1313</v>
      </c>
      <c r="B224" t="s">
        <v>169</v>
      </c>
      <c r="C224">
        <v>8.7864839999999997</v>
      </c>
      <c r="D224">
        <v>167.737157</v>
      </c>
      <c r="E224" t="s">
        <v>168</v>
      </c>
      <c r="F224" t="s">
        <v>58</v>
      </c>
      <c r="G224" t="s">
        <v>1140</v>
      </c>
      <c r="H224" t="s">
        <v>166</v>
      </c>
      <c r="I224">
        <v>1</v>
      </c>
      <c r="J224">
        <v>25.2</v>
      </c>
      <c r="K224" t="s">
        <v>165</v>
      </c>
      <c r="L224" s="335">
        <v>2268</v>
      </c>
      <c r="M224">
        <v>1</v>
      </c>
      <c r="N224">
        <v>5</v>
      </c>
      <c r="O224" s="355">
        <f t="shared" si="7"/>
        <v>90</v>
      </c>
    </row>
    <row r="225" spans="1:15" x14ac:dyDescent="0.55000000000000004">
      <c r="A225" t="s">
        <v>1312</v>
      </c>
      <c r="B225" t="s">
        <v>169</v>
      </c>
      <c r="C225">
        <v>8.7863720000000001</v>
      </c>
      <c r="D225">
        <v>167.73697799999999</v>
      </c>
      <c r="E225" t="s">
        <v>168</v>
      </c>
      <c r="F225" t="s">
        <v>58</v>
      </c>
      <c r="G225" t="s">
        <v>1140</v>
      </c>
      <c r="H225" t="s">
        <v>166</v>
      </c>
      <c r="I225">
        <v>1</v>
      </c>
      <c r="J225">
        <v>25.2</v>
      </c>
      <c r="K225" t="s">
        <v>165</v>
      </c>
      <c r="L225" s="335">
        <v>3528</v>
      </c>
      <c r="M225">
        <v>1</v>
      </c>
      <c r="N225">
        <v>5</v>
      </c>
      <c r="O225" s="355">
        <f t="shared" si="7"/>
        <v>140</v>
      </c>
    </row>
    <row r="226" spans="1:15" x14ac:dyDescent="0.55000000000000004">
      <c r="A226" t="s">
        <v>1311</v>
      </c>
      <c r="B226" t="s">
        <v>169</v>
      </c>
      <c r="C226">
        <v>8.7865330000000004</v>
      </c>
      <c r="D226">
        <v>167.736886</v>
      </c>
      <c r="E226" t="s">
        <v>168</v>
      </c>
      <c r="F226" t="s">
        <v>60</v>
      </c>
      <c r="G226" t="s">
        <v>1140</v>
      </c>
      <c r="H226" t="s">
        <v>174</v>
      </c>
      <c r="I226">
        <v>2</v>
      </c>
      <c r="J226">
        <v>17.64</v>
      </c>
      <c r="K226" t="s">
        <v>165</v>
      </c>
      <c r="L226" s="335">
        <v>705.6</v>
      </c>
      <c r="M226">
        <v>1</v>
      </c>
      <c r="N226">
        <v>5</v>
      </c>
      <c r="O226" s="355">
        <f t="shared" si="7"/>
        <v>40</v>
      </c>
    </row>
    <row r="227" spans="1:15" x14ac:dyDescent="0.55000000000000004">
      <c r="A227" t="s">
        <v>1310</v>
      </c>
      <c r="B227" t="s">
        <v>169</v>
      </c>
      <c r="C227">
        <v>8.7866119999999999</v>
      </c>
      <c r="D227">
        <v>167.736853</v>
      </c>
      <c r="E227" t="s">
        <v>168</v>
      </c>
      <c r="F227" t="s">
        <v>58</v>
      </c>
      <c r="G227" t="s">
        <v>1140</v>
      </c>
      <c r="H227" t="s">
        <v>1152</v>
      </c>
      <c r="I227">
        <v>1</v>
      </c>
      <c r="J227">
        <v>14.28</v>
      </c>
      <c r="K227" t="s">
        <v>165</v>
      </c>
      <c r="L227" s="335">
        <v>1285.2</v>
      </c>
      <c r="M227">
        <v>1</v>
      </c>
      <c r="N227">
        <v>5</v>
      </c>
      <c r="O227" s="355">
        <f t="shared" si="7"/>
        <v>90.000000000000014</v>
      </c>
    </row>
    <row r="228" spans="1:15" x14ac:dyDescent="0.55000000000000004">
      <c r="A228" t="s">
        <v>1309</v>
      </c>
      <c r="B228" t="s">
        <v>169</v>
      </c>
      <c r="C228">
        <v>8.7867130000000007</v>
      </c>
      <c r="D228">
        <v>167.73688300000001</v>
      </c>
      <c r="E228" t="s">
        <v>168</v>
      </c>
      <c r="F228" t="s">
        <v>58</v>
      </c>
      <c r="G228" t="s">
        <v>1140</v>
      </c>
      <c r="H228" t="s">
        <v>1152</v>
      </c>
      <c r="I228">
        <v>1</v>
      </c>
      <c r="J228">
        <v>7.56</v>
      </c>
      <c r="K228" t="s">
        <v>165</v>
      </c>
      <c r="L228" s="335">
        <v>680.4</v>
      </c>
      <c r="M228">
        <v>1</v>
      </c>
      <c r="N228">
        <v>5</v>
      </c>
      <c r="O228" s="355">
        <f t="shared" si="7"/>
        <v>90</v>
      </c>
    </row>
    <row r="229" spans="1:15" x14ac:dyDescent="0.55000000000000004">
      <c r="A229" t="s">
        <v>1308</v>
      </c>
      <c r="B229" t="s">
        <v>169</v>
      </c>
      <c r="C229">
        <v>8.7864269999999998</v>
      </c>
      <c r="D229">
        <v>167.737078</v>
      </c>
      <c r="E229" t="s">
        <v>168</v>
      </c>
      <c r="F229" t="s">
        <v>58</v>
      </c>
      <c r="G229" t="s">
        <v>1140</v>
      </c>
      <c r="H229" t="s">
        <v>179</v>
      </c>
      <c r="I229">
        <v>1</v>
      </c>
      <c r="J229">
        <v>51.24</v>
      </c>
      <c r="K229" t="s">
        <v>165</v>
      </c>
      <c r="L229" s="335">
        <v>7173.6</v>
      </c>
      <c r="M229">
        <v>1</v>
      </c>
      <c r="N229">
        <v>5</v>
      </c>
      <c r="O229" s="355">
        <f t="shared" si="7"/>
        <v>140</v>
      </c>
    </row>
    <row r="230" spans="1:15" x14ac:dyDescent="0.55000000000000004">
      <c r="A230" t="s">
        <v>1307</v>
      </c>
      <c r="B230" t="s">
        <v>169</v>
      </c>
      <c r="C230">
        <v>8.7864500000000003</v>
      </c>
      <c r="D230">
        <v>167.73693599999999</v>
      </c>
      <c r="E230" t="s">
        <v>168</v>
      </c>
      <c r="F230" t="s">
        <v>58</v>
      </c>
      <c r="G230" t="s">
        <v>1140</v>
      </c>
      <c r="H230" t="s">
        <v>1152</v>
      </c>
      <c r="I230">
        <v>1</v>
      </c>
      <c r="J230">
        <v>10.92</v>
      </c>
      <c r="K230" t="s">
        <v>165</v>
      </c>
      <c r="L230" s="335">
        <v>1528.8</v>
      </c>
      <c r="M230">
        <v>1</v>
      </c>
      <c r="N230">
        <v>5</v>
      </c>
      <c r="O230" s="355">
        <f t="shared" si="7"/>
        <v>140</v>
      </c>
    </row>
    <row r="231" spans="1:15" x14ac:dyDescent="0.55000000000000004">
      <c r="A231" t="s">
        <v>1306</v>
      </c>
      <c r="B231" t="s">
        <v>169</v>
      </c>
      <c r="C231">
        <v>8.7867250000000006</v>
      </c>
      <c r="D231">
        <v>167.73710700000001</v>
      </c>
      <c r="E231" t="s">
        <v>168</v>
      </c>
      <c r="F231" t="s">
        <v>58</v>
      </c>
      <c r="G231" t="s">
        <v>1140</v>
      </c>
      <c r="H231" t="s">
        <v>179</v>
      </c>
      <c r="I231">
        <v>1</v>
      </c>
      <c r="J231">
        <v>59.64</v>
      </c>
      <c r="K231" t="s">
        <v>165</v>
      </c>
      <c r="L231" s="335">
        <v>5367.6</v>
      </c>
      <c r="M231">
        <v>1</v>
      </c>
      <c r="N231">
        <v>5</v>
      </c>
      <c r="O231" s="355">
        <f t="shared" si="7"/>
        <v>90</v>
      </c>
    </row>
    <row r="232" spans="1:15" x14ac:dyDescent="0.55000000000000004">
      <c r="A232" t="s">
        <v>1305</v>
      </c>
      <c r="B232" t="s">
        <v>169</v>
      </c>
      <c r="C232">
        <v>8.7866599999999995</v>
      </c>
      <c r="D232">
        <v>167.73694399999999</v>
      </c>
      <c r="E232" t="s">
        <v>168</v>
      </c>
      <c r="F232" t="s">
        <v>58</v>
      </c>
      <c r="G232" t="s">
        <v>1140</v>
      </c>
      <c r="H232" t="s">
        <v>179</v>
      </c>
      <c r="I232">
        <v>1</v>
      </c>
      <c r="J232">
        <v>19.32</v>
      </c>
      <c r="K232" t="s">
        <v>165</v>
      </c>
      <c r="L232" s="335">
        <v>1738.8</v>
      </c>
      <c r="M232">
        <v>1</v>
      </c>
      <c r="N232">
        <v>5</v>
      </c>
      <c r="O232" s="355">
        <f t="shared" si="7"/>
        <v>90</v>
      </c>
    </row>
    <row r="233" spans="1:15" x14ac:dyDescent="0.55000000000000004">
      <c r="A233" t="s">
        <v>1304</v>
      </c>
      <c r="B233" t="s">
        <v>169</v>
      </c>
      <c r="C233">
        <v>8.7865549999999999</v>
      </c>
      <c r="D233">
        <v>167.736197</v>
      </c>
      <c r="E233" t="s">
        <v>168</v>
      </c>
      <c r="F233" t="s">
        <v>58</v>
      </c>
      <c r="G233" t="s">
        <v>1140</v>
      </c>
      <c r="H233" t="s">
        <v>174</v>
      </c>
      <c r="I233">
        <v>1</v>
      </c>
      <c r="J233">
        <v>22.68</v>
      </c>
      <c r="K233" t="s">
        <v>165</v>
      </c>
      <c r="L233" s="335">
        <v>907.2</v>
      </c>
      <c r="M233">
        <v>1</v>
      </c>
      <c r="N233">
        <v>5</v>
      </c>
      <c r="O233" s="355">
        <f t="shared" si="7"/>
        <v>40</v>
      </c>
    </row>
    <row r="234" spans="1:15" x14ac:dyDescent="0.55000000000000004">
      <c r="A234" t="s">
        <v>1303</v>
      </c>
      <c r="B234" t="s">
        <v>169</v>
      </c>
      <c r="C234">
        <v>8.7864319999999996</v>
      </c>
      <c r="D234">
        <v>167.73589699999999</v>
      </c>
      <c r="E234" t="s">
        <v>168</v>
      </c>
      <c r="F234" t="s">
        <v>58</v>
      </c>
      <c r="G234" t="s">
        <v>1140</v>
      </c>
      <c r="H234" t="s">
        <v>174</v>
      </c>
      <c r="I234">
        <v>1</v>
      </c>
      <c r="J234">
        <v>24.36</v>
      </c>
      <c r="K234" t="s">
        <v>165</v>
      </c>
      <c r="L234" s="335">
        <v>487.2</v>
      </c>
      <c r="M234">
        <v>1</v>
      </c>
      <c r="N234">
        <v>5</v>
      </c>
      <c r="O234" s="355">
        <f t="shared" si="7"/>
        <v>20</v>
      </c>
    </row>
    <row r="235" spans="1:15" x14ac:dyDescent="0.55000000000000004">
      <c r="A235" t="s">
        <v>1302</v>
      </c>
      <c r="B235" t="s">
        <v>169</v>
      </c>
      <c r="C235">
        <v>8.7865310000000001</v>
      </c>
      <c r="D235">
        <v>167.73596599999999</v>
      </c>
      <c r="E235" t="s">
        <v>168</v>
      </c>
      <c r="F235" t="s">
        <v>58</v>
      </c>
      <c r="G235" t="s">
        <v>1140</v>
      </c>
      <c r="H235" t="s">
        <v>179</v>
      </c>
      <c r="I235">
        <v>1</v>
      </c>
      <c r="J235">
        <v>21.84</v>
      </c>
      <c r="K235" t="s">
        <v>165</v>
      </c>
      <c r="L235" s="335">
        <v>3057.6</v>
      </c>
      <c r="M235">
        <v>1</v>
      </c>
      <c r="N235">
        <v>5</v>
      </c>
      <c r="O235" s="355">
        <f t="shared" si="7"/>
        <v>140</v>
      </c>
    </row>
    <row r="236" spans="1:15" x14ac:dyDescent="0.55000000000000004">
      <c r="A236" t="s">
        <v>1301</v>
      </c>
      <c r="B236" t="s">
        <v>169</v>
      </c>
      <c r="C236">
        <v>8.7864660000000008</v>
      </c>
      <c r="D236">
        <v>167.73600500000001</v>
      </c>
      <c r="E236" t="s">
        <v>168</v>
      </c>
      <c r="F236" t="s">
        <v>63</v>
      </c>
      <c r="G236" t="s">
        <v>1140</v>
      </c>
      <c r="H236" t="s">
        <v>179</v>
      </c>
      <c r="I236">
        <v>1</v>
      </c>
      <c r="J236">
        <v>32.76</v>
      </c>
      <c r="K236" t="s">
        <v>165</v>
      </c>
      <c r="L236" s="335">
        <v>4586.3999999999996</v>
      </c>
      <c r="M236">
        <v>1</v>
      </c>
      <c r="N236">
        <v>5</v>
      </c>
      <c r="O236" s="355">
        <f t="shared" si="7"/>
        <v>140</v>
      </c>
    </row>
    <row r="237" spans="1:15" x14ac:dyDescent="0.55000000000000004">
      <c r="A237" t="s">
        <v>1300</v>
      </c>
      <c r="B237" t="s">
        <v>169</v>
      </c>
      <c r="C237">
        <v>8.7865020000000005</v>
      </c>
      <c r="D237">
        <v>167.73608400000001</v>
      </c>
      <c r="E237" t="s">
        <v>168</v>
      </c>
      <c r="F237" t="s">
        <v>58</v>
      </c>
      <c r="G237" t="s">
        <v>1140</v>
      </c>
      <c r="H237" t="s">
        <v>166</v>
      </c>
      <c r="I237">
        <v>1</v>
      </c>
      <c r="J237">
        <v>17.64</v>
      </c>
      <c r="K237" t="s">
        <v>165</v>
      </c>
      <c r="L237" s="335">
        <v>1587.6</v>
      </c>
      <c r="M237">
        <v>1</v>
      </c>
      <c r="N237">
        <v>5</v>
      </c>
      <c r="O237" s="355">
        <f t="shared" si="7"/>
        <v>89.999999999999986</v>
      </c>
    </row>
    <row r="238" spans="1:15" x14ac:dyDescent="0.55000000000000004">
      <c r="A238" t="s">
        <v>1299</v>
      </c>
      <c r="B238" t="s">
        <v>169</v>
      </c>
      <c r="C238">
        <v>8.7863489999999995</v>
      </c>
      <c r="D238">
        <v>167.73590999999999</v>
      </c>
      <c r="E238" t="s">
        <v>168</v>
      </c>
      <c r="F238" t="s">
        <v>58</v>
      </c>
      <c r="G238" t="s">
        <v>1140</v>
      </c>
      <c r="H238" t="s">
        <v>1152</v>
      </c>
      <c r="I238">
        <v>1</v>
      </c>
      <c r="J238">
        <v>9.24</v>
      </c>
      <c r="K238" t="s">
        <v>165</v>
      </c>
      <c r="L238" s="335">
        <v>831.6</v>
      </c>
      <c r="M238">
        <v>1</v>
      </c>
      <c r="N238">
        <v>5</v>
      </c>
      <c r="O238" s="355">
        <f t="shared" si="7"/>
        <v>90</v>
      </c>
    </row>
    <row r="239" spans="1:15" x14ac:dyDescent="0.55000000000000004">
      <c r="A239" t="s">
        <v>1298</v>
      </c>
      <c r="B239" t="s">
        <v>169</v>
      </c>
      <c r="C239">
        <v>8.7863980000000002</v>
      </c>
      <c r="D239">
        <v>167.73612199999999</v>
      </c>
      <c r="E239" t="s">
        <v>168</v>
      </c>
      <c r="F239" t="s">
        <v>58</v>
      </c>
      <c r="G239" t="s">
        <v>1140</v>
      </c>
      <c r="H239" t="s">
        <v>179</v>
      </c>
      <c r="I239">
        <v>1</v>
      </c>
      <c r="J239">
        <v>62.16</v>
      </c>
      <c r="K239" t="s">
        <v>165</v>
      </c>
      <c r="L239" s="335">
        <v>8702.4</v>
      </c>
      <c r="M239">
        <v>1</v>
      </c>
      <c r="N239">
        <v>5</v>
      </c>
      <c r="O239" s="355">
        <f t="shared" si="7"/>
        <v>140</v>
      </c>
    </row>
    <row r="240" spans="1:15" x14ac:dyDescent="0.55000000000000004">
      <c r="A240" t="s">
        <v>1297</v>
      </c>
      <c r="B240" t="s">
        <v>169</v>
      </c>
      <c r="C240">
        <v>8.7862430000000007</v>
      </c>
      <c r="D240">
        <v>167.73597599999999</v>
      </c>
      <c r="E240" t="s">
        <v>168</v>
      </c>
      <c r="F240" t="s">
        <v>58</v>
      </c>
      <c r="G240" t="s">
        <v>1140</v>
      </c>
      <c r="H240" t="s">
        <v>166</v>
      </c>
      <c r="I240">
        <v>1</v>
      </c>
      <c r="J240">
        <v>26.04</v>
      </c>
      <c r="K240" t="s">
        <v>165</v>
      </c>
      <c r="L240" s="335">
        <v>2343.6</v>
      </c>
      <c r="M240">
        <v>1</v>
      </c>
      <c r="N240">
        <v>5</v>
      </c>
      <c r="O240" s="355">
        <f t="shared" si="7"/>
        <v>90</v>
      </c>
    </row>
    <row r="241" spans="1:15" x14ac:dyDescent="0.55000000000000004">
      <c r="A241" t="s">
        <v>1296</v>
      </c>
      <c r="B241" t="s">
        <v>169</v>
      </c>
      <c r="C241">
        <v>8.7862810000000007</v>
      </c>
      <c r="D241">
        <v>167.73601300000001</v>
      </c>
      <c r="E241" t="s">
        <v>168</v>
      </c>
      <c r="F241" t="s">
        <v>58</v>
      </c>
      <c r="G241" t="s">
        <v>1140</v>
      </c>
      <c r="H241" t="s">
        <v>174</v>
      </c>
      <c r="I241">
        <v>1</v>
      </c>
      <c r="J241">
        <v>25.2</v>
      </c>
      <c r="K241" t="s">
        <v>165</v>
      </c>
      <c r="L241" s="335">
        <v>1008</v>
      </c>
      <c r="M241">
        <v>1</v>
      </c>
      <c r="N241">
        <v>5</v>
      </c>
      <c r="O241" s="355">
        <f t="shared" si="7"/>
        <v>40</v>
      </c>
    </row>
    <row r="242" spans="1:15" x14ac:dyDescent="0.55000000000000004">
      <c r="A242" t="s">
        <v>1295</v>
      </c>
      <c r="B242" t="s">
        <v>169</v>
      </c>
      <c r="C242">
        <v>8.7863340000000001</v>
      </c>
      <c r="D242">
        <v>167.73596699999999</v>
      </c>
      <c r="E242" t="s">
        <v>168</v>
      </c>
      <c r="F242" t="s">
        <v>58</v>
      </c>
      <c r="G242" t="s">
        <v>1140</v>
      </c>
      <c r="H242" t="s">
        <v>1214</v>
      </c>
      <c r="I242">
        <v>1</v>
      </c>
      <c r="J242">
        <v>44.52</v>
      </c>
      <c r="K242" t="s">
        <v>165</v>
      </c>
      <c r="L242" s="335">
        <v>4006.8</v>
      </c>
      <c r="M242">
        <v>1</v>
      </c>
      <c r="N242">
        <v>5</v>
      </c>
      <c r="O242" s="355">
        <f t="shared" si="7"/>
        <v>90</v>
      </c>
    </row>
    <row r="243" spans="1:15" x14ac:dyDescent="0.55000000000000004">
      <c r="A243" t="s">
        <v>1294</v>
      </c>
      <c r="B243" t="s">
        <v>169</v>
      </c>
      <c r="C243">
        <v>8.7866890000000009</v>
      </c>
      <c r="D243">
        <v>167.736334</v>
      </c>
      <c r="E243" t="s">
        <v>168</v>
      </c>
      <c r="F243" t="s">
        <v>58</v>
      </c>
      <c r="G243" t="s">
        <v>1140</v>
      </c>
      <c r="H243" t="s">
        <v>1161</v>
      </c>
      <c r="I243">
        <v>1</v>
      </c>
      <c r="J243">
        <v>12.6</v>
      </c>
      <c r="K243" t="s">
        <v>165</v>
      </c>
      <c r="L243" s="335">
        <v>1764</v>
      </c>
      <c r="M243">
        <v>1</v>
      </c>
      <c r="N243">
        <v>5</v>
      </c>
      <c r="O243" s="355">
        <f t="shared" si="7"/>
        <v>140</v>
      </c>
    </row>
    <row r="244" spans="1:15" x14ac:dyDescent="0.55000000000000004">
      <c r="A244" t="s">
        <v>1293</v>
      </c>
      <c r="B244" t="s">
        <v>169</v>
      </c>
      <c r="C244">
        <v>8.786778</v>
      </c>
      <c r="D244">
        <v>167.736525</v>
      </c>
      <c r="E244" t="s">
        <v>168</v>
      </c>
      <c r="F244" t="s">
        <v>59</v>
      </c>
      <c r="G244" t="s">
        <v>1140</v>
      </c>
      <c r="H244" t="s">
        <v>166</v>
      </c>
      <c r="I244">
        <v>1</v>
      </c>
      <c r="J244">
        <v>23.52</v>
      </c>
      <c r="K244" t="s">
        <v>165</v>
      </c>
      <c r="L244" s="335">
        <v>3292.8</v>
      </c>
      <c r="M244">
        <v>1</v>
      </c>
      <c r="N244">
        <v>5</v>
      </c>
      <c r="O244" s="355">
        <f t="shared" si="7"/>
        <v>140</v>
      </c>
    </row>
    <row r="245" spans="1:15" x14ac:dyDescent="0.55000000000000004">
      <c r="A245" t="s">
        <v>1292</v>
      </c>
      <c r="B245" t="s">
        <v>169</v>
      </c>
      <c r="C245">
        <v>8.7866839999999993</v>
      </c>
      <c r="D245">
        <v>167.73643799999999</v>
      </c>
      <c r="E245" t="s">
        <v>168</v>
      </c>
      <c r="F245" t="s">
        <v>58</v>
      </c>
      <c r="G245" t="s">
        <v>1140</v>
      </c>
      <c r="H245" t="s">
        <v>179</v>
      </c>
      <c r="I245">
        <v>1</v>
      </c>
      <c r="J245">
        <v>6.72</v>
      </c>
      <c r="K245" t="s">
        <v>165</v>
      </c>
      <c r="L245" s="335">
        <v>604.79999999999995</v>
      </c>
      <c r="M245">
        <v>1</v>
      </c>
      <c r="N245">
        <v>5</v>
      </c>
      <c r="O245" s="355">
        <f t="shared" si="7"/>
        <v>90</v>
      </c>
    </row>
    <row r="246" spans="1:15" x14ac:dyDescent="0.55000000000000004">
      <c r="A246" t="s">
        <v>1291</v>
      </c>
      <c r="B246" t="s">
        <v>169</v>
      </c>
      <c r="C246">
        <v>8.7865549999999999</v>
      </c>
      <c r="D246">
        <v>167.73628600000001</v>
      </c>
      <c r="E246" t="s">
        <v>168</v>
      </c>
      <c r="F246" t="s">
        <v>58</v>
      </c>
      <c r="G246" t="s">
        <v>1140</v>
      </c>
      <c r="H246" t="s">
        <v>166</v>
      </c>
      <c r="I246">
        <v>1</v>
      </c>
      <c r="J246">
        <v>7.56</v>
      </c>
      <c r="K246" t="s">
        <v>165</v>
      </c>
      <c r="L246" s="335">
        <v>680.4</v>
      </c>
      <c r="M246">
        <v>1</v>
      </c>
      <c r="N246">
        <v>5</v>
      </c>
      <c r="O246" s="355">
        <f t="shared" si="7"/>
        <v>90</v>
      </c>
    </row>
    <row r="247" spans="1:15" x14ac:dyDescent="0.55000000000000004">
      <c r="A247" t="s">
        <v>1290</v>
      </c>
      <c r="B247" t="s">
        <v>169</v>
      </c>
      <c r="C247">
        <v>8.7865210000000005</v>
      </c>
      <c r="D247">
        <v>167.73636999999999</v>
      </c>
      <c r="E247" t="s">
        <v>168</v>
      </c>
      <c r="F247" t="s">
        <v>58</v>
      </c>
      <c r="G247" t="s">
        <v>1140</v>
      </c>
      <c r="H247" t="s">
        <v>179</v>
      </c>
      <c r="I247">
        <v>1</v>
      </c>
      <c r="J247">
        <v>36.96</v>
      </c>
      <c r="K247" t="s">
        <v>165</v>
      </c>
      <c r="L247" s="335">
        <v>3326.4</v>
      </c>
      <c r="M247">
        <v>1</v>
      </c>
      <c r="N247">
        <v>5</v>
      </c>
      <c r="O247" s="355">
        <f t="shared" si="7"/>
        <v>90</v>
      </c>
    </row>
    <row r="248" spans="1:15" x14ac:dyDescent="0.55000000000000004">
      <c r="A248" t="s">
        <v>1289</v>
      </c>
      <c r="B248" t="s">
        <v>169</v>
      </c>
      <c r="C248">
        <v>8.7864789999999999</v>
      </c>
      <c r="D248">
        <v>167.73648900000001</v>
      </c>
      <c r="E248" t="s">
        <v>168</v>
      </c>
      <c r="F248" t="s">
        <v>58</v>
      </c>
      <c r="G248" t="s">
        <v>1140</v>
      </c>
      <c r="H248" t="s">
        <v>174</v>
      </c>
      <c r="I248">
        <v>1</v>
      </c>
      <c r="J248">
        <v>28.56</v>
      </c>
      <c r="K248" t="s">
        <v>165</v>
      </c>
      <c r="L248" s="335">
        <v>1142.4000000000001</v>
      </c>
      <c r="M248">
        <v>1</v>
      </c>
      <c r="N248">
        <v>5</v>
      </c>
      <c r="O248" s="355">
        <f t="shared" si="7"/>
        <v>40.000000000000007</v>
      </c>
    </row>
    <row r="249" spans="1:15" x14ac:dyDescent="0.55000000000000004">
      <c r="A249" t="s">
        <v>1288</v>
      </c>
      <c r="B249" t="s">
        <v>169</v>
      </c>
      <c r="C249">
        <v>8.7866289999999996</v>
      </c>
      <c r="D249">
        <v>167.73650599999999</v>
      </c>
      <c r="E249" t="s">
        <v>168</v>
      </c>
      <c r="F249" t="s">
        <v>60</v>
      </c>
      <c r="G249" t="s">
        <v>1140</v>
      </c>
      <c r="H249" t="s">
        <v>1214</v>
      </c>
      <c r="I249">
        <v>1</v>
      </c>
      <c r="J249">
        <v>14.28</v>
      </c>
      <c r="K249" t="s">
        <v>165</v>
      </c>
      <c r="L249" s="335">
        <v>1285.2</v>
      </c>
      <c r="M249">
        <v>1</v>
      </c>
      <c r="N249">
        <v>5</v>
      </c>
      <c r="O249" s="355">
        <f t="shared" si="7"/>
        <v>90.000000000000014</v>
      </c>
    </row>
    <row r="250" spans="1:15" x14ac:dyDescent="0.55000000000000004">
      <c r="A250" t="s">
        <v>1287</v>
      </c>
      <c r="B250" t="s">
        <v>169</v>
      </c>
      <c r="C250">
        <v>8.7865990000000007</v>
      </c>
      <c r="D250">
        <v>167.736538</v>
      </c>
      <c r="E250" t="s">
        <v>168</v>
      </c>
      <c r="F250" t="s">
        <v>58</v>
      </c>
      <c r="G250" t="s">
        <v>1140</v>
      </c>
      <c r="H250" t="s">
        <v>166</v>
      </c>
      <c r="I250">
        <v>1</v>
      </c>
      <c r="J250">
        <v>16.8</v>
      </c>
      <c r="K250" t="s">
        <v>165</v>
      </c>
      <c r="L250" s="335">
        <v>2352</v>
      </c>
      <c r="M250">
        <v>1</v>
      </c>
      <c r="N250">
        <v>5</v>
      </c>
      <c r="O250" s="355">
        <f t="shared" si="7"/>
        <v>140</v>
      </c>
    </row>
    <row r="251" spans="1:15" x14ac:dyDescent="0.55000000000000004">
      <c r="A251" t="s">
        <v>1286</v>
      </c>
      <c r="B251" t="s">
        <v>169</v>
      </c>
      <c r="C251">
        <v>8.7865830000000003</v>
      </c>
      <c r="D251">
        <v>167.736602</v>
      </c>
      <c r="E251" t="s">
        <v>168</v>
      </c>
      <c r="F251" t="s">
        <v>58</v>
      </c>
      <c r="G251" t="s">
        <v>1140</v>
      </c>
      <c r="H251" t="s">
        <v>166</v>
      </c>
      <c r="I251">
        <v>1</v>
      </c>
      <c r="J251">
        <v>17.64</v>
      </c>
      <c r="K251" t="s">
        <v>165</v>
      </c>
      <c r="L251" s="335">
        <v>2469.6</v>
      </c>
      <c r="M251">
        <v>1</v>
      </c>
      <c r="N251">
        <v>5</v>
      </c>
      <c r="O251" s="355">
        <f t="shared" si="7"/>
        <v>140</v>
      </c>
    </row>
    <row r="252" spans="1:15" x14ac:dyDescent="0.55000000000000004">
      <c r="A252" t="s">
        <v>1285</v>
      </c>
      <c r="B252" t="s">
        <v>169</v>
      </c>
      <c r="C252">
        <v>8.7865140000000004</v>
      </c>
      <c r="D252">
        <v>167.73656</v>
      </c>
      <c r="E252" t="s">
        <v>168</v>
      </c>
      <c r="F252" t="s">
        <v>58</v>
      </c>
      <c r="G252" t="s">
        <v>1140</v>
      </c>
      <c r="H252" t="s">
        <v>1161</v>
      </c>
      <c r="I252">
        <v>1</v>
      </c>
      <c r="J252">
        <v>31.08</v>
      </c>
      <c r="K252" t="s">
        <v>165</v>
      </c>
      <c r="L252" s="335">
        <v>2797.2</v>
      </c>
      <c r="M252">
        <v>1</v>
      </c>
      <c r="N252">
        <v>5</v>
      </c>
      <c r="O252" s="355">
        <f t="shared" si="7"/>
        <v>90</v>
      </c>
    </row>
    <row r="253" spans="1:15" x14ac:dyDescent="0.55000000000000004">
      <c r="A253" t="s">
        <v>1284</v>
      </c>
      <c r="B253" t="s">
        <v>169</v>
      </c>
      <c r="C253">
        <v>8.7865749999999991</v>
      </c>
      <c r="D253">
        <v>167.736705</v>
      </c>
      <c r="E253" t="s">
        <v>168</v>
      </c>
      <c r="F253" t="s">
        <v>58</v>
      </c>
      <c r="G253" t="s">
        <v>1140</v>
      </c>
      <c r="H253" t="s">
        <v>1161</v>
      </c>
      <c r="I253">
        <v>1</v>
      </c>
      <c r="J253">
        <v>11.76</v>
      </c>
      <c r="K253" t="s">
        <v>165</v>
      </c>
      <c r="L253" s="335">
        <v>1058.4000000000001</v>
      </c>
      <c r="M253">
        <v>1</v>
      </c>
      <c r="N253">
        <v>5</v>
      </c>
      <c r="O253" s="355">
        <f t="shared" si="7"/>
        <v>90.000000000000014</v>
      </c>
    </row>
    <row r="254" spans="1:15" x14ac:dyDescent="0.55000000000000004">
      <c r="A254" t="s">
        <v>1283</v>
      </c>
      <c r="B254" t="s">
        <v>169</v>
      </c>
      <c r="C254">
        <v>8.786448</v>
      </c>
      <c r="D254">
        <v>167.736422</v>
      </c>
      <c r="E254" t="s">
        <v>168</v>
      </c>
      <c r="F254" t="s">
        <v>58</v>
      </c>
      <c r="G254" t="s">
        <v>1140</v>
      </c>
      <c r="H254" t="s">
        <v>1214</v>
      </c>
      <c r="I254">
        <v>1</v>
      </c>
      <c r="J254">
        <v>8.4</v>
      </c>
      <c r="K254" t="s">
        <v>165</v>
      </c>
      <c r="L254" s="335">
        <v>1176</v>
      </c>
      <c r="M254">
        <v>1</v>
      </c>
      <c r="N254">
        <v>5</v>
      </c>
      <c r="O254" s="355">
        <f t="shared" si="7"/>
        <v>140</v>
      </c>
    </row>
    <row r="255" spans="1:15" x14ac:dyDescent="0.55000000000000004">
      <c r="A255" t="s">
        <v>1282</v>
      </c>
      <c r="B255" t="s">
        <v>169</v>
      </c>
      <c r="C255">
        <v>8.7862369999999999</v>
      </c>
      <c r="D255">
        <v>167.73613700000001</v>
      </c>
      <c r="E255" t="s">
        <v>168</v>
      </c>
      <c r="F255" t="s">
        <v>58</v>
      </c>
      <c r="G255" t="s">
        <v>1140</v>
      </c>
      <c r="H255" t="s">
        <v>1152</v>
      </c>
      <c r="I255">
        <v>1</v>
      </c>
      <c r="J255">
        <v>10.92</v>
      </c>
      <c r="K255" t="s">
        <v>165</v>
      </c>
      <c r="L255" s="335">
        <v>982.8</v>
      </c>
      <c r="M255">
        <v>1</v>
      </c>
      <c r="N255">
        <v>5</v>
      </c>
      <c r="O255" s="355">
        <f t="shared" si="7"/>
        <v>90</v>
      </c>
    </row>
    <row r="256" spans="1:15" x14ac:dyDescent="0.55000000000000004">
      <c r="A256" t="s">
        <v>1281</v>
      </c>
      <c r="B256" t="s">
        <v>169</v>
      </c>
      <c r="C256">
        <v>8.7865439999999992</v>
      </c>
      <c r="D256">
        <v>167.73664199999999</v>
      </c>
      <c r="E256" t="s">
        <v>168</v>
      </c>
      <c r="F256" t="s">
        <v>58</v>
      </c>
      <c r="G256" t="s">
        <v>1140</v>
      </c>
      <c r="H256" t="s">
        <v>166</v>
      </c>
      <c r="I256">
        <v>1</v>
      </c>
      <c r="J256">
        <v>9.24</v>
      </c>
      <c r="K256" t="s">
        <v>165</v>
      </c>
      <c r="L256" s="335">
        <v>1293.5999999999999</v>
      </c>
      <c r="M256">
        <v>1</v>
      </c>
      <c r="N256">
        <v>5</v>
      </c>
      <c r="O256" s="355">
        <f t="shared" si="7"/>
        <v>140</v>
      </c>
    </row>
    <row r="257" spans="1:15" x14ac:dyDescent="0.55000000000000004">
      <c r="A257" t="s">
        <v>1280</v>
      </c>
      <c r="B257" t="s">
        <v>169</v>
      </c>
      <c r="C257">
        <v>8.7863670000000003</v>
      </c>
      <c r="D257">
        <v>167.736536</v>
      </c>
      <c r="E257" t="s">
        <v>168</v>
      </c>
      <c r="F257" t="s">
        <v>58</v>
      </c>
      <c r="G257" t="s">
        <v>1140</v>
      </c>
      <c r="H257" t="s">
        <v>179</v>
      </c>
      <c r="I257">
        <v>1</v>
      </c>
      <c r="J257">
        <v>20.16</v>
      </c>
      <c r="K257" t="s">
        <v>165</v>
      </c>
      <c r="L257" s="335">
        <v>2822.4</v>
      </c>
      <c r="M257">
        <v>1</v>
      </c>
      <c r="N257">
        <v>5</v>
      </c>
      <c r="O257" s="355">
        <f t="shared" si="7"/>
        <v>140</v>
      </c>
    </row>
    <row r="258" spans="1:15" x14ac:dyDescent="0.55000000000000004">
      <c r="A258" t="s">
        <v>1279</v>
      </c>
      <c r="B258" t="s">
        <v>169</v>
      </c>
      <c r="C258">
        <v>8.7864409999999999</v>
      </c>
      <c r="D258">
        <v>167.73657299999999</v>
      </c>
      <c r="E258" t="s">
        <v>168</v>
      </c>
      <c r="F258" t="s">
        <v>58</v>
      </c>
      <c r="G258" t="s">
        <v>1140</v>
      </c>
      <c r="H258" t="s">
        <v>1152</v>
      </c>
      <c r="I258">
        <v>1</v>
      </c>
      <c r="J258">
        <v>10.08</v>
      </c>
      <c r="K258" t="s">
        <v>165</v>
      </c>
      <c r="L258" s="335">
        <v>1411.2</v>
      </c>
      <c r="M258">
        <v>1</v>
      </c>
      <c r="N258">
        <v>5</v>
      </c>
      <c r="O258" s="355">
        <f t="shared" si="7"/>
        <v>140</v>
      </c>
    </row>
    <row r="259" spans="1:15" x14ac:dyDescent="0.55000000000000004">
      <c r="A259" t="s">
        <v>1278</v>
      </c>
      <c r="B259" t="s">
        <v>169</v>
      </c>
      <c r="C259">
        <v>8.7862629999999999</v>
      </c>
      <c r="D259">
        <v>167.73710800000001</v>
      </c>
      <c r="E259" t="s">
        <v>168</v>
      </c>
      <c r="F259" t="s">
        <v>59</v>
      </c>
      <c r="G259" t="s">
        <v>1140</v>
      </c>
      <c r="H259" t="s">
        <v>179</v>
      </c>
      <c r="I259">
        <v>1</v>
      </c>
      <c r="J259">
        <v>10.08</v>
      </c>
      <c r="K259" t="s">
        <v>165</v>
      </c>
      <c r="L259" s="335">
        <v>1411.2</v>
      </c>
      <c r="M259">
        <v>1</v>
      </c>
      <c r="N259">
        <v>5</v>
      </c>
      <c r="O259" s="355">
        <f t="shared" si="7"/>
        <v>140</v>
      </c>
    </row>
    <row r="260" spans="1:15" x14ac:dyDescent="0.55000000000000004">
      <c r="A260" t="s">
        <v>1277</v>
      </c>
      <c r="B260" t="s">
        <v>169</v>
      </c>
      <c r="C260">
        <v>8.7861010000000004</v>
      </c>
      <c r="D260">
        <v>167.73718400000001</v>
      </c>
      <c r="E260" t="s">
        <v>168</v>
      </c>
      <c r="F260" t="s">
        <v>58</v>
      </c>
      <c r="G260" t="s">
        <v>1140</v>
      </c>
      <c r="H260" t="s">
        <v>166</v>
      </c>
      <c r="I260">
        <v>1</v>
      </c>
      <c r="J260">
        <v>40.32</v>
      </c>
      <c r="K260" t="s">
        <v>165</v>
      </c>
      <c r="L260" s="335">
        <v>3628.8</v>
      </c>
      <c r="M260">
        <v>1</v>
      </c>
      <c r="N260">
        <v>5</v>
      </c>
      <c r="O260" s="355">
        <f t="shared" si="7"/>
        <v>90</v>
      </c>
    </row>
    <row r="261" spans="1:15" x14ac:dyDescent="0.55000000000000004">
      <c r="A261" t="s">
        <v>1276</v>
      </c>
      <c r="B261" t="s">
        <v>169</v>
      </c>
      <c r="C261">
        <v>8.7860790000000009</v>
      </c>
      <c r="D261">
        <v>167.737427</v>
      </c>
      <c r="E261" t="s">
        <v>168</v>
      </c>
      <c r="F261" t="s">
        <v>58</v>
      </c>
      <c r="G261" t="s">
        <v>1140</v>
      </c>
      <c r="H261" t="s">
        <v>174</v>
      </c>
      <c r="I261">
        <v>1</v>
      </c>
      <c r="J261">
        <v>26.04</v>
      </c>
      <c r="K261" t="s">
        <v>165</v>
      </c>
      <c r="L261" s="335">
        <v>520.79999999999995</v>
      </c>
      <c r="M261">
        <v>1</v>
      </c>
      <c r="N261">
        <v>5</v>
      </c>
      <c r="O261" s="355">
        <f t="shared" si="7"/>
        <v>20</v>
      </c>
    </row>
    <row r="262" spans="1:15" x14ac:dyDescent="0.55000000000000004">
      <c r="A262" t="s">
        <v>1275</v>
      </c>
      <c r="B262" t="s">
        <v>169</v>
      </c>
      <c r="C262">
        <v>8.786289</v>
      </c>
      <c r="D262">
        <v>167.73732699999999</v>
      </c>
      <c r="E262" t="s">
        <v>168</v>
      </c>
      <c r="F262" t="s">
        <v>58</v>
      </c>
      <c r="G262" t="s">
        <v>1140</v>
      </c>
      <c r="H262" t="s">
        <v>179</v>
      </c>
      <c r="I262">
        <v>1</v>
      </c>
      <c r="J262">
        <v>17.64</v>
      </c>
      <c r="K262" t="s">
        <v>165</v>
      </c>
      <c r="L262" s="335">
        <v>1587.6</v>
      </c>
      <c r="M262">
        <v>1</v>
      </c>
      <c r="N262">
        <v>5</v>
      </c>
      <c r="O262" s="355">
        <f t="shared" si="7"/>
        <v>89.999999999999986</v>
      </c>
    </row>
    <row r="263" spans="1:15" x14ac:dyDescent="0.55000000000000004">
      <c r="A263" t="s">
        <v>1274</v>
      </c>
      <c r="B263" t="s">
        <v>169</v>
      </c>
      <c r="C263">
        <v>8.786365</v>
      </c>
      <c r="D263">
        <v>167.73738</v>
      </c>
      <c r="E263" t="s">
        <v>168</v>
      </c>
      <c r="F263" t="s">
        <v>58</v>
      </c>
      <c r="G263" t="s">
        <v>1140</v>
      </c>
      <c r="H263" t="s">
        <v>1214</v>
      </c>
      <c r="I263">
        <v>1</v>
      </c>
      <c r="J263">
        <v>9.24</v>
      </c>
      <c r="K263" t="s">
        <v>165</v>
      </c>
      <c r="L263" s="335">
        <v>831.6</v>
      </c>
      <c r="M263">
        <v>1</v>
      </c>
      <c r="N263">
        <v>5</v>
      </c>
      <c r="O263" s="355">
        <f t="shared" si="7"/>
        <v>90</v>
      </c>
    </row>
    <row r="264" spans="1:15" x14ac:dyDescent="0.55000000000000004">
      <c r="A264" t="s">
        <v>1273</v>
      </c>
      <c r="B264" t="s">
        <v>169</v>
      </c>
      <c r="C264">
        <v>8.7858820000000009</v>
      </c>
      <c r="D264">
        <v>167.735691</v>
      </c>
      <c r="E264" t="s">
        <v>168</v>
      </c>
      <c r="F264" t="s">
        <v>58</v>
      </c>
      <c r="G264" t="s">
        <v>1140</v>
      </c>
      <c r="H264" t="s">
        <v>1161</v>
      </c>
      <c r="I264">
        <v>1</v>
      </c>
      <c r="J264">
        <v>9.24</v>
      </c>
      <c r="K264" t="s">
        <v>165</v>
      </c>
      <c r="L264" s="335">
        <v>1293.5999999999999</v>
      </c>
      <c r="M264">
        <v>1</v>
      </c>
      <c r="N264">
        <v>5</v>
      </c>
      <c r="O264" s="355">
        <f t="shared" si="7"/>
        <v>140</v>
      </c>
    </row>
    <row r="265" spans="1:15" x14ac:dyDescent="0.55000000000000004">
      <c r="A265" t="s">
        <v>1272</v>
      </c>
      <c r="B265" t="s">
        <v>169</v>
      </c>
      <c r="C265">
        <v>8.7858809999999998</v>
      </c>
      <c r="D265">
        <v>167.735782</v>
      </c>
      <c r="E265" t="s">
        <v>168</v>
      </c>
      <c r="F265" t="s">
        <v>58</v>
      </c>
      <c r="G265" t="s">
        <v>1140</v>
      </c>
      <c r="H265" t="s">
        <v>172</v>
      </c>
      <c r="I265">
        <v>1</v>
      </c>
      <c r="J265">
        <v>10.08</v>
      </c>
      <c r="K265" t="s">
        <v>165</v>
      </c>
      <c r="L265" s="335">
        <v>1411.2</v>
      </c>
      <c r="M265">
        <v>1</v>
      </c>
      <c r="N265">
        <v>5</v>
      </c>
      <c r="O265" s="355">
        <f t="shared" si="7"/>
        <v>140</v>
      </c>
    </row>
    <row r="266" spans="1:15" x14ac:dyDescent="0.55000000000000004">
      <c r="A266" t="s">
        <v>1271</v>
      </c>
      <c r="B266" t="s">
        <v>169</v>
      </c>
      <c r="C266">
        <v>8.7858009999999993</v>
      </c>
      <c r="D266">
        <v>167.73583099999999</v>
      </c>
      <c r="E266" t="s">
        <v>168</v>
      </c>
      <c r="F266" t="s">
        <v>58</v>
      </c>
      <c r="G266" t="s">
        <v>1140</v>
      </c>
      <c r="H266" t="s">
        <v>179</v>
      </c>
      <c r="I266">
        <v>1</v>
      </c>
      <c r="J266">
        <v>15.12</v>
      </c>
      <c r="K266" t="s">
        <v>165</v>
      </c>
      <c r="L266" s="335">
        <v>1360.8</v>
      </c>
      <c r="M266">
        <v>1</v>
      </c>
      <c r="N266">
        <v>5</v>
      </c>
      <c r="O266" s="355">
        <f t="shared" ref="O266:O329" si="8">L266/J266</f>
        <v>90</v>
      </c>
    </row>
    <row r="267" spans="1:15" x14ac:dyDescent="0.55000000000000004">
      <c r="A267" t="s">
        <v>1270</v>
      </c>
      <c r="B267" t="s">
        <v>169</v>
      </c>
      <c r="C267">
        <v>8.7858800000000006</v>
      </c>
      <c r="D267">
        <v>167.73588899999999</v>
      </c>
      <c r="E267" t="s">
        <v>168</v>
      </c>
      <c r="F267" t="s">
        <v>58</v>
      </c>
      <c r="G267" t="s">
        <v>1140</v>
      </c>
      <c r="H267" t="s">
        <v>174</v>
      </c>
      <c r="I267">
        <v>2</v>
      </c>
      <c r="J267">
        <v>10.92</v>
      </c>
      <c r="K267" t="s">
        <v>165</v>
      </c>
      <c r="L267" s="335">
        <v>873.6</v>
      </c>
      <c r="M267">
        <v>1</v>
      </c>
      <c r="N267">
        <v>5</v>
      </c>
      <c r="O267" s="355">
        <f t="shared" si="8"/>
        <v>80</v>
      </c>
    </row>
    <row r="268" spans="1:15" x14ac:dyDescent="0.55000000000000004">
      <c r="A268" t="s">
        <v>1269</v>
      </c>
      <c r="B268" t="s">
        <v>169</v>
      </c>
      <c r="C268">
        <v>8.7857430000000001</v>
      </c>
      <c r="D268">
        <v>167.735758</v>
      </c>
      <c r="E268" t="s">
        <v>168</v>
      </c>
      <c r="F268" t="s">
        <v>58</v>
      </c>
      <c r="G268" t="s">
        <v>1140</v>
      </c>
      <c r="H268" t="s">
        <v>179</v>
      </c>
      <c r="I268">
        <v>1</v>
      </c>
      <c r="J268">
        <v>39.479999999999997</v>
      </c>
      <c r="K268" t="s">
        <v>165</v>
      </c>
      <c r="L268" s="335">
        <v>5527.2</v>
      </c>
      <c r="M268">
        <v>1</v>
      </c>
      <c r="N268">
        <v>5</v>
      </c>
      <c r="O268" s="355">
        <f t="shared" si="8"/>
        <v>140</v>
      </c>
    </row>
    <row r="269" spans="1:15" x14ac:dyDescent="0.55000000000000004">
      <c r="A269" t="s">
        <v>1268</v>
      </c>
      <c r="B269" t="s">
        <v>169</v>
      </c>
      <c r="C269">
        <v>8.7858239999999999</v>
      </c>
      <c r="D269">
        <v>167.73572300000001</v>
      </c>
      <c r="E269" t="s">
        <v>168</v>
      </c>
      <c r="F269" t="s">
        <v>58</v>
      </c>
      <c r="G269" t="s">
        <v>1140</v>
      </c>
      <c r="H269" t="s">
        <v>179</v>
      </c>
      <c r="I269">
        <v>1</v>
      </c>
      <c r="J269">
        <v>10.08</v>
      </c>
      <c r="K269" t="s">
        <v>165</v>
      </c>
      <c r="L269" s="335">
        <v>1411.2</v>
      </c>
      <c r="M269">
        <v>1</v>
      </c>
      <c r="N269">
        <v>5</v>
      </c>
      <c r="O269" s="355">
        <f t="shared" si="8"/>
        <v>140</v>
      </c>
    </row>
    <row r="270" spans="1:15" x14ac:dyDescent="0.55000000000000004">
      <c r="A270" t="s">
        <v>1267</v>
      </c>
      <c r="B270" t="s">
        <v>169</v>
      </c>
      <c r="C270">
        <v>8.7856030000000001</v>
      </c>
      <c r="D270">
        <v>167.73583199999999</v>
      </c>
      <c r="E270" t="s">
        <v>168</v>
      </c>
      <c r="F270" t="s">
        <v>58</v>
      </c>
      <c r="G270" t="s">
        <v>1140</v>
      </c>
      <c r="H270" t="s">
        <v>1214</v>
      </c>
      <c r="I270">
        <v>1</v>
      </c>
      <c r="J270">
        <v>46.2</v>
      </c>
      <c r="K270" t="s">
        <v>165</v>
      </c>
      <c r="L270" s="335">
        <v>4158</v>
      </c>
      <c r="M270">
        <v>1</v>
      </c>
      <c r="N270">
        <v>5</v>
      </c>
      <c r="O270" s="355">
        <f t="shared" si="8"/>
        <v>90</v>
      </c>
    </row>
    <row r="271" spans="1:15" x14ac:dyDescent="0.55000000000000004">
      <c r="A271" t="s">
        <v>1266</v>
      </c>
      <c r="B271" t="s">
        <v>169</v>
      </c>
      <c r="C271">
        <v>8.7859610000000004</v>
      </c>
      <c r="D271">
        <v>167.73602199999999</v>
      </c>
      <c r="E271" t="s">
        <v>168</v>
      </c>
      <c r="F271" t="s">
        <v>60</v>
      </c>
      <c r="G271" t="s">
        <v>1140</v>
      </c>
      <c r="H271" t="s">
        <v>172</v>
      </c>
      <c r="I271">
        <v>1</v>
      </c>
      <c r="J271">
        <v>10.08</v>
      </c>
      <c r="K271" t="s">
        <v>165</v>
      </c>
      <c r="L271" s="335">
        <v>1411.2</v>
      </c>
      <c r="M271">
        <v>1</v>
      </c>
      <c r="N271">
        <v>5</v>
      </c>
      <c r="O271" s="355">
        <f t="shared" si="8"/>
        <v>140</v>
      </c>
    </row>
    <row r="272" spans="1:15" x14ac:dyDescent="0.55000000000000004">
      <c r="A272" t="s">
        <v>1265</v>
      </c>
      <c r="B272" t="s">
        <v>169</v>
      </c>
      <c r="C272">
        <v>8.786016</v>
      </c>
      <c r="D272">
        <v>167.736063</v>
      </c>
      <c r="E272" t="s">
        <v>168</v>
      </c>
      <c r="F272" t="s">
        <v>58</v>
      </c>
      <c r="G272" t="s">
        <v>1140</v>
      </c>
      <c r="H272" t="s">
        <v>1152</v>
      </c>
      <c r="I272">
        <v>1</v>
      </c>
      <c r="J272">
        <v>22.68</v>
      </c>
      <c r="K272" t="s">
        <v>165</v>
      </c>
      <c r="L272" s="335">
        <v>2041.2</v>
      </c>
      <c r="M272">
        <v>1</v>
      </c>
      <c r="N272">
        <v>5</v>
      </c>
      <c r="O272" s="355">
        <f t="shared" si="8"/>
        <v>90</v>
      </c>
    </row>
    <row r="273" spans="1:15" x14ac:dyDescent="0.55000000000000004">
      <c r="A273" t="s">
        <v>1264</v>
      </c>
      <c r="B273" t="s">
        <v>169</v>
      </c>
      <c r="C273">
        <v>8.7859420000000004</v>
      </c>
      <c r="D273">
        <v>167.73609400000001</v>
      </c>
      <c r="E273" t="s">
        <v>168</v>
      </c>
      <c r="F273" t="s">
        <v>58</v>
      </c>
      <c r="G273" t="s">
        <v>1140</v>
      </c>
      <c r="H273" t="s">
        <v>179</v>
      </c>
      <c r="I273">
        <v>1</v>
      </c>
      <c r="J273">
        <v>38.64</v>
      </c>
      <c r="K273" t="s">
        <v>165</v>
      </c>
      <c r="L273" s="335">
        <v>3477.6</v>
      </c>
      <c r="M273">
        <v>1</v>
      </c>
      <c r="N273">
        <v>5</v>
      </c>
      <c r="O273" s="355">
        <f t="shared" si="8"/>
        <v>90</v>
      </c>
    </row>
    <row r="274" spans="1:15" x14ac:dyDescent="0.55000000000000004">
      <c r="A274" t="s">
        <v>1263</v>
      </c>
      <c r="B274" t="s">
        <v>169</v>
      </c>
      <c r="C274">
        <v>8.7858579999999993</v>
      </c>
      <c r="D274">
        <v>167.736133</v>
      </c>
      <c r="E274" t="s">
        <v>168</v>
      </c>
      <c r="F274" t="s">
        <v>58</v>
      </c>
      <c r="G274" t="s">
        <v>1140</v>
      </c>
      <c r="H274" t="s">
        <v>1152</v>
      </c>
      <c r="I274">
        <v>1</v>
      </c>
      <c r="J274">
        <v>10.08</v>
      </c>
      <c r="K274" t="s">
        <v>165</v>
      </c>
      <c r="L274" s="335">
        <v>1411.2</v>
      </c>
      <c r="M274">
        <v>1</v>
      </c>
      <c r="N274">
        <v>5</v>
      </c>
      <c r="O274" s="355">
        <f t="shared" si="8"/>
        <v>140</v>
      </c>
    </row>
    <row r="275" spans="1:15" x14ac:dyDescent="0.55000000000000004">
      <c r="A275" t="s">
        <v>1262</v>
      </c>
      <c r="B275" t="s">
        <v>169</v>
      </c>
      <c r="C275">
        <v>8.7857869999999991</v>
      </c>
      <c r="D275">
        <v>167.73615799999999</v>
      </c>
      <c r="E275" t="s">
        <v>168</v>
      </c>
      <c r="F275" t="s">
        <v>58</v>
      </c>
      <c r="G275" t="s">
        <v>1140</v>
      </c>
      <c r="H275" t="s">
        <v>166</v>
      </c>
      <c r="I275">
        <v>1</v>
      </c>
      <c r="J275">
        <v>28.56</v>
      </c>
      <c r="K275" t="s">
        <v>165</v>
      </c>
      <c r="L275" s="335">
        <v>2570.4</v>
      </c>
      <c r="M275">
        <v>1</v>
      </c>
      <c r="N275">
        <v>5</v>
      </c>
      <c r="O275" s="355">
        <f t="shared" si="8"/>
        <v>90.000000000000014</v>
      </c>
    </row>
    <row r="276" spans="1:15" x14ac:dyDescent="0.55000000000000004">
      <c r="A276" t="s">
        <v>1261</v>
      </c>
      <c r="B276" t="s">
        <v>169</v>
      </c>
      <c r="C276">
        <v>8.7859219999999993</v>
      </c>
      <c r="D276">
        <v>167.736166</v>
      </c>
      <c r="E276" t="s">
        <v>168</v>
      </c>
      <c r="F276" t="s">
        <v>58</v>
      </c>
      <c r="G276" t="s">
        <v>1140</v>
      </c>
      <c r="H276" t="s">
        <v>179</v>
      </c>
      <c r="I276">
        <v>1</v>
      </c>
      <c r="J276">
        <v>21</v>
      </c>
      <c r="K276" t="s">
        <v>165</v>
      </c>
      <c r="L276" s="335">
        <v>2940</v>
      </c>
      <c r="M276">
        <v>1</v>
      </c>
      <c r="N276">
        <v>5</v>
      </c>
      <c r="O276" s="355">
        <f t="shared" si="8"/>
        <v>140</v>
      </c>
    </row>
    <row r="277" spans="1:15" x14ac:dyDescent="0.55000000000000004">
      <c r="A277" t="s">
        <v>1260</v>
      </c>
      <c r="B277" t="s">
        <v>169</v>
      </c>
      <c r="C277">
        <v>8.7859929999999995</v>
      </c>
      <c r="D277">
        <v>167.73625200000001</v>
      </c>
      <c r="E277" t="s">
        <v>168</v>
      </c>
      <c r="F277" t="s">
        <v>58</v>
      </c>
      <c r="G277" t="s">
        <v>1140</v>
      </c>
      <c r="H277" t="s">
        <v>166</v>
      </c>
      <c r="I277">
        <v>1</v>
      </c>
      <c r="J277">
        <v>16.8</v>
      </c>
      <c r="K277" t="s">
        <v>165</v>
      </c>
      <c r="L277" s="335">
        <v>2352</v>
      </c>
      <c r="M277">
        <v>1</v>
      </c>
      <c r="N277">
        <v>5</v>
      </c>
      <c r="O277" s="355">
        <f t="shared" si="8"/>
        <v>140</v>
      </c>
    </row>
    <row r="278" spans="1:15" x14ac:dyDescent="0.55000000000000004">
      <c r="A278" t="s">
        <v>1259</v>
      </c>
      <c r="B278" t="s">
        <v>169</v>
      </c>
      <c r="C278">
        <v>8.7859149999999993</v>
      </c>
      <c r="D278">
        <v>167.73628500000001</v>
      </c>
      <c r="E278" t="s">
        <v>168</v>
      </c>
      <c r="F278" t="s">
        <v>60</v>
      </c>
      <c r="G278" t="s">
        <v>1140</v>
      </c>
      <c r="H278" t="s">
        <v>174</v>
      </c>
      <c r="I278">
        <v>1</v>
      </c>
      <c r="J278">
        <v>20.16</v>
      </c>
      <c r="K278" t="s">
        <v>165</v>
      </c>
      <c r="L278" s="335">
        <v>806.4</v>
      </c>
      <c r="M278">
        <v>1</v>
      </c>
      <c r="N278">
        <v>5</v>
      </c>
      <c r="O278" s="355">
        <f t="shared" si="8"/>
        <v>40</v>
      </c>
    </row>
    <row r="279" spans="1:15" x14ac:dyDescent="0.55000000000000004">
      <c r="A279" t="s">
        <v>1258</v>
      </c>
      <c r="B279" t="s">
        <v>169</v>
      </c>
      <c r="C279">
        <v>8.7861019999999996</v>
      </c>
      <c r="D279">
        <v>167.73619199999999</v>
      </c>
      <c r="E279" t="s">
        <v>168</v>
      </c>
      <c r="F279" t="s">
        <v>58</v>
      </c>
      <c r="G279" t="s">
        <v>1140</v>
      </c>
      <c r="H279" t="s">
        <v>179</v>
      </c>
      <c r="I279">
        <v>1</v>
      </c>
      <c r="J279">
        <v>72.239999999999995</v>
      </c>
      <c r="K279" t="s">
        <v>165</v>
      </c>
      <c r="L279" s="335">
        <v>10113.6</v>
      </c>
      <c r="M279">
        <v>1</v>
      </c>
      <c r="N279">
        <v>5</v>
      </c>
      <c r="O279" s="355">
        <f t="shared" si="8"/>
        <v>140.00000000000003</v>
      </c>
    </row>
    <row r="280" spans="1:15" x14ac:dyDescent="0.55000000000000004">
      <c r="A280" t="s">
        <v>1257</v>
      </c>
      <c r="B280" t="s">
        <v>169</v>
      </c>
      <c r="C280">
        <v>8.7859809999999996</v>
      </c>
      <c r="D280">
        <v>167.73629700000001</v>
      </c>
      <c r="E280" t="s">
        <v>168</v>
      </c>
      <c r="F280" t="s">
        <v>58</v>
      </c>
      <c r="G280" t="s">
        <v>1140</v>
      </c>
      <c r="H280" t="s">
        <v>166</v>
      </c>
      <c r="I280">
        <v>1</v>
      </c>
      <c r="J280">
        <v>27.72</v>
      </c>
      <c r="K280" t="s">
        <v>165</v>
      </c>
      <c r="L280" s="335">
        <v>3880.8</v>
      </c>
      <c r="M280">
        <v>1</v>
      </c>
      <c r="N280">
        <v>5</v>
      </c>
      <c r="O280" s="355">
        <f t="shared" si="8"/>
        <v>140</v>
      </c>
    </row>
    <row r="281" spans="1:15" x14ac:dyDescent="0.55000000000000004">
      <c r="A281" t="s">
        <v>1256</v>
      </c>
      <c r="B281" t="s">
        <v>169</v>
      </c>
      <c r="C281">
        <v>8.7860309999999995</v>
      </c>
      <c r="D281">
        <v>167.73622900000001</v>
      </c>
      <c r="E281" t="s">
        <v>168</v>
      </c>
      <c r="F281" t="s">
        <v>58</v>
      </c>
      <c r="G281" t="s">
        <v>1140</v>
      </c>
      <c r="H281" t="s">
        <v>179</v>
      </c>
      <c r="I281">
        <v>1</v>
      </c>
      <c r="J281">
        <v>26.04</v>
      </c>
      <c r="K281" t="s">
        <v>165</v>
      </c>
      <c r="L281" s="335">
        <v>3645.6</v>
      </c>
      <c r="M281">
        <v>1</v>
      </c>
      <c r="N281">
        <v>5</v>
      </c>
      <c r="O281" s="355">
        <f t="shared" si="8"/>
        <v>140</v>
      </c>
    </row>
    <row r="282" spans="1:15" x14ac:dyDescent="0.55000000000000004">
      <c r="A282" t="s">
        <v>1255</v>
      </c>
      <c r="B282" t="s">
        <v>169</v>
      </c>
      <c r="C282">
        <v>8.785698</v>
      </c>
      <c r="D282">
        <v>167.73590200000001</v>
      </c>
      <c r="E282" t="s">
        <v>168</v>
      </c>
      <c r="F282" t="s">
        <v>59</v>
      </c>
      <c r="G282" t="s">
        <v>1140</v>
      </c>
      <c r="H282" t="s">
        <v>166</v>
      </c>
      <c r="I282">
        <v>1</v>
      </c>
      <c r="J282">
        <v>37.799999999999997</v>
      </c>
      <c r="K282" t="s">
        <v>165</v>
      </c>
      <c r="L282" s="335">
        <v>3402</v>
      </c>
      <c r="M282">
        <v>1</v>
      </c>
      <c r="N282">
        <v>5</v>
      </c>
      <c r="O282" s="355">
        <f t="shared" si="8"/>
        <v>90</v>
      </c>
    </row>
    <row r="283" spans="1:15" x14ac:dyDescent="0.55000000000000004">
      <c r="A283" t="s">
        <v>1254</v>
      </c>
      <c r="B283" t="s">
        <v>169</v>
      </c>
      <c r="C283">
        <v>8.7856590000000008</v>
      </c>
      <c r="D283">
        <v>167.735972</v>
      </c>
      <c r="E283" t="s">
        <v>168</v>
      </c>
      <c r="F283" t="s">
        <v>62</v>
      </c>
      <c r="G283" t="s">
        <v>1140</v>
      </c>
      <c r="H283" t="s">
        <v>166</v>
      </c>
      <c r="I283">
        <v>1</v>
      </c>
      <c r="J283">
        <v>38.64</v>
      </c>
      <c r="K283" t="s">
        <v>165</v>
      </c>
      <c r="L283" s="335">
        <v>5409.6</v>
      </c>
      <c r="M283">
        <v>1</v>
      </c>
      <c r="N283">
        <v>5</v>
      </c>
      <c r="O283" s="355">
        <f t="shared" si="8"/>
        <v>140</v>
      </c>
    </row>
    <row r="284" spans="1:15" x14ac:dyDescent="0.55000000000000004">
      <c r="A284" t="s">
        <v>1253</v>
      </c>
      <c r="B284" t="s">
        <v>169</v>
      </c>
      <c r="C284">
        <v>8.7859630000000006</v>
      </c>
      <c r="D284">
        <v>167.73657299999999</v>
      </c>
      <c r="E284" t="s">
        <v>168</v>
      </c>
      <c r="F284" t="s">
        <v>58</v>
      </c>
      <c r="G284" t="s">
        <v>1140</v>
      </c>
      <c r="H284" t="s">
        <v>179</v>
      </c>
      <c r="I284">
        <v>1</v>
      </c>
      <c r="J284">
        <v>36.119999999999997</v>
      </c>
      <c r="K284" t="s">
        <v>165</v>
      </c>
      <c r="L284" s="335">
        <v>5056.8</v>
      </c>
      <c r="M284">
        <v>1</v>
      </c>
      <c r="N284">
        <v>5</v>
      </c>
      <c r="O284" s="355">
        <f t="shared" si="8"/>
        <v>140.00000000000003</v>
      </c>
    </row>
    <row r="285" spans="1:15" x14ac:dyDescent="0.55000000000000004">
      <c r="A285" t="s">
        <v>1252</v>
      </c>
      <c r="B285" t="s">
        <v>169</v>
      </c>
      <c r="C285">
        <v>8.7861530000000005</v>
      </c>
      <c r="D285">
        <v>167.736402</v>
      </c>
      <c r="E285" t="s">
        <v>168</v>
      </c>
      <c r="F285" t="s">
        <v>58</v>
      </c>
      <c r="G285" t="s">
        <v>1140</v>
      </c>
      <c r="H285" t="s">
        <v>179</v>
      </c>
      <c r="I285">
        <v>1</v>
      </c>
      <c r="J285">
        <v>10.08</v>
      </c>
      <c r="K285" t="s">
        <v>165</v>
      </c>
      <c r="L285" s="335">
        <v>907.2</v>
      </c>
      <c r="M285">
        <v>1</v>
      </c>
      <c r="N285">
        <v>5</v>
      </c>
      <c r="O285" s="355">
        <f t="shared" si="8"/>
        <v>90</v>
      </c>
    </row>
    <row r="286" spans="1:15" x14ac:dyDescent="0.55000000000000004">
      <c r="A286" t="s">
        <v>1251</v>
      </c>
      <c r="B286" t="s">
        <v>169</v>
      </c>
      <c r="C286">
        <v>8.7861589999999996</v>
      </c>
      <c r="D286">
        <v>167.73657600000001</v>
      </c>
      <c r="E286" t="s">
        <v>168</v>
      </c>
      <c r="F286" t="s">
        <v>143</v>
      </c>
      <c r="G286" t="s">
        <v>1140</v>
      </c>
      <c r="H286" t="s">
        <v>1152</v>
      </c>
      <c r="I286">
        <v>1</v>
      </c>
      <c r="J286">
        <v>32.76</v>
      </c>
      <c r="K286" t="s">
        <v>165</v>
      </c>
      <c r="L286" s="335">
        <v>2948.4</v>
      </c>
      <c r="M286">
        <v>1</v>
      </c>
      <c r="N286">
        <v>5</v>
      </c>
      <c r="O286" s="355">
        <f t="shared" si="8"/>
        <v>90.000000000000014</v>
      </c>
    </row>
    <row r="287" spans="1:15" x14ac:dyDescent="0.55000000000000004">
      <c r="A287" t="s">
        <v>1250</v>
      </c>
      <c r="B287" t="s">
        <v>169</v>
      </c>
      <c r="C287">
        <v>8.7862310000000008</v>
      </c>
      <c r="D287">
        <v>167.73654199999999</v>
      </c>
      <c r="E287" t="s">
        <v>168</v>
      </c>
      <c r="F287" t="s">
        <v>58</v>
      </c>
      <c r="G287" t="s">
        <v>1140</v>
      </c>
      <c r="H287" t="s">
        <v>179</v>
      </c>
      <c r="I287">
        <v>1</v>
      </c>
      <c r="J287">
        <v>26.88</v>
      </c>
      <c r="K287" t="s">
        <v>165</v>
      </c>
      <c r="L287" s="335">
        <v>2419.1999999999998</v>
      </c>
      <c r="M287">
        <v>1</v>
      </c>
      <c r="N287">
        <v>5</v>
      </c>
      <c r="O287" s="355">
        <f t="shared" si="8"/>
        <v>90</v>
      </c>
    </row>
    <row r="288" spans="1:15" x14ac:dyDescent="0.55000000000000004">
      <c r="A288" t="s">
        <v>1249</v>
      </c>
      <c r="B288" t="s">
        <v>169</v>
      </c>
      <c r="C288">
        <v>8.7863100000000003</v>
      </c>
      <c r="D288">
        <v>167.73653999999999</v>
      </c>
      <c r="E288" t="s">
        <v>168</v>
      </c>
      <c r="F288" t="s">
        <v>58</v>
      </c>
      <c r="G288" t="s">
        <v>1140</v>
      </c>
      <c r="H288" t="s">
        <v>166</v>
      </c>
      <c r="I288">
        <v>1</v>
      </c>
      <c r="J288">
        <v>13.44</v>
      </c>
      <c r="K288" t="s">
        <v>165</v>
      </c>
      <c r="L288" s="335">
        <v>1881.6</v>
      </c>
      <c r="M288">
        <v>1</v>
      </c>
      <c r="N288">
        <v>5</v>
      </c>
      <c r="O288" s="355">
        <f t="shared" si="8"/>
        <v>140</v>
      </c>
    </row>
    <row r="289" spans="1:15" x14ac:dyDescent="0.55000000000000004">
      <c r="A289" t="s">
        <v>1248</v>
      </c>
      <c r="B289" t="s">
        <v>169</v>
      </c>
      <c r="C289">
        <v>8.7859560000000005</v>
      </c>
      <c r="D289">
        <v>167.73669100000001</v>
      </c>
      <c r="E289" t="s">
        <v>168</v>
      </c>
      <c r="F289" t="s">
        <v>58</v>
      </c>
      <c r="G289" t="s">
        <v>1140</v>
      </c>
      <c r="H289" t="s">
        <v>179</v>
      </c>
      <c r="I289">
        <v>1</v>
      </c>
      <c r="J289">
        <v>27.72</v>
      </c>
      <c r="K289" t="s">
        <v>165</v>
      </c>
      <c r="L289" s="335">
        <v>3880.8</v>
      </c>
      <c r="M289">
        <v>1</v>
      </c>
      <c r="N289">
        <v>5</v>
      </c>
      <c r="O289" s="355">
        <f t="shared" si="8"/>
        <v>140</v>
      </c>
    </row>
    <row r="290" spans="1:15" x14ac:dyDescent="0.55000000000000004">
      <c r="A290" t="s">
        <v>1247</v>
      </c>
      <c r="B290" t="s">
        <v>169</v>
      </c>
      <c r="C290">
        <v>8.7859909999999992</v>
      </c>
      <c r="D290">
        <v>167.73666800000001</v>
      </c>
      <c r="E290" t="s">
        <v>168</v>
      </c>
      <c r="F290" t="s">
        <v>58</v>
      </c>
      <c r="G290" t="s">
        <v>1140</v>
      </c>
      <c r="H290" t="s">
        <v>179</v>
      </c>
      <c r="I290">
        <v>1</v>
      </c>
      <c r="J290">
        <v>21.84</v>
      </c>
      <c r="K290" t="s">
        <v>165</v>
      </c>
      <c r="L290" s="335">
        <v>3057.6</v>
      </c>
      <c r="M290">
        <v>1</v>
      </c>
      <c r="N290">
        <v>5</v>
      </c>
      <c r="O290" s="355">
        <f t="shared" si="8"/>
        <v>140</v>
      </c>
    </row>
    <row r="291" spans="1:15" x14ac:dyDescent="0.55000000000000004">
      <c r="A291" t="s">
        <v>1246</v>
      </c>
      <c r="B291" t="s">
        <v>169</v>
      </c>
      <c r="C291">
        <v>8.785755</v>
      </c>
      <c r="D291">
        <v>167.73634300000001</v>
      </c>
      <c r="E291" t="s">
        <v>168</v>
      </c>
      <c r="F291" t="s">
        <v>58</v>
      </c>
      <c r="G291" t="s">
        <v>1140</v>
      </c>
      <c r="H291" t="s">
        <v>174</v>
      </c>
      <c r="I291">
        <v>1</v>
      </c>
      <c r="J291">
        <v>24.36</v>
      </c>
      <c r="K291" t="s">
        <v>165</v>
      </c>
      <c r="L291" s="335">
        <v>974.4</v>
      </c>
      <c r="M291">
        <v>1</v>
      </c>
      <c r="N291">
        <v>5</v>
      </c>
      <c r="O291" s="355">
        <f t="shared" si="8"/>
        <v>40</v>
      </c>
    </row>
    <row r="292" spans="1:15" x14ac:dyDescent="0.55000000000000004">
      <c r="A292" t="s">
        <v>1245</v>
      </c>
      <c r="B292" t="s">
        <v>169</v>
      </c>
      <c r="C292">
        <v>8.7857070000000004</v>
      </c>
      <c r="D292">
        <v>167.73621499999999</v>
      </c>
      <c r="E292" t="s">
        <v>168</v>
      </c>
      <c r="F292" t="s">
        <v>58</v>
      </c>
      <c r="G292" t="s">
        <v>1140</v>
      </c>
      <c r="H292" t="s">
        <v>166</v>
      </c>
      <c r="I292">
        <v>1</v>
      </c>
      <c r="J292">
        <v>34.44</v>
      </c>
      <c r="K292" t="s">
        <v>165</v>
      </c>
      <c r="L292" s="335">
        <v>3099.6</v>
      </c>
      <c r="M292">
        <v>1</v>
      </c>
      <c r="N292">
        <v>5</v>
      </c>
      <c r="O292" s="355">
        <f t="shared" si="8"/>
        <v>90</v>
      </c>
    </row>
    <row r="293" spans="1:15" x14ac:dyDescent="0.55000000000000004">
      <c r="A293" t="s">
        <v>1244</v>
      </c>
      <c r="B293" t="s">
        <v>169</v>
      </c>
      <c r="C293">
        <v>8.7860110000000002</v>
      </c>
      <c r="D293">
        <v>167.73643300000001</v>
      </c>
      <c r="E293" t="s">
        <v>168</v>
      </c>
      <c r="F293" t="s">
        <v>58</v>
      </c>
      <c r="G293" t="s">
        <v>1140</v>
      </c>
      <c r="H293" t="s">
        <v>166</v>
      </c>
      <c r="I293">
        <v>1</v>
      </c>
      <c r="J293">
        <v>9.24</v>
      </c>
      <c r="K293" t="s">
        <v>165</v>
      </c>
      <c r="L293" s="335">
        <v>1293.5999999999999</v>
      </c>
      <c r="M293">
        <v>1</v>
      </c>
      <c r="N293">
        <v>5</v>
      </c>
      <c r="O293" s="355">
        <f t="shared" si="8"/>
        <v>140</v>
      </c>
    </row>
    <row r="294" spans="1:15" x14ac:dyDescent="0.55000000000000004">
      <c r="A294" t="s">
        <v>1243</v>
      </c>
      <c r="B294" t="s">
        <v>169</v>
      </c>
      <c r="C294">
        <v>8.7859040000000004</v>
      </c>
      <c r="D294">
        <v>167.73648700000001</v>
      </c>
      <c r="E294" t="s">
        <v>168</v>
      </c>
      <c r="F294" t="s">
        <v>58</v>
      </c>
      <c r="G294" t="s">
        <v>1140</v>
      </c>
      <c r="H294" t="s">
        <v>166</v>
      </c>
      <c r="I294">
        <v>1</v>
      </c>
      <c r="J294">
        <v>10.92</v>
      </c>
      <c r="K294" t="s">
        <v>165</v>
      </c>
      <c r="L294" s="335">
        <v>1528.8</v>
      </c>
      <c r="M294">
        <v>1</v>
      </c>
      <c r="N294">
        <v>5</v>
      </c>
      <c r="O294" s="355">
        <f t="shared" si="8"/>
        <v>140</v>
      </c>
    </row>
    <row r="295" spans="1:15" x14ac:dyDescent="0.55000000000000004">
      <c r="A295" t="s">
        <v>1242</v>
      </c>
      <c r="B295" t="s">
        <v>169</v>
      </c>
      <c r="C295">
        <v>8.7859510000000007</v>
      </c>
      <c r="D295">
        <v>167.736448</v>
      </c>
      <c r="E295" t="s">
        <v>168</v>
      </c>
      <c r="F295" t="s">
        <v>58</v>
      </c>
      <c r="G295" t="s">
        <v>1140</v>
      </c>
      <c r="H295" t="s">
        <v>166</v>
      </c>
      <c r="I295">
        <v>1</v>
      </c>
      <c r="J295">
        <v>9.24</v>
      </c>
      <c r="K295" t="s">
        <v>165</v>
      </c>
      <c r="L295" s="335">
        <v>831.6</v>
      </c>
      <c r="M295">
        <v>1</v>
      </c>
      <c r="N295">
        <v>5</v>
      </c>
      <c r="O295" s="355">
        <f t="shared" si="8"/>
        <v>90</v>
      </c>
    </row>
    <row r="296" spans="1:15" x14ac:dyDescent="0.55000000000000004">
      <c r="A296" t="s">
        <v>1241</v>
      </c>
      <c r="B296" t="s">
        <v>169</v>
      </c>
      <c r="C296">
        <v>8.7862390000000001</v>
      </c>
      <c r="D296">
        <v>167.73661899999999</v>
      </c>
      <c r="E296" t="s">
        <v>168</v>
      </c>
      <c r="F296" t="s">
        <v>58</v>
      </c>
      <c r="G296" t="s">
        <v>1140</v>
      </c>
      <c r="H296" t="s">
        <v>166</v>
      </c>
      <c r="I296">
        <v>1</v>
      </c>
      <c r="J296">
        <v>38.64</v>
      </c>
      <c r="K296" t="s">
        <v>165</v>
      </c>
      <c r="L296" s="335">
        <v>5409.6</v>
      </c>
      <c r="M296">
        <v>1</v>
      </c>
      <c r="N296">
        <v>5</v>
      </c>
      <c r="O296" s="355">
        <f t="shared" si="8"/>
        <v>140</v>
      </c>
    </row>
    <row r="297" spans="1:15" x14ac:dyDescent="0.55000000000000004">
      <c r="A297" t="s">
        <v>1240</v>
      </c>
      <c r="B297" t="s">
        <v>169</v>
      </c>
      <c r="C297">
        <v>8.7860840000000007</v>
      </c>
      <c r="D297">
        <v>167.73661300000001</v>
      </c>
      <c r="E297" t="s">
        <v>168</v>
      </c>
      <c r="F297" t="s">
        <v>58</v>
      </c>
      <c r="G297" t="s">
        <v>1140</v>
      </c>
      <c r="H297" t="s">
        <v>166</v>
      </c>
      <c r="I297">
        <v>1</v>
      </c>
      <c r="J297">
        <v>26.04</v>
      </c>
      <c r="K297" t="s">
        <v>165</v>
      </c>
      <c r="L297" s="335">
        <v>2343.6</v>
      </c>
      <c r="M297">
        <v>1</v>
      </c>
      <c r="N297">
        <v>5</v>
      </c>
      <c r="O297" s="355">
        <f t="shared" si="8"/>
        <v>90</v>
      </c>
    </row>
    <row r="298" spans="1:15" x14ac:dyDescent="0.55000000000000004">
      <c r="A298" t="s">
        <v>1239</v>
      </c>
      <c r="B298" t="s">
        <v>169</v>
      </c>
      <c r="C298">
        <v>8.7860410000000009</v>
      </c>
      <c r="D298">
        <v>167.73684499999999</v>
      </c>
      <c r="E298" t="s">
        <v>168</v>
      </c>
      <c r="F298" t="s">
        <v>58</v>
      </c>
      <c r="G298" t="s">
        <v>1140</v>
      </c>
      <c r="H298" t="s">
        <v>166</v>
      </c>
      <c r="I298">
        <v>1</v>
      </c>
      <c r="J298">
        <v>19.32</v>
      </c>
      <c r="K298" t="s">
        <v>165</v>
      </c>
      <c r="L298" s="335">
        <v>2704.8</v>
      </c>
      <c r="M298">
        <v>1</v>
      </c>
      <c r="N298">
        <v>5</v>
      </c>
      <c r="O298" s="355">
        <f t="shared" si="8"/>
        <v>140</v>
      </c>
    </row>
    <row r="299" spans="1:15" x14ac:dyDescent="0.55000000000000004">
      <c r="A299" t="s">
        <v>1238</v>
      </c>
      <c r="B299" t="s">
        <v>169</v>
      </c>
      <c r="C299">
        <v>8.786111</v>
      </c>
      <c r="D299">
        <v>167.736875</v>
      </c>
      <c r="E299" t="s">
        <v>168</v>
      </c>
      <c r="F299" t="s">
        <v>58</v>
      </c>
      <c r="G299" t="s">
        <v>1140</v>
      </c>
      <c r="H299" t="s">
        <v>179</v>
      </c>
      <c r="I299">
        <v>1</v>
      </c>
      <c r="J299">
        <v>45.36</v>
      </c>
      <c r="K299" t="s">
        <v>165</v>
      </c>
      <c r="L299" s="335">
        <v>6350.4</v>
      </c>
      <c r="M299">
        <v>1</v>
      </c>
      <c r="N299">
        <v>5</v>
      </c>
      <c r="O299" s="355">
        <f t="shared" si="8"/>
        <v>140</v>
      </c>
    </row>
    <row r="300" spans="1:15" x14ac:dyDescent="0.55000000000000004">
      <c r="A300" t="s">
        <v>1237</v>
      </c>
      <c r="B300" t="s">
        <v>169</v>
      </c>
      <c r="C300">
        <v>8.7864199999999997</v>
      </c>
      <c r="D300">
        <v>167.73677699999999</v>
      </c>
      <c r="E300" t="s">
        <v>168</v>
      </c>
      <c r="F300" t="s">
        <v>58</v>
      </c>
      <c r="G300" t="s">
        <v>1140</v>
      </c>
      <c r="H300" t="s">
        <v>166</v>
      </c>
      <c r="I300">
        <v>1</v>
      </c>
      <c r="J300">
        <v>20.16</v>
      </c>
      <c r="K300" t="s">
        <v>165</v>
      </c>
      <c r="L300" s="335">
        <v>2822.4</v>
      </c>
      <c r="M300">
        <v>1</v>
      </c>
      <c r="N300">
        <v>5</v>
      </c>
      <c r="O300" s="355">
        <f t="shared" si="8"/>
        <v>140</v>
      </c>
    </row>
    <row r="301" spans="1:15" x14ac:dyDescent="0.55000000000000004">
      <c r="A301" t="s">
        <v>1236</v>
      </c>
      <c r="B301" t="s">
        <v>169</v>
      </c>
      <c r="C301">
        <v>8.7862729999999996</v>
      </c>
      <c r="D301">
        <v>167.73679799999999</v>
      </c>
      <c r="E301" t="s">
        <v>168</v>
      </c>
      <c r="F301" t="s">
        <v>58</v>
      </c>
      <c r="G301" t="s">
        <v>1140</v>
      </c>
      <c r="H301" t="s">
        <v>179</v>
      </c>
      <c r="I301">
        <v>1</v>
      </c>
      <c r="J301">
        <v>51.24</v>
      </c>
      <c r="K301" t="s">
        <v>165</v>
      </c>
      <c r="L301" s="335">
        <v>7173.6</v>
      </c>
      <c r="M301">
        <v>1</v>
      </c>
      <c r="N301">
        <v>5</v>
      </c>
      <c r="O301" s="355">
        <f t="shared" si="8"/>
        <v>140</v>
      </c>
    </row>
    <row r="302" spans="1:15" x14ac:dyDescent="0.55000000000000004">
      <c r="A302" t="s">
        <v>1235</v>
      </c>
      <c r="B302" t="s">
        <v>169</v>
      </c>
      <c r="C302">
        <v>8.7860549999999993</v>
      </c>
      <c r="D302">
        <v>167.736695</v>
      </c>
      <c r="E302" t="s">
        <v>168</v>
      </c>
      <c r="F302" t="s">
        <v>58</v>
      </c>
      <c r="G302" t="s">
        <v>1140</v>
      </c>
      <c r="H302" t="s">
        <v>179</v>
      </c>
      <c r="I302">
        <v>1</v>
      </c>
      <c r="J302">
        <v>36.119999999999997</v>
      </c>
      <c r="K302" t="s">
        <v>165</v>
      </c>
      <c r="L302" s="335">
        <v>5056.8</v>
      </c>
      <c r="M302">
        <v>1</v>
      </c>
      <c r="N302">
        <v>5</v>
      </c>
      <c r="O302" s="355">
        <f t="shared" si="8"/>
        <v>140.00000000000003</v>
      </c>
    </row>
    <row r="303" spans="1:15" x14ac:dyDescent="0.55000000000000004">
      <c r="A303" t="s">
        <v>1234</v>
      </c>
      <c r="B303" t="s">
        <v>169</v>
      </c>
      <c r="C303">
        <v>8.7860940000000003</v>
      </c>
      <c r="D303">
        <v>167.736715</v>
      </c>
      <c r="E303" t="s">
        <v>168</v>
      </c>
      <c r="F303" t="s">
        <v>58</v>
      </c>
      <c r="G303" t="s">
        <v>1140</v>
      </c>
      <c r="H303" t="s">
        <v>179</v>
      </c>
      <c r="I303">
        <v>1</v>
      </c>
      <c r="J303">
        <v>36.119999999999997</v>
      </c>
      <c r="K303" t="s">
        <v>165</v>
      </c>
      <c r="L303" s="335">
        <v>3250.8</v>
      </c>
      <c r="M303">
        <v>1</v>
      </c>
      <c r="N303">
        <v>5</v>
      </c>
      <c r="O303" s="355">
        <f t="shared" si="8"/>
        <v>90.000000000000014</v>
      </c>
    </row>
    <row r="304" spans="1:15" x14ac:dyDescent="0.55000000000000004">
      <c r="A304" t="s">
        <v>1233</v>
      </c>
      <c r="B304" t="s">
        <v>169</v>
      </c>
      <c r="C304">
        <v>8.7862819999999999</v>
      </c>
      <c r="D304">
        <v>167.73644999999999</v>
      </c>
      <c r="E304" t="s">
        <v>168</v>
      </c>
      <c r="F304" t="s">
        <v>58</v>
      </c>
      <c r="G304" t="s">
        <v>1140</v>
      </c>
      <c r="H304" t="s">
        <v>174</v>
      </c>
      <c r="I304">
        <v>1</v>
      </c>
      <c r="J304">
        <v>28.56</v>
      </c>
      <c r="K304" t="s">
        <v>165</v>
      </c>
      <c r="L304" s="335">
        <v>571.20000000000005</v>
      </c>
      <c r="M304">
        <v>1</v>
      </c>
      <c r="N304">
        <v>5</v>
      </c>
      <c r="O304" s="355">
        <f t="shared" si="8"/>
        <v>20.000000000000004</v>
      </c>
    </row>
    <row r="305" spans="1:15" x14ac:dyDescent="0.55000000000000004">
      <c r="A305" t="s">
        <v>1232</v>
      </c>
      <c r="B305" t="s">
        <v>169</v>
      </c>
      <c r="C305">
        <v>8.7854980000000005</v>
      </c>
      <c r="D305">
        <v>167.735952</v>
      </c>
      <c r="E305" t="s">
        <v>168</v>
      </c>
      <c r="F305" t="s">
        <v>58</v>
      </c>
      <c r="G305" t="s">
        <v>1140</v>
      </c>
      <c r="H305" t="s">
        <v>174</v>
      </c>
      <c r="I305">
        <v>1</v>
      </c>
      <c r="J305">
        <v>28.56</v>
      </c>
      <c r="K305" t="s">
        <v>165</v>
      </c>
      <c r="L305" s="335">
        <v>571.20000000000005</v>
      </c>
      <c r="M305">
        <v>1</v>
      </c>
      <c r="N305">
        <v>5</v>
      </c>
      <c r="O305" s="355">
        <f t="shared" si="8"/>
        <v>20.000000000000004</v>
      </c>
    </row>
    <row r="306" spans="1:15" x14ac:dyDescent="0.55000000000000004">
      <c r="A306" t="s">
        <v>1231</v>
      </c>
      <c r="B306" t="s">
        <v>169</v>
      </c>
      <c r="C306">
        <v>8.7854519999999994</v>
      </c>
      <c r="D306">
        <v>167.73612399999999</v>
      </c>
      <c r="E306" t="s">
        <v>168</v>
      </c>
      <c r="F306" t="s">
        <v>58</v>
      </c>
      <c r="G306" t="s">
        <v>1140</v>
      </c>
      <c r="H306" t="s">
        <v>613</v>
      </c>
      <c r="I306">
        <v>1</v>
      </c>
      <c r="J306">
        <v>10.92</v>
      </c>
      <c r="K306" t="s">
        <v>165</v>
      </c>
      <c r="L306" s="335">
        <v>1528.8</v>
      </c>
      <c r="M306">
        <v>1</v>
      </c>
      <c r="N306">
        <v>5</v>
      </c>
      <c r="O306" s="355">
        <f t="shared" si="8"/>
        <v>140</v>
      </c>
    </row>
    <row r="307" spans="1:15" x14ac:dyDescent="0.55000000000000004">
      <c r="A307" t="s">
        <v>1230</v>
      </c>
      <c r="B307" t="s">
        <v>169</v>
      </c>
      <c r="C307">
        <v>8.7854229999999998</v>
      </c>
      <c r="D307">
        <v>167.73604</v>
      </c>
      <c r="E307" t="s">
        <v>168</v>
      </c>
      <c r="F307" t="s">
        <v>58</v>
      </c>
      <c r="G307" t="s">
        <v>1140</v>
      </c>
      <c r="H307" t="s">
        <v>166</v>
      </c>
      <c r="I307">
        <v>1</v>
      </c>
      <c r="J307">
        <v>24.36</v>
      </c>
      <c r="K307" t="s">
        <v>165</v>
      </c>
      <c r="L307" s="335">
        <v>3410.4</v>
      </c>
      <c r="M307">
        <v>1</v>
      </c>
      <c r="N307">
        <v>5</v>
      </c>
      <c r="O307" s="355">
        <f t="shared" si="8"/>
        <v>140</v>
      </c>
    </row>
    <row r="308" spans="1:15" x14ac:dyDescent="0.55000000000000004">
      <c r="A308" t="s">
        <v>1229</v>
      </c>
      <c r="B308" t="s">
        <v>169</v>
      </c>
      <c r="C308">
        <v>8.7854379999999992</v>
      </c>
      <c r="D308">
        <v>167.73607899999999</v>
      </c>
      <c r="E308" t="s">
        <v>168</v>
      </c>
      <c r="F308" t="s">
        <v>58</v>
      </c>
      <c r="G308" t="s">
        <v>1140</v>
      </c>
      <c r="H308" t="s">
        <v>172</v>
      </c>
      <c r="I308">
        <v>1</v>
      </c>
      <c r="J308">
        <v>17.64</v>
      </c>
      <c r="K308" t="s">
        <v>165</v>
      </c>
      <c r="L308" s="335">
        <v>2469.6</v>
      </c>
      <c r="M308">
        <v>1</v>
      </c>
      <c r="N308">
        <v>5</v>
      </c>
      <c r="O308" s="355">
        <f t="shared" si="8"/>
        <v>140</v>
      </c>
    </row>
    <row r="309" spans="1:15" x14ac:dyDescent="0.55000000000000004">
      <c r="A309" t="s">
        <v>1228</v>
      </c>
      <c r="B309" t="s">
        <v>169</v>
      </c>
      <c r="C309">
        <v>8.7854089999999996</v>
      </c>
      <c r="D309">
        <v>167.73598999999999</v>
      </c>
      <c r="E309" t="s">
        <v>168</v>
      </c>
      <c r="F309" t="s">
        <v>58</v>
      </c>
      <c r="G309" t="s">
        <v>1140</v>
      </c>
      <c r="H309" t="s">
        <v>179</v>
      </c>
      <c r="I309">
        <v>1</v>
      </c>
      <c r="J309">
        <v>10.08</v>
      </c>
      <c r="K309" t="s">
        <v>165</v>
      </c>
      <c r="L309" s="335">
        <v>907.2</v>
      </c>
      <c r="M309">
        <v>1</v>
      </c>
      <c r="N309">
        <v>5</v>
      </c>
      <c r="O309" s="355">
        <f t="shared" si="8"/>
        <v>90</v>
      </c>
    </row>
    <row r="310" spans="1:15" x14ac:dyDescent="0.55000000000000004">
      <c r="A310" t="s">
        <v>1227</v>
      </c>
      <c r="B310" t="s">
        <v>169</v>
      </c>
      <c r="C310">
        <v>8.7854010000000002</v>
      </c>
      <c r="D310">
        <v>167.73595</v>
      </c>
      <c r="E310" t="s">
        <v>168</v>
      </c>
      <c r="F310" t="s">
        <v>58</v>
      </c>
      <c r="G310" t="s">
        <v>1140</v>
      </c>
      <c r="H310" t="s">
        <v>179</v>
      </c>
      <c r="I310">
        <v>1</v>
      </c>
      <c r="J310">
        <v>73.92</v>
      </c>
      <c r="K310" t="s">
        <v>165</v>
      </c>
      <c r="L310" s="335">
        <v>10348.799999999999</v>
      </c>
      <c r="M310">
        <v>1</v>
      </c>
      <c r="N310">
        <v>5</v>
      </c>
      <c r="O310" s="355">
        <f t="shared" si="8"/>
        <v>140</v>
      </c>
    </row>
    <row r="311" spans="1:15" x14ac:dyDescent="0.55000000000000004">
      <c r="A311" t="s">
        <v>1226</v>
      </c>
      <c r="B311" t="s">
        <v>169</v>
      </c>
      <c r="C311">
        <v>8.7854299999999999</v>
      </c>
      <c r="D311">
        <v>167.736279</v>
      </c>
      <c r="E311" t="s">
        <v>168</v>
      </c>
      <c r="F311" t="s">
        <v>58</v>
      </c>
      <c r="G311" t="s">
        <v>1140</v>
      </c>
      <c r="H311" t="s">
        <v>174</v>
      </c>
      <c r="I311">
        <v>1</v>
      </c>
      <c r="J311">
        <v>24.36</v>
      </c>
      <c r="K311" t="s">
        <v>165</v>
      </c>
      <c r="L311" s="335">
        <v>487.2</v>
      </c>
      <c r="M311">
        <v>1</v>
      </c>
      <c r="N311">
        <v>5</v>
      </c>
      <c r="O311" s="355">
        <f t="shared" si="8"/>
        <v>20</v>
      </c>
    </row>
    <row r="312" spans="1:15" x14ac:dyDescent="0.55000000000000004">
      <c r="A312" t="s">
        <v>1225</v>
      </c>
      <c r="B312" t="s">
        <v>169</v>
      </c>
      <c r="C312">
        <v>8.785577</v>
      </c>
      <c r="D312">
        <v>167.73629</v>
      </c>
      <c r="E312" t="s">
        <v>168</v>
      </c>
      <c r="F312" t="s">
        <v>58</v>
      </c>
      <c r="G312" t="s">
        <v>1140</v>
      </c>
      <c r="H312" t="s">
        <v>179</v>
      </c>
      <c r="I312">
        <v>1</v>
      </c>
      <c r="J312">
        <v>15.96</v>
      </c>
      <c r="K312" t="s">
        <v>165</v>
      </c>
      <c r="L312" s="335">
        <v>1436.4</v>
      </c>
      <c r="M312">
        <v>1</v>
      </c>
      <c r="N312">
        <v>5</v>
      </c>
      <c r="O312" s="355">
        <f t="shared" si="8"/>
        <v>90</v>
      </c>
    </row>
    <row r="313" spans="1:15" x14ac:dyDescent="0.55000000000000004">
      <c r="A313" t="s">
        <v>1224</v>
      </c>
      <c r="B313" t="s">
        <v>169</v>
      </c>
      <c r="C313">
        <v>8.7856489999999994</v>
      </c>
      <c r="D313">
        <v>167.73646400000001</v>
      </c>
      <c r="E313" t="s">
        <v>168</v>
      </c>
      <c r="F313" t="s">
        <v>60</v>
      </c>
      <c r="G313" t="s">
        <v>1140</v>
      </c>
      <c r="H313" t="s">
        <v>179</v>
      </c>
      <c r="I313">
        <v>1</v>
      </c>
      <c r="J313">
        <v>31.08</v>
      </c>
      <c r="K313" t="s">
        <v>165</v>
      </c>
      <c r="L313" s="335">
        <v>4351.2</v>
      </c>
      <c r="M313">
        <v>1</v>
      </c>
      <c r="N313">
        <v>5</v>
      </c>
      <c r="O313" s="355">
        <f t="shared" si="8"/>
        <v>140</v>
      </c>
    </row>
    <row r="314" spans="1:15" x14ac:dyDescent="0.55000000000000004">
      <c r="A314" t="s">
        <v>1223</v>
      </c>
      <c r="B314" t="s">
        <v>169</v>
      </c>
      <c r="C314">
        <v>8.7856850000000009</v>
      </c>
      <c r="D314">
        <v>167.73651899999999</v>
      </c>
      <c r="E314" t="s">
        <v>168</v>
      </c>
      <c r="F314" t="s">
        <v>58</v>
      </c>
      <c r="G314" t="s">
        <v>1140</v>
      </c>
      <c r="H314" t="s">
        <v>194</v>
      </c>
      <c r="I314">
        <v>3</v>
      </c>
      <c r="J314">
        <v>45.36</v>
      </c>
      <c r="K314" t="s">
        <v>165</v>
      </c>
      <c r="L314" s="335">
        <v>19051.2</v>
      </c>
      <c r="M314">
        <v>1</v>
      </c>
      <c r="N314">
        <v>5</v>
      </c>
      <c r="O314" s="355">
        <f t="shared" si="8"/>
        <v>420</v>
      </c>
    </row>
    <row r="315" spans="1:15" x14ac:dyDescent="0.55000000000000004">
      <c r="A315" t="s">
        <v>1222</v>
      </c>
      <c r="B315" t="s">
        <v>169</v>
      </c>
      <c r="C315">
        <v>8.7856900000000007</v>
      </c>
      <c r="D315">
        <v>167.73656</v>
      </c>
      <c r="E315" t="s">
        <v>168</v>
      </c>
      <c r="F315" t="s">
        <v>58</v>
      </c>
      <c r="G315" t="s">
        <v>1140</v>
      </c>
      <c r="H315" t="s">
        <v>166</v>
      </c>
      <c r="I315">
        <v>1</v>
      </c>
      <c r="J315">
        <v>13.44</v>
      </c>
      <c r="K315" t="s">
        <v>165</v>
      </c>
      <c r="L315" s="335">
        <v>1881.6</v>
      </c>
      <c r="M315">
        <v>1</v>
      </c>
      <c r="N315">
        <v>5</v>
      </c>
      <c r="O315" s="355">
        <f t="shared" si="8"/>
        <v>140</v>
      </c>
    </row>
    <row r="316" spans="1:15" x14ac:dyDescent="0.55000000000000004">
      <c r="A316" t="s">
        <v>1221</v>
      </c>
      <c r="B316" t="s">
        <v>169</v>
      </c>
      <c r="C316">
        <v>8.7857719999999997</v>
      </c>
      <c r="D316">
        <v>167.73673600000001</v>
      </c>
      <c r="E316" t="s">
        <v>168</v>
      </c>
      <c r="F316" t="s">
        <v>63</v>
      </c>
      <c r="G316" t="s">
        <v>1140</v>
      </c>
      <c r="H316" t="s">
        <v>174</v>
      </c>
      <c r="I316">
        <v>1</v>
      </c>
      <c r="J316">
        <v>50.4</v>
      </c>
      <c r="K316" t="s">
        <v>165</v>
      </c>
      <c r="L316" s="335">
        <v>2016</v>
      </c>
      <c r="M316">
        <v>1</v>
      </c>
      <c r="N316">
        <v>5</v>
      </c>
      <c r="O316" s="355">
        <f t="shared" si="8"/>
        <v>40</v>
      </c>
    </row>
    <row r="317" spans="1:15" x14ac:dyDescent="0.55000000000000004">
      <c r="A317" t="s">
        <v>1220</v>
      </c>
      <c r="B317" t="s">
        <v>169</v>
      </c>
      <c r="C317">
        <v>8.7858110000000007</v>
      </c>
      <c r="D317">
        <v>167.73685499999999</v>
      </c>
      <c r="E317" t="s">
        <v>168</v>
      </c>
      <c r="F317" t="s">
        <v>58</v>
      </c>
      <c r="G317" t="s">
        <v>1140</v>
      </c>
      <c r="H317" t="s">
        <v>166</v>
      </c>
      <c r="I317">
        <v>1</v>
      </c>
      <c r="J317">
        <v>34.44</v>
      </c>
      <c r="K317" t="s">
        <v>165</v>
      </c>
      <c r="L317" s="335">
        <v>4821.6000000000004</v>
      </c>
      <c r="M317">
        <v>1</v>
      </c>
      <c r="N317">
        <v>5</v>
      </c>
      <c r="O317" s="355">
        <f t="shared" si="8"/>
        <v>140.00000000000003</v>
      </c>
    </row>
    <row r="318" spans="1:15" x14ac:dyDescent="0.55000000000000004">
      <c r="A318" t="s">
        <v>1219</v>
      </c>
      <c r="B318" t="s">
        <v>169</v>
      </c>
      <c r="C318">
        <v>8.7858520000000002</v>
      </c>
      <c r="D318">
        <v>167.736965</v>
      </c>
      <c r="E318" t="s">
        <v>168</v>
      </c>
      <c r="F318" t="s">
        <v>58</v>
      </c>
      <c r="G318" t="s">
        <v>1140</v>
      </c>
      <c r="H318" t="s">
        <v>166</v>
      </c>
      <c r="I318">
        <v>1</v>
      </c>
      <c r="J318">
        <v>78.959999999999994</v>
      </c>
      <c r="K318" t="s">
        <v>165</v>
      </c>
      <c r="L318" s="335">
        <v>11054.4</v>
      </c>
      <c r="M318">
        <v>1</v>
      </c>
      <c r="N318">
        <v>5</v>
      </c>
      <c r="O318" s="355">
        <f t="shared" si="8"/>
        <v>140</v>
      </c>
    </row>
    <row r="319" spans="1:15" x14ac:dyDescent="0.55000000000000004">
      <c r="A319" t="s">
        <v>1218</v>
      </c>
      <c r="B319" t="s">
        <v>169</v>
      </c>
      <c r="C319">
        <v>8.7857789999999998</v>
      </c>
      <c r="D319">
        <v>167.73700199999999</v>
      </c>
      <c r="E319" t="s">
        <v>168</v>
      </c>
      <c r="F319" t="s">
        <v>58</v>
      </c>
      <c r="G319" t="s">
        <v>1140</v>
      </c>
      <c r="H319" t="s">
        <v>179</v>
      </c>
      <c r="I319">
        <v>1</v>
      </c>
      <c r="J319">
        <v>31.08</v>
      </c>
      <c r="K319" t="s">
        <v>165</v>
      </c>
      <c r="L319" s="335">
        <v>4351.2</v>
      </c>
      <c r="M319">
        <v>1</v>
      </c>
      <c r="N319">
        <v>5</v>
      </c>
      <c r="O319" s="355">
        <f t="shared" si="8"/>
        <v>140</v>
      </c>
    </row>
    <row r="320" spans="1:15" x14ac:dyDescent="0.55000000000000004">
      <c r="A320" t="s">
        <v>1217</v>
      </c>
      <c r="B320" t="s">
        <v>169</v>
      </c>
      <c r="C320">
        <v>8.7857179999999993</v>
      </c>
      <c r="D320">
        <v>167.737033</v>
      </c>
      <c r="E320" t="s">
        <v>168</v>
      </c>
      <c r="F320" t="s">
        <v>58</v>
      </c>
      <c r="G320" t="s">
        <v>1140</v>
      </c>
      <c r="H320" t="s">
        <v>1214</v>
      </c>
      <c r="I320">
        <v>1</v>
      </c>
      <c r="J320">
        <v>32.76</v>
      </c>
      <c r="K320" t="s">
        <v>165</v>
      </c>
      <c r="L320" s="335">
        <v>4586.3999999999996</v>
      </c>
      <c r="M320">
        <v>1</v>
      </c>
      <c r="N320">
        <v>5</v>
      </c>
      <c r="O320" s="355">
        <f t="shared" si="8"/>
        <v>140</v>
      </c>
    </row>
    <row r="321" spans="1:15" x14ac:dyDescent="0.55000000000000004">
      <c r="A321" t="s">
        <v>1216</v>
      </c>
      <c r="B321" t="s">
        <v>169</v>
      </c>
      <c r="C321">
        <v>8.7854340000000004</v>
      </c>
      <c r="D321">
        <v>167.73639299999999</v>
      </c>
      <c r="E321" t="s">
        <v>168</v>
      </c>
      <c r="F321" t="s">
        <v>58</v>
      </c>
      <c r="G321" t="s">
        <v>1140</v>
      </c>
      <c r="H321" t="s">
        <v>179</v>
      </c>
      <c r="I321">
        <v>1</v>
      </c>
      <c r="J321">
        <v>35.28</v>
      </c>
      <c r="K321" t="s">
        <v>165</v>
      </c>
      <c r="L321" s="335">
        <v>4939.2</v>
      </c>
      <c r="M321">
        <v>1</v>
      </c>
      <c r="N321">
        <v>5</v>
      </c>
      <c r="O321" s="355">
        <f t="shared" si="8"/>
        <v>140</v>
      </c>
    </row>
    <row r="322" spans="1:15" x14ac:dyDescent="0.55000000000000004">
      <c r="A322" t="s">
        <v>1215</v>
      </c>
      <c r="B322" t="s">
        <v>169</v>
      </c>
      <c r="C322">
        <v>8.7854159999999997</v>
      </c>
      <c r="D322">
        <v>167.73653200000001</v>
      </c>
      <c r="E322" t="s">
        <v>168</v>
      </c>
      <c r="F322" t="s">
        <v>58</v>
      </c>
      <c r="G322" t="s">
        <v>1140</v>
      </c>
      <c r="H322" t="s">
        <v>1214</v>
      </c>
      <c r="I322">
        <v>1</v>
      </c>
      <c r="J322">
        <v>28.56</v>
      </c>
      <c r="K322" t="s">
        <v>165</v>
      </c>
      <c r="L322" s="335">
        <v>3998.4</v>
      </c>
      <c r="M322">
        <v>1</v>
      </c>
      <c r="N322">
        <v>5</v>
      </c>
      <c r="O322" s="355">
        <f t="shared" si="8"/>
        <v>140</v>
      </c>
    </row>
    <row r="323" spans="1:15" x14ac:dyDescent="0.55000000000000004">
      <c r="A323" t="s">
        <v>1213</v>
      </c>
      <c r="B323" t="s">
        <v>169</v>
      </c>
      <c r="C323">
        <v>8.7855100000000004</v>
      </c>
      <c r="D323">
        <v>167.73677900000001</v>
      </c>
      <c r="E323" t="s">
        <v>168</v>
      </c>
      <c r="F323" t="s">
        <v>58</v>
      </c>
      <c r="G323" t="s">
        <v>1140</v>
      </c>
      <c r="H323" t="s">
        <v>166</v>
      </c>
      <c r="I323">
        <v>1</v>
      </c>
      <c r="J323">
        <v>16.8</v>
      </c>
      <c r="K323" t="s">
        <v>165</v>
      </c>
      <c r="L323" s="335">
        <v>2352</v>
      </c>
      <c r="M323">
        <v>1</v>
      </c>
      <c r="N323">
        <v>5</v>
      </c>
      <c r="O323" s="355">
        <f t="shared" si="8"/>
        <v>140</v>
      </c>
    </row>
    <row r="324" spans="1:15" x14ac:dyDescent="0.55000000000000004">
      <c r="A324" t="s">
        <v>1212</v>
      </c>
      <c r="B324" t="s">
        <v>169</v>
      </c>
      <c r="C324">
        <v>8.7856839999999998</v>
      </c>
      <c r="D324">
        <v>167.736681</v>
      </c>
      <c r="E324" t="s">
        <v>168</v>
      </c>
      <c r="F324" t="s">
        <v>58</v>
      </c>
      <c r="G324" t="s">
        <v>1140</v>
      </c>
      <c r="H324" t="s">
        <v>166</v>
      </c>
      <c r="I324">
        <v>1</v>
      </c>
      <c r="J324">
        <v>21.84</v>
      </c>
      <c r="K324" t="s">
        <v>165</v>
      </c>
      <c r="L324" s="335">
        <v>3057.6</v>
      </c>
      <c r="M324">
        <v>1</v>
      </c>
      <c r="N324">
        <v>5</v>
      </c>
      <c r="O324" s="355">
        <f t="shared" si="8"/>
        <v>140</v>
      </c>
    </row>
    <row r="325" spans="1:15" x14ac:dyDescent="0.55000000000000004">
      <c r="A325" t="s">
        <v>1211</v>
      </c>
      <c r="B325" t="s">
        <v>169</v>
      </c>
      <c r="C325">
        <v>8.7856400000000008</v>
      </c>
      <c r="D325">
        <v>167.73670100000001</v>
      </c>
      <c r="E325" t="s">
        <v>168</v>
      </c>
      <c r="F325" t="s">
        <v>58</v>
      </c>
      <c r="G325" t="s">
        <v>1140</v>
      </c>
      <c r="H325" t="s">
        <v>179</v>
      </c>
      <c r="I325">
        <v>1</v>
      </c>
      <c r="J325">
        <v>15.12</v>
      </c>
      <c r="K325" t="s">
        <v>165</v>
      </c>
      <c r="L325" s="335">
        <v>1360.8</v>
      </c>
      <c r="M325">
        <v>1</v>
      </c>
      <c r="N325">
        <v>5</v>
      </c>
      <c r="O325" s="355">
        <f t="shared" si="8"/>
        <v>90</v>
      </c>
    </row>
    <row r="326" spans="1:15" x14ac:dyDescent="0.55000000000000004">
      <c r="A326" t="s">
        <v>1210</v>
      </c>
      <c r="B326" t="s">
        <v>169</v>
      </c>
      <c r="C326">
        <v>8.7855880000000006</v>
      </c>
      <c r="D326">
        <v>167.73673099999999</v>
      </c>
      <c r="E326" t="s">
        <v>168</v>
      </c>
      <c r="F326" t="s">
        <v>58</v>
      </c>
      <c r="G326" t="s">
        <v>1140</v>
      </c>
      <c r="H326" t="s">
        <v>613</v>
      </c>
      <c r="I326">
        <v>1</v>
      </c>
      <c r="J326">
        <v>37.799999999999997</v>
      </c>
      <c r="K326" t="s">
        <v>165</v>
      </c>
      <c r="L326" s="335">
        <v>3402</v>
      </c>
      <c r="M326">
        <v>1</v>
      </c>
      <c r="N326">
        <v>5</v>
      </c>
      <c r="O326" s="355">
        <f t="shared" si="8"/>
        <v>90</v>
      </c>
    </row>
    <row r="327" spans="1:15" x14ac:dyDescent="0.55000000000000004">
      <c r="A327" t="s">
        <v>1209</v>
      </c>
      <c r="B327" t="s">
        <v>169</v>
      </c>
      <c r="C327">
        <v>8.7856749999999995</v>
      </c>
      <c r="D327">
        <v>167.73686499999999</v>
      </c>
      <c r="E327" t="s">
        <v>168</v>
      </c>
      <c r="F327" t="s">
        <v>58</v>
      </c>
      <c r="G327" t="s">
        <v>1140</v>
      </c>
      <c r="H327" t="s">
        <v>194</v>
      </c>
      <c r="I327">
        <v>3</v>
      </c>
      <c r="J327">
        <v>19.32</v>
      </c>
      <c r="K327" t="s">
        <v>165</v>
      </c>
      <c r="L327" s="335">
        <v>5216.3999999999996</v>
      </c>
      <c r="M327">
        <v>1</v>
      </c>
      <c r="N327">
        <v>5</v>
      </c>
      <c r="O327" s="355">
        <f t="shared" si="8"/>
        <v>270</v>
      </c>
    </row>
    <row r="328" spans="1:15" x14ac:dyDescent="0.55000000000000004">
      <c r="A328" t="s">
        <v>1208</v>
      </c>
      <c r="B328" t="s">
        <v>169</v>
      </c>
      <c r="C328">
        <v>8.7855989999999995</v>
      </c>
      <c r="D328">
        <v>167.73690999999999</v>
      </c>
      <c r="E328" t="s">
        <v>168</v>
      </c>
      <c r="F328" t="s">
        <v>58</v>
      </c>
      <c r="G328" t="s">
        <v>1140</v>
      </c>
      <c r="H328" t="s">
        <v>179</v>
      </c>
      <c r="I328">
        <v>1</v>
      </c>
      <c r="J328">
        <v>25.2</v>
      </c>
      <c r="K328" t="s">
        <v>165</v>
      </c>
      <c r="L328" s="335">
        <v>3528</v>
      </c>
      <c r="M328">
        <v>1</v>
      </c>
      <c r="N328">
        <v>5</v>
      </c>
      <c r="O328" s="355">
        <f t="shared" si="8"/>
        <v>140</v>
      </c>
    </row>
    <row r="329" spans="1:15" x14ac:dyDescent="0.55000000000000004">
      <c r="A329" t="s">
        <v>1207</v>
      </c>
      <c r="B329" t="s">
        <v>169</v>
      </c>
      <c r="C329">
        <v>8.7854500000000009</v>
      </c>
      <c r="D329">
        <v>167.73699099999999</v>
      </c>
      <c r="E329" t="s">
        <v>168</v>
      </c>
      <c r="F329" t="s">
        <v>58</v>
      </c>
      <c r="G329" t="s">
        <v>1140</v>
      </c>
      <c r="H329" t="s">
        <v>174</v>
      </c>
      <c r="I329">
        <v>1</v>
      </c>
      <c r="J329">
        <v>32.76</v>
      </c>
      <c r="K329" t="s">
        <v>165</v>
      </c>
      <c r="L329" s="335">
        <v>1310.4000000000001</v>
      </c>
      <c r="M329">
        <v>1</v>
      </c>
      <c r="N329">
        <v>5</v>
      </c>
      <c r="O329" s="355">
        <f t="shared" si="8"/>
        <v>40.000000000000007</v>
      </c>
    </row>
    <row r="330" spans="1:15" x14ac:dyDescent="0.55000000000000004">
      <c r="A330" t="s">
        <v>1206</v>
      </c>
      <c r="B330" t="s">
        <v>169</v>
      </c>
      <c r="C330">
        <v>8.7854489999999998</v>
      </c>
      <c r="D330">
        <v>167.73684399999999</v>
      </c>
      <c r="E330" t="s">
        <v>168</v>
      </c>
      <c r="F330" t="s">
        <v>58</v>
      </c>
      <c r="G330" t="s">
        <v>1140</v>
      </c>
      <c r="H330" t="s">
        <v>613</v>
      </c>
      <c r="I330">
        <v>1</v>
      </c>
      <c r="J330">
        <v>13.44</v>
      </c>
      <c r="K330" t="s">
        <v>165</v>
      </c>
      <c r="L330" s="335">
        <v>1209.5999999999999</v>
      </c>
      <c r="M330">
        <v>1</v>
      </c>
      <c r="N330">
        <v>5</v>
      </c>
      <c r="O330" s="355">
        <f t="shared" ref="O330:O393" si="9">L330/J330</f>
        <v>90</v>
      </c>
    </row>
    <row r="331" spans="1:15" x14ac:dyDescent="0.55000000000000004">
      <c r="A331" t="s">
        <v>1205</v>
      </c>
      <c r="B331" t="s">
        <v>169</v>
      </c>
      <c r="C331">
        <v>8.7852110000000003</v>
      </c>
      <c r="D331">
        <v>167.73641799999999</v>
      </c>
      <c r="E331" t="s">
        <v>168</v>
      </c>
      <c r="F331" t="s">
        <v>58</v>
      </c>
      <c r="G331" t="s">
        <v>1140</v>
      </c>
      <c r="H331" t="s">
        <v>613</v>
      </c>
      <c r="I331">
        <v>1</v>
      </c>
      <c r="J331">
        <v>31.92</v>
      </c>
      <c r="K331" t="s">
        <v>165</v>
      </c>
      <c r="L331" s="335">
        <v>2872.8</v>
      </c>
      <c r="M331">
        <v>1</v>
      </c>
      <c r="N331">
        <v>5</v>
      </c>
      <c r="O331" s="355">
        <f t="shared" si="9"/>
        <v>90</v>
      </c>
    </row>
    <row r="332" spans="1:15" x14ac:dyDescent="0.55000000000000004">
      <c r="A332" t="s">
        <v>1204</v>
      </c>
      <c r="B332" t="s">
        <v>169</v>
      </c>
      <c r="C332">
        <v>8.7852599999999992</v>
      </c>
      <c r="D332">
        <v>167.736459</v>
      </c>
      <c r="E332" t="s">
        <v>168</v>
      </c>
      <c r="F332" t="s">
        <v>60</v>
      </c>
      <c r="G332" t="s">
        <v>1140</v>
      </c>
      <c r="H332" t="s">
        <v>166</v>
      </c>
      <c r="I332">
        <v>1</v>
      </c>
      <c r="J332">
        <v>14.28</v>
      </c>
      <c r="K332" t="s">
        <v>165</v>
      </c>
      <c r="L332" s="335">
        <v>1999.2</v>
      </c>
      <c r="M332">
        <v>1</v>
      </c>
      <c r="N332">
        <v>5</v>
      </c>
      <c r="O332" s="355">
        <f t="shared" si="9"/>
        <v>140</v>
      </c>
    </row>
    <row r="333" spans="1:15" x14ac:dyDescent="0.55000000000000004">
      <c r="A333" t="s">
        <v>1203</v>
      </c>
      <c r="B333" t="s">
        <v>169</v>
      </c>
      <c r="C333">
        <v>8.7852879999999995</v>
      </c>
      <c r="D333">
        <v>167.73657600000001</v>
      </c>
      <c r="E333" t="s">
        <v>168</v>
      </c>
      <c r="F333" t="s">
        <v>58</v>
      </c>
      <c r="G333" t="s">
        <v>1140</v>
      </c>
      <c r="H333" t="s">
        <v>179</v>
      </c>
      <c r="I333">
        <v>1</v>
      </c>
      <c r="J333">
        <v>29.4</v>
      </c>
      <c r="K333" t="s">
        <v>165</v>
      </c>
      <c r="L333" s="335">
        <v>4116</v>
      </c>
      <c r="M333">
        <v>1</v>
      </c>
      <c r="N333">
        <v>5</v>
      </c>
      <c r="O333" s="355">
        <f t="shared" si="9"/>
        <v>140</v>
      </c>
    </row>
    <row r="334" spans="1:15" x14ac:dyDescent="0.55000000000000004">
      <c r="A334" t="s">
        <v>1202</v>
      </c>
      <c r="B334" t="s">
        <v>169</v>
      </c>
      <c r="C334">
        <v>8.7855310000000006</v>
      </c>
      <c r="D334">
        <v>167.73652300000001</v>
      </c>
      <c r="E334" t="s">
        <v>168</v>
      </c>
      <c r="F334" t="s">
        <v>58</v>
      </c>
      <c r="G334" t="s">
        <v>1140</v>
      </c>
      <c r="H334" t="s">
        <v>179</v>
      </c>
      <c r="I334">
        <v>1</v>
      </c>
      <c r="J334">
        <v>36.96</v>
      </c>
      <c r="K334" t="s">
        <v>165</v>
      </c>
      <c r="L334" s="335">
        <v>3326.4</v>
      </c>
      <c r="M334">
        <v>1</v>
      </c>
      <c r="N334">
        <v>5</v>
      </c>
      <c r="O334" s="355">
        <f t="shared" si="9"/>
        <v>90</v>
      </c>
    </row>
    <row r="335" spans="1:15" x14ac:dyDescent="0.55000000000000004">
      <c r="A335" t="s">
        <v>1201</v>
      </c>
      <c r="B335" t="s">
        <v>169</v>
      </c>
      <c r="C335">
        <v>8.7856059999999996</v>
      </c>
      <c r="D335">
        <v>167.73665600000001</v>
      </c>
      <c r="E335" t="s">
        <v>168</v>
      </c>
      <c r="F335" t="s">
        <v>62</v>
      </c>
      <c r="G335" t="s">
        <v>1140</v>
      </c>
      <c r="H335" t="s">
        <v>179</v>
      </c>
      <c r="I335">
        <v>1</v>
      </c>
      <c r="J335">
        <v>17.64</v>
      </c>
      <c r="K335" t="s">
        <v>165</v>
      </c>
      <c r="L335" s="335">
        <v>1587.6</v>
      </c>
      <c r="M335">
        <v>1</v>
      </c>
      <c r="N335">
        <v>5</v>
      </c>
      <c r="O335" s="355">
        <f t="shared" si="9"/>
        <v>89.999999999999986</v>
      </c>
    </row>
    <row r="336" spans="1:15" x14ac:dyDescent="0.55000000000000004">
      <c r="A336" t="s">
        <v>1200</v>
      </c>
      <c r="B336" t="s">
        <v>169</v>
      </c>
      <c r="C336">
        <v>8.7855609999999995</v>
      </c>
      <c r="D336">
        <v>167.736469</v>
      </c>
      <c r="E336" t="s">
        <v>168</v>
      </c>
      <c r="F336" t="s">
        <v>58</v>
      </c>
      <c r="G336" t="s">
        <v>1140</v>
      </c>
      <c r="H336" t="s">
        <v>174</v>
      </c>
      <c r="I336">
        <v>1</v>
      </c>
      <c r="J336">
        <v>56.28</v>
      </c>
      <c r="K336" t="s">
        <v>165</v>
      </c>
      <c r="L336" s="335">
        <v>2251.1999999999998</v>
      </c>
      <c r="M336">
        <v>1</v>
      </c>
      <c r="N336">
        <v>5</v>
      </c>
      <c r="O336" s="355">
        <f t="shared" si="9"/>
        <v>39.999999999999993</v>
      </c>
    </row>
    <row r="337" spans="1:15" x14ac:dyDescent="0.55000000000000004">
      <c r="A337" t="s">
        <v>1199</v>
      </c>
      <c r="B337" t="s">
        <v>169</v>
      </c>
      <c r="C337">
        <v>8.7852770000000007</v>
      </c>
      <c r="D337">
        <v>167.73594900000001</v>
      </c>
      <c r="E337" t="s">
        <v>168</v>
      </c>
      <c r="F337" t="s">
        <v>58</v>
      </c>
      <c r="G337" t="s">
        <v>1140</v>
      </c>
      <c r="H337" t="s">
        <v>166</v>
      </c>
      <c r="I337">
        <v>1</v>
      </c>
      <c r="J337">
        <v>30.24</v>
      </c>
      <c r="K337" t="s">
        <v>165</v>
      </c>
      <c r="L337" s="335">
        <v>4233.6000000000004</v>
      </c>
      <c r="M337">
        <v>1</v>
      </c>
      <c r="N337">
        <v>5</v>
      </c>
      <c r="O337" s="355">
        <f t="shared" si="9"/>
        <v>140.00000000000003</v>
      </c>
    </row>
    <row r="338" spans="1:15" x14ac:dyDescent="0.55000000000000004">
      <c r="A338" t="s">
        <v>1198</v>
      </c>
      <c r="B338" t="s">
        <v>169</v>
      </c>
      <c r="C338">
        <v>8.7853080000000006</v>
      </c>
      <c r="D338">
        <v>167.73609300000001</v>
      </c>
      <c r="E338" t="s">
        <v>168</v>
      </c>
      <c r="F338" t="s">
        <v>58</v>
      </c>
      <c r="G338" t="s">
        <v>1140</v>
      </c>
      <c r="H338" t="s">
        <v>174</v>
      </c>
      <c r="I338">
        <v>1</v>
      </c>
      <c r="J338">
        <v>21</v>
      </c>
      <c r="K338" t="s">
        <v>165</v>
      </c>
      <c r="L338" s="335">
        <v>840</v>
      </c>
      <c r="M338">
        <v>1</v>
      </c>
      <c r="N338">
        <v>5</v>
      </c>
      <c r="O338" s="355">
        <f t="shared" si="9"/>
        <v>40</v>
      </c>
    </row>
    <row r="339" spans="1:15" x14ac:dyDescent="0.55000000000000004">
      <c r="A339" t="s">
        <v>1197</v>
      </c>
      <c r="B339" t="s">
        <v>169</v>
      </c>
      <c r="C339">
        <v>8.7853130000000004</v>
      </c>
      <c r="D339">
        <v>167.73616000000001</v>
      </c>
      <c r="E339" t="s">
        <v>168</v>
      </c>
      <c r="F339" t="s">
        <v>59</v>
      </c>
      <c r="G339" t="s">
        <v>1140</v>
      </c>
      <c r="H339" t="s">
        <v>166</v>
      </c>
      <c r="I339">
        <v>1</v>
      </c>
      <c r="J339">
        <v>7.56</v>
      </c>
      <c r="K339" t="s">
        <v>165</v>
      </c>
      <c r="L339" s="335">
        <v>680.4</v>
      </c>
      <c r="M339">
        <v>1</v>
      </c>
      <c r="N339">
        <v>5</v>
      </c>
      <c r="O339" s="355">
        <f t="shared" si="9"/>
        <v>90</v>
      </c>
    </row>
    <row r="340" spans="1:15" x14ac:dyDescent="0.55000000000000004">
      <c r="A340" t="s">
        <v>1196</v>
      </c>
      <c r="B340" t="s">
        <v>169</v>
      </c>
      <c r="C340">
        <v>8.7851710000000001</v>
      </c>
      <c r="D340">
        <v>167.73587599999999</v>
      </c>
      <c r="E340" t="s">
        <v>168</v>
      </c>
      <c r="F340" t="s">
        <v>58</v>
      </c>
      <c r="G340" t="s">
        <v>1140</v>
      </c>
      <c r="H340" t="s">
        <v>166</v>
      </c>
      <c r="I340">
        <v>1</v>
      </c>
      <c r="J340">
        <v>7.56</v>
      </c>
      <c r="K340" t="s">
        <v>165</v>
      </c>
      <c r="L340" s="335">
        <v>680.4</v>
      </c>
      <c r="M340">
        <v>1</v>
      </c>
      <c r="N340">
        <v>5</v>
      </c>
      <c r="O340" s="355">
        <f t="shared" si="9"/>
        <v>90</v>
      </c>
    </row>
    <row r="341" spans="1:15" x14ac:dyDescent="0.55000000000000004">
      <c r="A341" t="s">
        <v>1195</v>
      </c>
      <c r="B341" t="s">
        <v>169</v>
      </c>
      <c r="C341">
        <v>8.7852440000000005</v>
      </c>
      <c r="D341">
        <v>167.73586</v>
      </c>
      <c r="E341" t="s">
        <v>168</v>
      </c>
      <c r="F341" t="s">
        <v>58</v>
      </c>
      <c r="G341" t="s">
        <v>1140</v>
      </c>
      <c r="H341" t="s">
        <v>1152</v>
      </c>
      <c r="I341">
        <v>1</v>
      </c>
      <c r="J341">
        <v>11.76</v>
      </c>
      <c r="K341" t="s">
        <v>165</v>
      </c>
      <c r="L341" s="335">
        <v>1646.4</v>
      </c>
      <c r="M341">
        <v>1</v>
      </c>
      <c r="N341">
        <v>5</v>
      </c>
      <c r="O341" s="355">
        <f t="shared" si="9"/>
        <v>140</v>
      </c>
    </row>
    <row r="342" spans="1:15" x14ac:dyDescent="0.55000000000000004">
      <c r="A342" t="s">
        <v>1194</v>
      </c>
      <c r="B342" t="s">
        <v>169</v>
      </c>
      <c r="C342">
        <v>8.7850950000000001</v>
      </c>
      <c r="D342">
        <v>167.73592600000001</v>
      </c>
      <c r="E342" t="s">
        <v>168</v>
      </c>
      <c r="F342" t="s">
        <v>58</v>
      </c>
      <c r="G342" t="s">
        <v>1140</v>
      </c>
      <c r="H342" t="s">
        <v>166</v>
      </c>
      <c r="I342">
        <v>1</v>
      </c>
      <c r="J342">
        <v>17.64</v>
      </c>
      <c r="K342" t="s">
        <v>165</v>
      </c>
      <c r="L342" s="335">
        <v>2469.6</v>
      </c>
      <c r="M342">
        <v>1</v>
      </c>
      <c r="N342">
        <v>5</v>
      </c>
      <c r="O342" s="355">
        <f t="shared" si="9"/>
        <v>140</v>
      </c>
    </row>
    <row r="343" spans="1:15" x14ac:dyDescent="0.55000000000000004">
      <c r="A343" t="s">
        <v>1193</v>
      </c>
      <c r="B343" t="s">
        <v>169</v>
      </c>
      <c r="C343">
        <v>8.7849249999999994</v>
      </c>
      <c r="D343">
        <v>167.73609500000001</v>
      </c>
      <c r="E343" t="s">
        <v>168</v>
      </c>
      <c r="F343" t="s">
        <v>60</v>
      </c>
      <c r="G343" t="s">
        <v>1140</v>
      </c>
      <c r="H343" t="s">
        <v>166</v>
      </c>
      <c r="I343">
        <v>1</v>
      </c>
      <c r="J343">
        <v>9.24</v>
      </c>
      <c r="K343" t="s">
        <v>165</v>
      </c>
      <c r="L343" s="335">
        <v>1293.5999999999999</v>
      </c>
      <c r="M343">
        <v>1</v>
      </c>
      <c r="N343">
        <v>5</v>
      </c>
      <c r="O343" s="355">
        <f t="shared" si="9"/>
        <v>140</v>
      </c>
    </row>
    <row r="344" spans="1:15" x14ac:dyDescent="0.55000000000000004">
      <c r="A344" t="s">
        <v>1192</v>
      </c>
      <c r="B344" t="s">
        <v>169</v>
      </c>
      <c r="C344">
        <v>8.7848539999999993</v>
      </c>
      <c r="D344">
        <v>167.736118</v>
      </c>
      <c r="E344" t="s">
        <v>168</v>
      </c>
      <c r="F344" t="s">
        <v>58</v>
      </c>
      <c r="G344" t="s">
        <v>1140</v>
      </c>
      <c r="H344" t="s">
        <v>166</v>
      </c>
      <c r="I344">
        <v>1</v>
      </c>
      <c r="J344">
        <v>27.72</v>
      </c>
      <c r="K344" t="s">
        <v>165</v>
      </c>
      <c r="L344" s="335">
        <v>2494.8000000000002</v>
      </c>
      <c r="M344">
        <v>1</v>
      </c>
      <c r="N344">
        <v>5</v>
      </c>
      <c r="O344" s="355">
        <f t="shared" si="9"/>
        <v>90.000000000000014</v>
      </c>
    </row>
    <row r="345" spans="1:15" x14ac:dyDescent="0.55000000000000004">
      <c r="A345" t="s">
        <v>1191</v>
      </c>
      <c r="B345" t="s">
        <v>169</v>
      </c>
      <c r="C345">
        <v>8.7849219999999999</v>
      </c>
      <c r="D345">
        <v>167.735975</v>
      </c>
      <c r="E345" t="s">
        <v>168</v>
      </c>
      <c r="F345" t="s">
        <v>60</v>
      </c>
      <c r="G345" t="s">
        <v>1140</v>
      </c>
      <c r="H345" t="s">
        <v>166</v>
      </c>
      <c r="I345">
        <v>1</v>
      </c>
      <c r="J345">
        <v>7.56</v>
      </c>
      <c r="K345" t="s">
        <v>165</v>
      </c>
      <c r="L345" s="335">
        <v>680.4</v>
      </c>
      <c r="M345">
        <v>1</v>
      </c>
      <c r="N345">
        <v>5</v>
      </c>
      <c r="O345" s="355">
        <f t="shared" si="9"/>
        <v>90</v>
      </c>
    </row>
    <row r="346" spans="1:15" x14ac:dyDescent="0.55000000000000004">
      <c r="A346" t="s">
        <v>1190</v>
      </c>
      <c r="B346" t="s">
        <v>169</v>
      </c>
      <c r="C346">
        <v>8.7850269999999995</v>
      </c>
      <c r="D346">
        <v>167.736163</v>
      </c>
      <c r="E346" t="s">
        <v>168</v>
      </c>
      <c r="F346" t="s">
        <v>58</v>
      </c>
      <c r="G346" t="s">
        <v>1140</v>
      </c>
      <c r="H346" t="s">
        <v>166</v>
      </c>
      <c r="I346">
        <v>1</v>
      </c>
      <c r="J346">
        <v>21.84</v>
      </c>
      <c r="K346" t="s">
        <v>165</v>
      </c>
      <c r="L346" s="335">
        <v>3057.6</v>
      </c>
      <c r="M346">
        <v>1</v>
      </c>
      <c r="N346">
        <v>5</v>
      </c>
      <c r="O346" s="355">
        <f t="shared" si="9"/>
        <v>140</v>
      </c>
    </row>
    <row r="347" spans="1:15" x14ac:dyDescent="0.55000000000000004">
      <c r="A347" t="s">
        <v>1189</v>
      </c>
      <c r="B347" t="s">
        <v>169</v>
      </c>
      <c r="C347">
        <v>8.7847720000000002</v>
      </c>
      <c r="D347">
        <v>167.736042</v>
      </c>
      <c r="E347" t="s">
        <v>168</v>
      </c>
      <c r="F347" t="s">
        <v>60</v>
      </c>
      <c r="G347" t="s">
        <v>1140</v>
      </c>
      <c r="H347" t="s">
        <v>179</v>
      </c>
      <c r="I347">
        <v>1</v>
      </c>
      <c r="J347">
        <v>28.56</v>
      </c>
      <c r="K347" t="s">
        <v>165</v>
      </c>
      <c r="L347" s="335">
        <v>3998.4</v>
      </c>
      <c r="M347">
        <v>1</v>
      </c>
      <c r="N347">
        <v>5</v>
      </c>
      <c r="O347" s="355">
        <f t="shared" si="9"/>
        <v>140</v>
      </c>
    </row>
    <row r="348" spans="1:15" x14ac:dyDescent="0.55000000000000004">
      <c r="A348" t="s">
        <v>1188</v>
      </c>
      <c r="B348" t="s">
        <v>169</v>
      </c>
      <c r="C348">
        <v>8.7851459999999992</v>
      </c>
      <c r="D348">
        <v>167.73611</v>
      </c>
      <c r="E348" t="s">
        <v>168</v>
      </c>
      <c r="F348" t="s">
        <v>58</v>
      </c>
      <c r="G348" t="s">
        <v>1140</v>
      </c>
      <c r="H348" t="s">
        <v>174</v>
      </c>
      <c r="I348">
        <v>1</v>
      </c>
      <c r="J348">
        <v>12.6</v>
      </c>
      <c r="K348" t="s">
        <v>165</v>
      </c>
      <c r="L348" s="335">
        <v>504</v>
      </c>
      <c r="M348">
        <v>1</v>
      </c>
      <c r="N348">
        <v>5</v>
      </c>
      <c r="O348" s="355">
        <f t="shared" si="9"/>
        <v>40</v>
      </c>
    </row>
    <row r="349" spans="1:15" x14ac:dyDescent="0.55000000000000004">
      <c r="A349" t="s">
        <v>1187</v>
      </c>
      <c r="B349" t="s">
        <v>169</v>
      </c>
      <c r="C349">
        <v>8.7852540000000001</v>
      </c>
      <c r="D349">
        <v>167.73661100000001</v>
      </c>
      <c r="E349" t="s">
        <v>168</v>
      </c>
      <c r="F349" t="s">
        <v>58</v>
      </c>
      <c r="G349" t="s">
        <v>1140</v>
      </c>
      <c r="H349" t="s">
        <v>174</v>
      </c>
      <c r="I349">
        <v>1</v>
      </c>
      <c r="J349">
        <v>26.04</v>
      </c>
      <c r="K349" t="s">
        <v>165</v>
      </c>
      <c r="L349" s="335">
        <v>1041.5999999999999</v>
      </c>
      <c r="M349">
        <v>1</v>
      </c>
      <c r="N349">
        <v>5</v>
      </c>
      <c r="O349" s="355">
        <f t="shared" si="9"/>
        <v>40</v>
      </c>
    </row>
    <row r="350" spans="1:15" x14ac:dyDescent="0.55000000000000004">
      <c r="A350" t="s">
        <v>1186</v>
      </c>
      <c r="B350" t="s">
        <v>169</v>
      </c>
      <c r="C350">
        <v>8.7852770000000007</v>
      </c>
      <c r="D350">
        <v>167.73687899999999</v>
      </c>
      <c r="E350" t="s">
        <v>168</v>
      </c>
      <c r="F350" t="s">
        <v>63</v>
      </c>
      <c r="G350" t="s">
        <v>1140</v>
      </c>
      <c r="H350" t="s">
        <v>1152</v>
      </c>
      <c r="I350">
        <v>1</v>
      </c>
      <c r="J350">
        <v>10.92</v>
      </c>
      <c r="K350" t="s">
        <v>165</v>
      </c>
      <c r="L350" s="335">
        <v>1528.8</v>
      </c>
      <c r="M350">
        <v>1</v>
      </c>
      <c r="N350">
        <v>5</v>
      </c>
      <c r="O350" s="355">
        <f t="shared" si="9"/>
        <v>140</v>
      </c>
    </row>
    <row r="351" spans="1:15" x14ac:dyDescent="0.55000000000000004">
      <c r="A351" t="s">
        <v>1185</v>
      </c>
      <c r="B351" t="s">
        <v>169</v>
      </c>
      <c r="C351">
        <v>8.7852840000000008</v>
      </c>
      <c r="D351">
        <v>167.73692199999999</v>
      </c>
      <c r="E351" t="s">
        <v>168</v>
      </c>
      <c r="F351" t="s">
        <v>58</v>
      </c>
      <c r="G351" t="s">
        <v>1140</v>
      </c>
      <c r="H351" t="s">
        <v>166</v>
      </c>
      <c r="I351">
        <v>1</v>
      </c>
      <c r="J351">
        <v>22.68</v>
      </c>
      <c r="K351" t="s">
        <v>165</v>
      </c>
      <c r="L351" s="335">
        <v>3175.2</v>
      </c>
      <c r="M351">
        <v>1</v>
      </c>
      <c r="N351">
        <v>5</v>
      </c>
      <c r="O351" s="355">
        <f t="shared" si="9"/>
        <v>140</v>
      </c>
    </row>
    <row r="352" spans="1:15" x14ac:dyDescent="0.55000000000000004">
      <c r="A352" t="s">
        <v>1184</v>
      </c>
      <c r="B352" t="s">
        <v>169</v>
      </c>
      <c r="C352">
        <v>8.7851180000000006</v>
      </c>
      <c r="D352">
        <v>167.736964</v>
      </c>
      <c r="E352" t="s">
        <v>168</v>
      </c>
      <c r="F352" t="s">
        <v>58</v>
      </c>
      <c r="G352" t="s">
        <v>1140</v>
      </c>
      <c r="H352" t="s">
        <v>166</v>
      </c>
      <c r="I352">
        <v>1</v>
      </c>
      <c r="J352">
        <v>10.92</v>
      </c>
      <c r="K352" t="s">
        <v>165</v>
      </c>
      <c r="L352" s="335">
        <v>982.8</v>
      </c>
      <c r="M352">
        <v>1</v>
      </c>
      <c r="N352">
        <v>5</v>
      </c>
      <c r="O352" s="355">
        <f t="shared" si="9"/>
        <v>90</v>
      </c>
    </row>
    <row r="353" spans="1:15" x14ac:dyDescent="0.55000000000000004">
      <c r="A353" t="s">
        <v>1183</v>
      </c>
      <c r="B353" t="s">
        <v>169</v>
      </c>
      <c r="C353">
        <v>8.7850579999999994</v>
      </c>
      <c r="D353">
        <v>167.73699999999999</v>
      </c>
      <c r="E353" t="s">
        <v>168</v>
      </c>
      <c r="F353" t="s">
        <v>58</v>
      </c>
      <c r="G353" t="s">
        <v>1140</v>
      </c>
      <c r="H353" t="s">
        <v>1152</v>
      </c>
      <c r="I353">
        <v>1</v>
      </c>
      <c r="J353">
        <v>19.32</v>
      </c>
      <c r="K353" t="s">
        <v>165</v>
      </c>
      <c r="L353" s="335">
        <v>1738.8</v>
      </c>
      <c r="M353">
        <v>1</v>
      </c>
      <c r="N353">
        <v>5</v>
      </c>
      <c r="O353" s="355">
        <f t="shared" si="9"/>
        <v>90</v>
      </c>
    </row>
    <row r="354" spans="1:15" x14ac:dyDescent="0.55000000000000004">
      <c r="A354" t="s">
        <v>1182</v>
      </c>
      <c r="B354" t="s">
        <v>169</v>
      </c>
      <c r="C354">
        <v>8.7851949999999999</v>
      </c>
      <c r="D354">
        <v>167.736943</v>
      </c>
      <c r="E354" t="s">
        <v>168</v>
      </c>
      <c r="F354" t="s">
        <v>58</v>
      </c>
      <c r="G354" t="s">
        <v>1140</v>
      </c>
      <c r="H354" t="s">
        <v>179</v>
      </c>
      <c r="I354">
        <v>1</v>
      </c>
      <c r="J354">
        <v>13.44</v>
      </c>
      <c r="K354" t="s">
        <v>165</v>
      </c>
      <c r="L354" s="335">
        <v>1209.5999999999999</v>
      </c>
      <c r="M354">
        <v>1</v>
      </c>
      <c r="N354">
        <v>5</v>
      </c>
      <c r="O354" s="355">
        <f t="shared" si="9"/>
        <v>90</v>
      </c>
    </row>
    <row r="355" spans="1:15" x14ac:dyDescent="0.55000000000000004">
      <c r="A355" t="s">
        <v>1181</v>
      </c>
      <c r="B355" t="s">
        <v>169</v>
      </c>
      <c r="C355">
        <v>8.7852049999999995</v>
      </c>
      <c r="D355">
        <v>167.737233</v>
      </c>
      <c r="E355" t="s">
        <v>168</v>
      </c>
      <c r="F355" t="s">
        <v>58</v>
      </c>
      <c r="G355" t="s">
        <v>1140</v>
      </c>
      <c r="H355" t="s">
        <v>1152</v>
      </c>
      <c r="I355">
        <v>1</v>
      </c>
      <c r="J355">
        <v>16.8</v>
      </c>
      <c r="K355" t="s">
        <v>165</v>
      </c>
      <c r="L355" s="335">
        <v>2352</v>
      </c>
      <c r="M355">
        <v>1</v>
      </c>
      <c r="N355">
        <v>5</v>
      </c>
      <c r="O355" s="355">
        <f t="shared" si="9"/>
        <v>140</v>
      </c>
    </row>
    <row r="356" spans="1:15" x14ac:dyDescent="0.55000000000000004">
      <c r="A356" t="s">
        <v>1180</v>
      </c>
      <c r="B356" t="s">
        <v>169</v>
      </c>
      <c r="C356">
        <v>8.7852569999999996</v>
      </c>
      <c r="D356">
        <v>167.73734099999999</v>
      </c>
      <c r="E356" t="s">
        <v>168</v>
      </c>
      <c r="F356" t="s">
        <v>58</v>
      </c>
      <c r="G356" t="s">
        <v>1140</v>
      </c>
      <c r="H356" t="s">
        <v>166</v>
      </c>
      <c r="I356">
        <v>1</v>
      </c>
      <c r="J356">
        <v>16.8</v>
      </c>
      <c r="K356" t="s">
        <v>165</v>
      </c>
      <c r="L356" s="335">
        <v>1512</v>
      </c>
      <c r="M356">
        <v>1</v>
      </c>
      <c r="N356">
        <v>5</v>
      </c>
      <c r="O356" s="355">
        <f t="shared" si="9"/>
        <v>90</v>
      </c>
    </row>
    <row r="357" spans="1:15" x14ac:dyDescent="0.55000000000000004">
      <c r="A357" t="s">
        <v>1179</v>
      </c>
      <c r="B357" t="s">
        <v>169</v>
      </c>
      <c r="C357">
        <v>8.7851839999999992</v>
      </c>
      <c r="D357">
        <v>167.73733999999999</v>
      </c>
      <c r="E357" t="s">
        <v>168</v>
      </c>
      <c r="F357" t="s">
        <v>58</v>
      </c>
      <c r="G357" t="s">
        <v>1140</v>
      </c>
      <c r="H357" t="s">
        <v>179</v>
      </c>
      <c r="I357">
        <v>1</v>
      </c>
      <c r="J357">
        <v>14.28</v>
      </c>
      <c r="K357" t="s">
        <v>165</v>
      </c>
      <c r="L357" s="335">
        <v>1999.2</v>
      </c>
      <c r="M357">
        <v>1</v>
      </c>
      <c r="N357">
        <v>5</v>
      </c>
      <c r="O357" s="355">
        <f t="shared" si="9"/>
        <v>140</v>
      </c>
    </row>
    <row r="358" spans="1:15" x14ac:dyDescent="0.55000000000000004">
      <c r="A358" t="s">
        <v>1178</v>
      </c>
      <c r="B358" t="s">
        <v>169</v>
      </c>
      <c r="C358">
        <v>8.7853910000000006</v>
      </c>
      <c r="D358">
        <v>167.73727700000001</v>
      </c>
      <c r="E358" t="s">
        <v>168</v>
      </c>
      <c r="F358" t="s">
        <v>58</v>
      </c>
      <c r="G358" t="s">
        <v>1140</v>
      </c>
      <c r="H358" t="s">
        <v>166</v>
      </c>
      <c r="I358">
        <v>1</v>
      </c>
      <c r="J358">
        <v>28.56</v>
      </c>
      <c r="K358" t="s">
        <v>165</v>
      </c>
      <c r="L358" s="335">
        <v>3998.4</v>
      </c>
      <c r="M358">
        <v>1</v>
      </c>
      <c r="N358">
        <v>5</v>
      </c>
      <c r="O358" s="355">
        <f t="shared" si="9"/>
        <v>140</v>
      </c>
    </row>
    <row r="359" spans="1:15" x14ac:dyDescent="0.55000000000000004">
      <c r="A359" t="s">
        <v>1177</v>
      </c>
      <c r="B359" t="s">
        <v>169</v>
      </c>
      <c r="C359">
        <v>8.7853399999999997</v>
      </c>
      <c r="D359">
        <v>167.73703900000001</v>
      </c>
      <c r="E359" t="s">
        <v>168</v>
      </c>
      <c r="F359" t="s">
        <v>58</v>
      </c>
      <c r="G359" t="s">
        <v>1140</v>
      </c>
      <c r="H359" t="s">
        <v>172</v>
      </c>
      <c r="I359">
        <v>1</v>
      </c>
      <c r="J359">
        <v>21.84</v>
      </c>
      <c r="K359" t="s">
        <v>165</v>
      </c>
      <c r="L359" s="335">
        <v>3057.6</v>
      </c>
      <c r="M359">
        <v>1</v>
      </c>
      <c r="N359">
        <v>5</v>
      </c>
      <c r="O359" s="355">
        <f t="shared" si="9"/>
        <v>140</v>
      </c>
    </row>
    <row r="360" spans="1:15" x14ac:dyDescent="0.55000000000000004">
      <c r="A360" t="s">
        <v>1176</v>
      </c>
      <c r="B360" t="s">
        <v>169</v>
      </c>
      <c r="C360">
        <v>8.7852010000000007</v>
      </c>
      <c r="D360">
        <v>167.737134</v>
      </c>
      <c r="E360" t="s">
        <v>168</v>
      </c>
      <c r="F360" t="s">
        <v>58</v>
      </c>
      <c r="G360" t="s">
        <v>1140</v>
      </c>
      <c r="H360" t="s">
        <v>166</v>
      </c>
      <c r="I360">
        <v>1</v>
      </c>
      <c r="J360">
        <v>7.56</v>
      </c>
      <c r="K360" t="s">
        <v>165</v>
      </c>
      <c r="L360" s="335">
        <v>1058.4000000000001</v>
      </c>
      <c r="M360">
        <v>1</v>
      </c>
      <c r="N360">
        <v>5</v>
      </c>
      <c r="O360" s="355">
        <f t="shared" si="9"/>
        <v>140.00000000000003</v>
      </c>
    </row>
    <row r="361" spans="1:15" x14ac:dyDescent="0.55000000000000004">
      <c r="A361" t="s">
        <v>1175</v>
      </c>
      <c r="B361" t="s">
        <v>169</v>
      </c>
      <c r="C361">
        <v>8.7854170000000007</v>
      </c>
      <c r="D361">
        <v>167.73712599999999</v>
      </c>
      <c r="E361" t="s">
        <v>168</v>
      </c>
      <c r="F361" t="s">
        <v>58</v>
      </c>
      <c r="G361" t="s">
        <v>1140</v>
      </c>
      <c r="H361" t="s">
        <v>174</v>
      </c>
      <c r="I361">
        <v>2</v>
      </c>
      <c r="J361">
        <v>14.28</v>
      </c>
      <c r="K361" t="s">
        <v>165</v>
      </c>
      <c r="L361" s="335">
        <v>1142.4000000000001</v>
      </c>
      <c r="M361">
        <v>1</v>
      </c>
      <c r="N361">
        <v>5</v>
      </c>
      <c r="O361" s="355">
        <f t="shared" si="9"/>
        <v>80.000000000000014</v>
      </c>
    </row>
    <row r="362" spans="1:15" x14ac:dyDescent="0.55000000000000004">
      <c r="A362" t="s">
        <v>1174</v>
      </c>
      <c r="B362" t="s">
        <v>169</v>
      </c>
      <c r="C362">
        <v>8.7850999999999999</v>
      </c>
      <c r="D362">
        <v>167.736469</v>
      </c>
      <c r="E362" t="s">
        <v>168</v>
      </c>
      <c r="F362" t="s">
        <v>58</v>
      </c>
      <c r="G362" t="s">
        <v>1140</v>
      </c>
      <c r="H362" t="s">
        <v>166</v>
      </c>
      <c r="I362">
        <v>1</v>
      </c>
      <c r="J362">
        <v>34.44</v>
      </c>
      <c r="K362" t="s">
        <v>165</v>
      </c>
      <c r="L362" s="335">
        <v>3099.6</v>
      </c>
      <c r="M362">
        <v>1</v>
      </c>
      <c r="N362">
        <v>5</v>
      </c>
      <c r="O362" s="355">
        <f t="shared" si="9"/>
        <v>90</v>
      </c>
    </row>
    <row r="363" spans="1:15" x14ac:dyDescent="0.55000000000000004">
      <c r="A363" t="s">
        <v>1173</v>
      </c>
      <c r="B363" t="s">
        <v>169</v>
      </c>
      <c r="C363">
        <v>8.7850669999999997</v>
      </c>
      <c r="D363">
        <v>167.73648800000001</v>
      </c>
      <c r="E363" t="s">
        <v>168</v>
      </c>
      <c r="F363" t="s">
        <v>58</v>
      </c>
      <c r="G363" t="s">
        <v>1140</v>
      </c>
      <c r="H363" t="s">
        <v>166</v>
      </c>
      <c r="I363">
        <v>1</v>
      </c>
      <c r="J363">
        <v>30.24</v>
      </c>
      <c r="K363" t="s">
        <v>165</v>
      </c>
      <c r="L363" s="335">
        <v>2721.6</v>
      </c>
      <c r="M363">
        <v>1</v>
      </c>
      <c r="N363">
        <v>5</v>
      </c>
      <c r="O363" s="355">
        <f t="shared" si="9"/>
        <v>90</v>
      </c>
    </row>
    <row r="364" spans="1:15" x14ac:dyDescent="0.55000000000000004">
      <c r="A364" t="s">
        <v>1172</v>
      </c>
      <c r="B364" t="s">
        <v>169</v>
      </c>
      <c r="C364">
        <v>8.7850099999999998</v>
      </c>
      <c r="D364">
        <v>167.73647600000001</v>
      </c>
      <c r="E364" t="s">
        <v>168</v>
      </c>
      <c r="F364" t="s">
        <v>58</v>
      </c>
      <c r="G364" t="s">
        <v>1140</v>
      </c>
      <c r="H364" t="s">
        <v>1152</v>
      </c>
      <c r="I364">
        <v>1</v>
      </c>
      <c r="J364">
        <v>42</v>
      </c>
      <c r="K364" t="s">
        <v>165</v>
      </c>
      <c r="L364" s="335">
        <v>5880</v>
      </c>
      <c r="M364">
        <v>1</v>
      </c>
      <c r="N364">
        <v>5</v>
      </c>
      <c r="O364" s="355">
        <f t="shared" si="9"/>
        <v>140</v>
      </c>
    </row>
    <row r="365" spans="1:15" x14ac:dyDescent="0.55000000000000004">
      <c r="A365" t="s">
        <v>1171</v>
      </c>
      <c r="B365" t="s">
        <v>169</v>
      </c>
      <c r="C365">
        <v>8.7850739999999998</v>
      </c>
      <c r="D365">
        <v>167.73674700000001</v>
      </c>
      <c r="E365" t="s">
        <v>168</v>
      </c>
      <c r="F365" t="s">
        <v>58</v>
      </c>
      <c r="G365" t="s">
        <v>1140</v>
      </c>
      <c r="H365" t="s">
        <v>166</v>
      </c>
      <c r="I365">
        <v>1</v>
      </c>
      <c r="J365">
        <v>18.48</v>
      </c>
      <c r="K365" t="s">
        <v>165</v>
      </c>
      <c r="L365" s="335">
        <v>2587.1999999999998</v>
      </c>
      <c r="M365">
        <v>1</v>
      </c>
      <c r="N365">
        <v>5</v>
      </c>
      <c r="O365" s="355">
        <f t="shared" si="9"/>
        <v>140</v>
      </c>
    </row>
    <row r="366" spans="1:15" x14ac:dyDescent="0.55000000000000004">
      <c r="A366" t="s">
        <v>1170</v>
      </c>
      <c r="B366" t="s">
        <v>169</v>
      </c>
      <c r="C366">
        <v>8.7851119999999998</v>
      </c>
      <c r="D366">
        <v>167.73670899999999</v>
      </c>
      <c r="E366" t="s">
        <v>168</v>
      </c>
      <c r="F366" t="s">
        <v>58</v>
      </c>
      <c r="G366" t="s">
        <v>1140</v>
      </c>
      <c r="H366" t="s">
        <v>613</v>
      </c>
      <c r="I366">
        <v>1</v>
      </c>
      <c r="J366">
        <v>36.119999999999997</v>
      </c>
      <c r="K366" t="s">
        <v>165</v>
      </c>
      <c r="L366" s="335">
        <v>3250.8</v>
      </c>
      <c r="M366">
        <v>1</v>
      </c>
      <c r="N366">
        <v>5</v>
      </c>
      <c r="O366" s="355">
        <f t="shared" si="9"/>
        <v>90.000000000000014</v>
      </c>
    </row>
    <row r="367" spans="1:15" x14ac:dyDescent="0.55000000000000004">
      <c r="A367" t="s">
        <v>1169</v>
      </c>
      <c r="B367" t="s">
        <v>169</v>
      </c>
      <c r="C367">
        <v>8.7851750000000006</v>
      </c>
      <c r="D367">
        <v>167.73668599999999</v>
      </c>
      <c r="E367" t="s">
        <v>168</v>
      </c>
      <c r="F367" t="s">
        <v>59</v>
      </c>
      <c r="G367" t="s">
        <v>1140</v>
      </c>
      <c r="H367" t="s">
        <v>166</v>
      </c>
      <c r="I367">
        <v>1</v>
      </c>
      <c r="J367">
        <v>21.84</v>
      </c>
      <c r="K367" t="s">
        <v>165</v>
      </c>
      <c r="L367" s="335">
        <v>1965.6</v>
      </c>
      <c r="M367">
        <v>1</v>
      </c>
      <c r="N367">
        <v>5</v>
      </c>
      <c r="O367" s="355">
        <f t="shared" si="9"/>
        <v>90</v>
      </c>
    </row>
    <row r="368" spans="1:15" x14ac:dyDescent="0.55000000000000004">
      <c r="A368" t="s">
        <v>1168</v>
      </c>
      <c r="B368" t="s">
        <v>169</v>
      </c>
      <c r="C368">
        <v>8.7853700000000003</v>
      </c>
      <c r="D368">
        <v>167.73672099999999</v>
      </c>
      <c r="E368" t="s">
        <v>168</v>
      </c>
      <c r="F368" t="s">
        <v>60</v>
      </c>
      <c r="G368" t="s">
        <v>1140</v>
      </c>
      <c r="H368" t="s">
        <v>166</v>
      </c>
      <c r="I368">
        <v>1</v>
      </c>
      <c r="J368">
        <v>15.12</v>
      </c>
      <c r="K368" t="s">
        <v>165</v>
      </c>
      <c r="L368" s="335">
        <v>1360.8</v>
      </c>
      <c r="M368">
        <v>1</v>
      </c>
      <c r="N368">
        <v>5</v>
      </c>
      <c r="O368" s="355">
        <f t="shared" si="9"/>
        <v>90</v>
      </c>
    </row>
    <row r="369" spans="1:15" x14ac:dyDescent="0.55000000000000004">
      <c r="A369" t="s">
        <v>1167</v>
      </c>
      <c r="B369" t="s">
        <v>169</v>
      </c>
      <c r="C369">
        <v>8.7853980000000007</v>
      </c>
      <c r="D369">
        <v>167.73700299999999</v>
      </c>
      <c r="E369" t="s">
        <v>168</v>
      </c>
      <c r="F369" t="s">
        <v>59</v>
      </c>
      <c r="G369" t="s">
        <v>1140</v>
      </c>
      <c r="H369" t="s">
        <v>166</v>
      </c>
      <c r="I369">
        <v>1</v>
      </c>
      <c r="J369">
        <v>16.8</v>
      </c>
      <c r="K369" t="s">
        <v>165</v>
      </c>
      <c r="L369" s="335">
        <v>1512</v>
      </c>
      <c r="M369">
        <v>1</v>
      </c>
      <c r="N369">
        <v>5</v>
      </c>
      <c r="O369" s="355">
        <f t="shared" si="9"/>
        <v>90</v>
      </c>
    </row>
    <row r="370" spans="1:15" x14ac:dyDescent="0.55000000000000004">
      <c r="A370" t="s">
        <v>1166</v>
      </c>
      <c r="B370" t="s">
        <v>169</v>
      </c>
      <c r="C370">
        <v>8.7848810000000004</v>
      </c>
      <c r="D370">
        <v>167.73644999999999</v>
      </c>
      <c r="E370" t="s">
        <v>168</v>
      </c>
      <c r="F370" t="s">
        <v>58</v>
      </c>
      <c r="G370" t="s">
        <v>1140</v>
      </c>
      <c r="H370" t="s">
        <v>166</v>
      </c>
      <c r="I370">
        <v>1</v>
      </c>
      <c r="J370">
        <v>23.52</v>
      </c>
      <c r="K370" t="s">
        <v>165</v>
      </c>
      <c r="L370" s="335">
        <v>3292.8</v>
      </c>
      <c r="M370">
        <v>1</v>
      </c>
      <c r="N370">
        <v>5</v>
      </c>
      <c r="O370" s="355">
        <f t="shared" si="9"/>
        <v>140</v>
      </c>
    </row>
    <row r="371" spans="1:15" x14ac:dyDescent="0.55000000000000004">
      <c r="A371" t="s">
        <v>1165</v>
      </c>
      <c r="B371" t="s">
        <v>169</v>
      </c>
      <c r="C371">
        <v>8.784815</v>
      </c>
      <c r="D371">
        <v>167.73648499999999</v>
      </c>
      <c r="E371" t="s">
        <v>168</v>
      </c>
      <c r="F371" t="s">
        <v>58</v>
      </c>
      <c r="G371" t="s">
        <v>1140</v>
      </c>
      <c r="H371" t="s">
        <v>179</v>
      </c>
      <c r="I371">
        <v>1</v>
      </c>
      <c r="J371">
        <v>11.76</v>
      </c>
      <c r="K371" t="s">
        <v>165</v>
      </c>
      <c r="L371" s="335">
        <v>1646.4</v>
      </c>
      <c r="M371">
        <v>1</v>
      </c>
      <c r="N371">
        <v>5</v>
      </c>
      <c r="O371" s="355">
        <f t="shared" si="9"/>
        <v>140</v>
      </c>
    </row>
    <row r="372" spans="1:15" x14ac:dyDescent="0.55000000000000004">
      <c r="A372" t="s">
        <v>1164</v>
      </c>
      <c r="B372" t="s">
        <v>169</v>
      </c>
      <c r="C372">
        <v>8.7848640000000007</v>
      </c>
      <c r="D372">
        <v>167.73665299999999</v>
      </c>
      <c r="E372" t="s">
        <v>168</v>
      </c>
      <c r="F372" t="s">
        <v>58</v>
      </c>
      <c r="G372" t="s">
        <v>1140</v>
      </c>
      <c r="H372" t="s">
        <v>1152</v>
      </c>
      <c r="I372">
        <v>1</v>
      </c>
      <c r="J372">
        <v>24.36</v>
      </c>
      <c r="K372" t="s">
        <v>165</v>
      </c>
      <c r="L372" s="335">
        <v>3410.4</v>
      </c>
      <c r="M372">
        <v>1</v>
      </c>
      <c r="N372">
        <v>5</v>
      </c>
      <c r="O372" s="355">
        <f t="shared" si="9"/>
        <v>140</v>
      </c>
    </row>
    <row r="373" spans="1:15" x14ac:dyDescent="0.55000000000000004">
      <c r="A373" t="s">
        <v>1163</v>
      </c>
      <c r="B373" t="s">
        <v>169</v>
      </c>
      <c r="C373">
        <v>8.7848839999999999</v>
      </c>
      <c r="D373">
        <v>167.73671999999999</v>
      </c>
      <c r="E373" t="s">
        <v>168</v>
      </c>
      <c r="F373" t="s">
        <v>58</v>
      </c>
      <c r="G373" t="s">
        <v>1140</v>
      </c>
      <c r="H373" t="s">
        <v>179</v>
      </c>
      <c r="I373">
        <v>1</v>
      </c>
      <c r="J373">
        <v>27.72</v>
      </c>
      <c r="K373" t="s">
        <v>165</v>
      </c>
      <c r="L373" s="335">
        <v>3880.8</v>
      </c>
      <c r="M373">
        <v>1</v>
      </c>
      <c r="N373">
        <v>5</v>
      </c>
      <c r="O373" s="355">
        <f t="shared" si="9"/>
        <v>140</v>
      </c>
    </row>
    <row r="374" spans="1:15" x14ac:dyDescent="0.55000000000000004">
      <c r="A374" t="s">
        <v>1162</v>
      </c>
      <c r="B374" t="s">
        <v>169</v>
      </c>
      <c r="C374">
        <v>8.7849640000000004</v>
      </c>
      <c r="D374">
        <v>167.736816</v>
      </c>
      <c r="E374" t="s">
        <v>168</v>
      </c>
      <c r="F374" t="s">
        <v>58</v>
      </c>
      <c r="G374" t="s">
        <v>1140</v>
      </c>
      <c r="H374" t="s">
        <v>1161</v>
      </c>
      <c r="I374">
        <v>1</v>
      </c>
      <c r="J374">
        <v>57.12</v>
      </c>
      <c r="K374" t="s">
        <v>165</v>
      </c>
      <c r="L374" s="335">
        <v>5140.8</v>
      </c>
      <c r="M374">
        <v>1</v>
      </c>
      <c r="N374">
        <v>5</v>
      </c>
      <c r="O374" s="355">
        <f t="shared" si="9"/>
        <v>90.000000000000014</v>
      </c>
    </row>
    <row r="375" spans="1:15" x14ac:dyDescent="0.55000000000000004">
      <c r="A375" t="s">
        <v>1160</v>
      </c>
      <c r="B375" t="s">
        <v>169</v>
      </c>
      <c r="C375">
        <v>8.7850359999999998</v>
      </c>
      <c r="D375">
        <v>167.73687200000001</v>
      </c>
      <c r="E375" t="s">
        <v>168</v>
      </c>
      <c r="F375" t="s">
        <v>58</v>
      </c>
      <c r="G375" t="s">
        <v>1140</v>
      </c>
      <c r="H375" t="s">
        <v>179</v>
      </c>
      <c r="I375">
        <v>1</v>
      </c>
      <c r="J375">
        <v>31.92</v>
      </c>
      <c r="K375" t="s">
        <v>165</v>
      </c>
      <c r="L375" s="335">
        <v>2872.8</v>
      </c>
      <c r="M375">
        <v>1</v>
      </c>
      <c r="N375">
        <v>5</v>
      </c>
      <c r="O375" s="355">
        <f t="shared" si="9"/>
        <v>90</v>
      </c>
    </row>
    <row r="376" spans="1:15" x14ac:dyDescent="0.55000000000000004">
      <c r="A376" t="s">
        <v>1159</v>
      </c>
      <c r="B376" t="s">
        <v>169</v>
      </c>
      <c r="C376">
        <v>8.7849640000000004</v>
      </c>
      <c r="D376">
        <v>167.736693</v>
      </c>
      <c r="E376" t="s">
        <v>168</v>
      </c>
      <c r="F376" t="s">
        <v>58</v>
      </c>
      <c r="G376" t="s">
        <v>1140</v>
      </c>
      <c r="H376" t="s">
        <v>179</v>
      </c>
      <c r="I376">
        <v>1</v>
      </c>
      <c r="J376">
        <v>12.6</v>
      </c>
      <c r="K376" t="s">
        <v>165</v>
      </c>
      <c r="L376" s="335">
        <v>1764</v>
      </c>
      <c r="M376">
        <v>1</v>
      </c>
      <c r="N376">
        <v>5</v>
      </c>
      <c r="O376" s="355">
        <f t="shared" si="9"/>
        <v>140</v>
      </c>
    </row>
    <row r="377" spans="1:15" x14ac:dyDescent="0.55000000000000004">
      <c r="A377" t="s">
        <v>1158</v>
      </c>
      <c r="B377" t="s">
        <v>169</v>
      </c>
      <c r="C377">
        <v>8.7855439999999998</v>
      </c>
      <c r="D377">
        <v>167.73713599999999</v>
      </c>
      <c r="E377" t="s">
        <v>168</v>
      </c>
      <c r="F377" t="s">
        <v>58</v>
      </c>
      <c r="G377" t="s">
        <v>1140</v>
      </c>
      <c r="H377" t="s">
        <v>179</v>
      </c>
      <c r="I377">
        <v>1</v>
      </c>
      <c r="J377">
        <v>11.76</v>
      </c>
      <c r="K377" t="s">
        <v>165</v>
      </c>
      <c r="L377" s="335">
        <v>1058.4000000000001</v>
      </c>
      <c r="M377">
        <v>1</v>
      </c>
      <c r="N377">
        <v>5</v>
      </c>
      <c r="O377" s="355">
        <f t="shared" si="9"/>
        <v>90.000000000000014</v>
      </c>
    </row>
    <row r="378" spans="1:15" x14ac:dyDescent="0.55000000000000004">
      <c r="A378" t="s">
        <v>1157</v>
      </c>
      <c r="B378" t="s">
        <v>169</v>
      </c>
      <c r="C378">
        <v>8.7856380000000005</v>
      </c>
      <c r="D378">
        <v>167.73742899999999</v>
      </c>
      <c r="E378" t="s">
        <v>168</v>
      </c>
      <c r="F378" t="s">
        <v>58</v>
      </c>
      <c r="G378" t="s">
        <v>1140</v>
      </c>
      <c r="H378" t="s">
        <v>613</v>
      </c>
      <c r="I378">
        <v>1</v>
      </c>
      <c r="J378">
        <v>30.24</v>
      </c>
      <c r="K378" t="s">
        <v>165</v>
      </c>
      <c r="L378" s="335">
        <v>4233.6000000000004</v>
      </c>
      <c r="M378">
        <v>1</v>
      </c>
      <c r="N378">
        <v>5</v>
      </c>
      <c r="O378" s="355">
        <f t="shared" si="9"/>
        <v>140.00000000000003</v>
      </c>
    </row>
    <row r="379" spans="1:15" x14ac:dyDescent="0.55000000000000004">
      <c r="A379" t="s">
        <v>1156</v>
      </c>
      <c r="B379" t="s">
        <v>169</v>
      </c>
      <c r="C379">
        <v>8.7854880000000009</v>
      </c>
      <c r="D379">
        <v>167.737224</v>
      </c>
      <c r="E379" t="s">
        <v>168</v>
      </c>
      <c r="F379" t="s">
        <v>58</v>
      </c>
      <c r="G379" t="s">
        <v>1140</v>
      </c>
      <c r="H379" t="s">
        <v>174</v>
      </c>
      <c r="I379">
        <v>1</v>
      </c>
      <c r="J379">
        <v>31.08</v>
      </c>
      <c r="K379" t="s">
        <v>165</v>
      </c>
      <c r="L379" s="335">
        <v>621.6</v>
      </c>
      <c r="M379">
        <v>1</v>
      </c>
      <c r="N379">
        <v>5</v>
      </c>
      <c r="O379" s="355">
        <f t="shared" si="9"/>
        <v>20.000000000000004</v>
      </c>
    </row>
    <row r="380" spans="1:15" x14ac:dyDescent="0.55000000000000004">
      <c r="A380" t="s">
        <v>1155</v>
      </c>
      <c r="B380" t="s">
        <v>169</v>
      </c>
      <c r="C380">
        <v>8.7854869999999998</v>
      </c>
      <c r="D380">
        <v>167.737165</v>
      </c>
      <c r="E380" t="s">
        <v>168</v>
      </c>
      <c r="F380" t="s">
        <v>58</v>
      </c>
      <c r="G380" t="s">
        <v>1140</v>
      </c>
      <c r="H380" t="s">
        <v>179</v>
      </c>
      <c r="I380">
        <v>1</v>
      </c>
      <c r="J380">
        <v>25.2</v>
      </c>
      <c r="K380" t="s">
        <v>165</v>
      </c>
      <c r="L380" s="335">
        <v>2268</v>
      </c>
      <c r="M380">
        <v>1</v>
      </c>
      <c r="N380">
        <v>5</v>
      </c>
      <c r="O380" s="355">
        <f t="shared" si="9"/>
        <v>90</v>
      </c>
    </row>
    <row r="381" spans="1:15" x14ac:dyDescent="0.55000000000000004">
      <c r="A381" t="s">
        <v>1154</v>
      </c>
      <c r="B381" t="s">
        <v>169</v>
      </c>
      <c r="C381">
        <v>8.7854019999999995</v>
      </c>
      <c r="D381">
        <v>167.73721</v>
      </c>
      <c r="E381" t="s">
        <v>168</v>
      </c>
      <c r="F381" t="s">
        <v>58</v>
      </c>
      <c r="G381" t="s">
        <v>1140</v>
      </c>
      <c r="H381" t="s">
        <v>179</v>
      </c>
      <c r="I381">
        <v>1</v>
      </c>
      <c r="J381">
        <v>11.76</v>
      </c>
      <c r="K381" t="s">
        <v>165</v>
      </c>
      <c r="L381" s="335">
        <v>1058.4000000000001</v>
      </c>
      <c r="M381">
        <v>1</v>
      </c>
      <c r="N381">
        <v>5</v>
      </c>
      <c r="O381" s="355">
        <f t="shared" si="9"/>
        <v>90.000000000000014</v>
      </c>
    </row>
    <row r="382" spans="1:15" x14ac:dyDescent="0.55000000000000004">
      <c r="A382" t="s">
        <v>1153</v>
      </c>
      <c r="B382" t="s">
        <v>169</v>
      </c>
      <c r="C382">
        <v>8.7853359999999991</v>
      </c>
      <c r="D382">
        <v>167.73724000000001</v>
      </c>
      <c r="E382" t="s">
        <v>168</v>
      </c>
      <c r="F382" t="s">
        <v>60</v>
      </c>
      <c r="G382" t="s">
        <v>1140</v>
      </c>
      <c r="H382" t="s">
        <v>1152</v>
      </c>
      <c r="I382">
        <v>1</v>
      </c>
      <c r="J382">
        <v>15.12</v>
      </c>
      <c r="K382" t="s">
        <v>165</v>
      </c>
      <c r="L382" s="335">
        <v>2116.8000000000002</v>
      </c>
      <c r="M382">
        <v>1</v>
      </c>
      <c r="N382">
        <v>5</v>
      </c>
      <c r="O382" s="355">
        <f t="shared" si="9"/>
        <v>140.00000000000003</v>
      </c>
    </row>
    <row r="383" spans="1:15" x14ac:dyDescent="0.55000000000000004">
      <c r="A383" t="s">
        <v>1151</v>
      </c>
      <c r="B383" t="s">
        <v>169</v>
      </c>
      <c r="C383">
        <v>8.7852700000000006</v>
      </c>
      <c r="D383">
        <v>167.737267</v>
      </c>
      <c r="E383" t="s">
        <v>168</v>
      </c>
      <c r="F383" t="s">
        <v>58</v>
      </c>
      <c r="G383" t="s">
        <v>1140</v>
      </c>
      <c r="H383" t="s">
        <v>179</v>
      </c>
      <c r="I383">
        <v>1</v>
      </c>
      <c r="J383">
        <v>21</v>
      </c>
      <c r="K383" t="s">
        <v>165</v>
      </c>
      <c r="L383" s="335">
        <v>2940</v>
      </c>
      <c r="M383">
        <v>1</v>
      </c>
      <c r="N383">
        <v>5</v>
      </c>
      <c r="O383" s="355">
        <f t="shared" si="9"/>
        <v>140</v>
      </c>
    </row>
    <row r="384" spans="1:15" x14ac:dyDescent="0.55000000000000004">
      <c r="A384" t="s">
        <v>1150</v>
      </c>
      <c r="B384" t="s">
        <v>169</v>
      </c>
      <c r="C384">
        <v>8.7853720000000006</v>
      </c>
      <c r="D384">
        <v>167.737504</v>
      </c>
      <c r="E384" t="s">
        <v>168</v>
      </c>
      <c r="F384" t="s">
        <v>58</v>
      </c>
      <c r="G384" t="s">
        <v>1140</v>
      </c>
      <c r="H384" t="s">
        <v>166</v>
      </c>
      <c r="I384">
        <v>1</v>
      </c>
      <c r="J384">
        <v>45.36</v>
      </c>
      <c r="K384" t="s">
        <v>165</v>
      </c>
      <c r="L384" s="335">
        <v>4082.4</v>
      </c>
      <c r="M384">
        <v>1</v>
      </c>
      <c r="N384">
        <v>5</v>
      </c>
      <c r="O384" s="355">
        <f t="shared" si="9"/>
        <v>90</v>
      </c>
    </row>
    <row r="385" spans="1:15" x14ac:dyDescent="0.55000000000000004">
      <c r="A385" t="s">
        <v>1149</v>
      </c>
      <c r="B385" t="s">
        <v>169</v>
      </c>
      <c r="C385">
        <v>8.7854320000000001</v>
      </c>
      <c r="D385">
        <v>167.73760200000001</v>
      </c>
      <c r="E385" t="s">
        <v>168</v>
      </c>
      <c r="F385" t="s">
        <v>58</v>
      </c>
      <c r="G385" t="s">
        <v>1140</v>
      </c>
      <c r="H385" t="s">
        <v>166</v>
      </c>
      <c r="I385">
        <v>1</v>
      </c>
      <c r="J385">
        <v>15.96</v>
      </c>
      <c r="K385" t="s">
        <v>165</v>
      </c>
      <c r="L385" s="335">
        <v>2234.4</v>
      </c>
      <c r="M385">
        <v>1</v>
      </c>
      <c r="N385">
        <v>5</v>
      </c>
      <c r="O385" s="355">
        <f t="shared" si="9"/>
        <v>140</v>
      </c>
    </row>
    <row r="386" spans="1:15" x14ac:dyDescent="0.55000000000000004">
      <c r="A386" t="s">
        <v>1148</v>
      </c>
      <c r="B386" t="s">
        <v>169</v>
      </c>
      <c r="C386">
        <v>8.7852709999999998</v>
      </c>
      <c r="D386">
        <v>167.73757599999999</v>
      </c>
      <c r="E386" t="s">
        <v>168</v>
      </c>
      <c r="F386" t="s">
        <v>58</v>
      </c>
      <c r="G386" t="s">
        <v>1140</v>
      </c>
      <c r="H386" t="s">
        <v>179</v>
      </c>
      <c r="I386">
        <v>1</v>
      </c>
      <c r="J386">
        <v>20.16</v>
      </c>
      <c r="K386" t="s">
        <v>165</v>
      </c>
      <c r="L386" s="335">
        <v>1814.4</v>
      </c>
      <c r="M386">
        <v>1</v>
      </c>
      <c r="N386">
        <v>5</v>
      </c>
      <c r="O386" s="355">
        <f t="shared" si="9"/>
        <v>90</v>
      </c>
    </row>
    <row r="387" spans="1:15" x14ac:dyDescent="0.55000000000000004">
      <c r="A387" t="s">
        <v>1147</v>
      </c>
      <c r="B387" t="s">
        <v>169</v>
      </c>
      <c r="C387">
        <v>8.7852239999999995</v>
      </c>
      <c r="D387">
        <v>167.73762500000001</v>
      </c>
      <c r="E387" t="s">
        <v>168</v>
      </c>
      <c r="F387" t="s">
        <v>59</v>
      </c>
      <c r="G387" t="s">
        <v>1140</v>
      </c>
      <c r="H387" t="s">
        <v>174</v>
      </c>
      <c r="I387">
        <v>1</v>
      </c>
      <c r="J387">
        <v>10.92</v>
      </c>
      <c r="K387" t="s">
        <v>165</v>
      </c>
      <c r="L387" s="335">
        <v>436.8</v>
      </c>
      <c r="M387">
        <v>1</v>
      </c>
      <c r="N387">
        <v>5</v>
      </c>
      <c r="O387" s="355">
        <f t="shared" si="9"/>
        <v>40</v>
      </c>
    </row>
    <row r="388" spans="1:15" x14ac:dyDescent="0.55000000000000004">
      <c r="A388" t="s">
        <v>1146</v>
      </c>
      <c r="B388" t="s">
        <v>169</v>
      </c>
      <c r="C388">
        <v>8.7851999999999997</v>
      </c>
      <c r="D388">
        <v>167.73754</v>
      </c>
      <c r="E388" t="s">
        <v>168</v>
      </c>
      <c r="F388" t="s">
        <v>58</v>
      </c>
      <c r="G388" t="s">
        <v>1140</v>
      </c>
      <c r="H388" t="s">
        <v>174</v>
      </c>
      <c r="I388">
        <v>1</v>
      </c>
      <c r="J388">
        <v>11.76</v>
      </c>
      <c r="K388" t="s">
        <v>165</v>
      </c>
      <c r="L388" s="335">
        <v>235.2</v>
      </c>
      <c r="M388">
        <v>1</v>
      </c>
      <c r="N388">
        <v>5</v>
      </c>
      <c r="O388" s="355">
        <f t="shared" si="9"/>
        <v>20</v>
      </c>
    </row>
    <row r="389" spans="1:15" x14ac:dyDescent="0.55000000000000004">
      <c r="A389" t="s">
        <v>1145</v>
      </c>
      <c r="B389" t="s">
        <v>169</v>
      </c>
      <c r="C389">
        <v>8.7849769999999996</v>
      </c>
      <c r="D389">
        <v>167.73768899999999</v>
      </c>
      <c r="E389" t="s">
        <v>168</v>
      </c>
      <c r="F389" t="s">
        <v>58</v>
      </c>
      <c r="G389" t="s">
        <v>1140</v>
      </c>
      <c r="H389" t="s">
        <v>166</v>
      </c>
      <c r="I389">
        <v>1</v>
      </c>
      <c r="J389">
        <v>32.76</v>
      </c>
      <c r="K389" t="s">
        <v>165</v>
      </c>
      <c r="L389" s="335">
        <v>2948.4</v>
      </c>
      <c r="M389">
        <v>1</v>
      </c>
      <c r="N389">
        <v>5</v>
      </c>
      <c r="O389" s="355">
        <f t="shared" si="9"/>
        <v>90.000000000000014</v>
      </c>
    </row>
    <row r="390" spans="1:15" x14ac:dyDescent="0.55000000000000004">
      <c r="A390" t="s">
        <v>1144</v>
      </c>
      <c r="B390" t="s">
        <v>169</v>
      </c>
      <c r="C390">
        <v>8.7849339999999998</v>
      </c>
      <c r="D390">
        <v>167.73772600000001</v>
      </c>
      <c r="E390" t="s">
        <v>168</v>
      </c>
      <c r="F390" t="s">
        <v>58</v>
      </c>
      <c r="G390" t="s">
        <v>1140</v>
      </c>
      <c r="H390" t="s">
        <v>174</v>
      </c>
      <c r="I390">
        <v>2</v>
      </c>
      <c r="J390">
        <v>88.2</v>
      </c>
      <c r="K390" t="s">
        <v>165</v>
      </c>
      <c r="L390" s="335">
        <v>3528</v>
      </c>
      <c r="M390">
        <v>1</v>
      </c>
      <c r="N390">
        <v>5</v>
      </c>
      <c r="O390" s="355">
        <f t="shared" si="9"/>
        <v>40</v>
      </c>
    </row>
    <row r="391" spans="1:15" x14ac:dyDescent="0.55000000000000004">
      <c r="A391" t="s">
        <v>1143</v>
      </c>
      <c r="B391" t="s">
        <v>169</v>
      </c>
      <c r="C391">
        <v>8.7850940000000008</v>
      </c>
      <c r="D391">
        <v>167.73745199999999</v>
      </c>
      <c r="E391" t="s">
        <v>168</v>
      </c>
      <c r="F391" t="s">
        <v>60</v>
      </c>
      <c r="G391" t="s">
        <v>1140</v>
      </c>
      <c r="H391" t="s">
        <v>166</v>
      </c>
      <c r="I391">
        <v>1</v>
      </c>
      <c r="J391">
        <v>28.56</v>
      </c>
      <c r="K391" t="s">
        <v>165</v>
      </c>
      <c r="L391" s="335">
        <v>3998.4</v>
      </c>
      <c r="M391">
        <v>1</v>
      </c>
      <c r="N391">
        <v>5</v>
      </c>
      <c r="O391" s="355">
        <f t="shared" si="9"/>
        <v>140</v>
      </c>
    </row>
    <row r="392" spans="1:15" x14ac:dyDescent="0.55000000000000004">
      <c r="A392" t="s">
        <v>1142</v>
      </c>
      <c r="B392" t="s">
        <v>169</v>
      </c>
      <c r="C392">
        <v>8.7847349999999995</v>
      </c>
      <c r="D392">
        <v>167.73727099999999</v>
      </c>
      <c r="E392" t="s">
        <v>168</v>
      </c>
      <c r="F392" t="s">
        <v>58</v>
      </c>
      <c r="G392" t="s">
        <v>1140</v>
      </c>
      <c r="H392" t="s">
        <v>179</v>
      </c>
      <c r="I392">
        <v>1</v>
      </c>
      <c r="J392">
        <v>21.84</v>
      </c>
      <c r="K392" t="s">
        <v>165</v>
      </c>
      <c r="L392" s="335">
        <v>1965.6</v>
      </c>
      <c r="M392">
        <v>1</v>
      </c>
      <c r="N392">
        <v>5</v>
      </c>
      <c r="O392" s="355">
        <f t="shared" si="9"/>
        <v>90</v>
      </c>
    </row>
    <row r="393" spans="1:15" x14ac:dyDescent="0.55000000000000004">
      <c r="A393" t="s">
        <v>1141</v>
      </c>
      <c r="B393" t="s">
        <v>169</v>
      </c>
      <c r="C393">
        <v>8.7846849999999996</v>
      </c>
      <c r="D393">
        <v>167.73729</v>
      </c>
      <c r="E393" t="s">
        <v>168</v>
      </c>
      <c r="F393" t="s">
        <v>58</v>
      </c>
      <c r="G393" t="s">
        <v>1140</v>
      </c>
      <c r="H393" t="s">
        <v>174</v>
      </c>
      <c r="I393">
        <v>1</v>
      </c>
      <c r="J393">
        <v>32.76</v>
      </c>
      <c r="K393" t="s">
        <v>165</v>
      </c>
      <c r="L393" s="335">
        <v>1310.4000000000001</v>
      </c>
      <c r="M393">
        <v>1</v>
      </c>
      <c r="N393">
        <v>5</v>
      </c>
      <c r="O393" s="355">
        <f t="shared" si="9"/>
        <v>40.000000000000007</v>
      </c>
    </row>
    <row r="394" spans="1:15" x14ac:dyDescent="0.55000000000000004">
      <c r="A394" t="s">
        <v>1139</v>
      </c>
      <c r="B394" t="s">
        <v>169</v>
      </c>
      <c r="C394">
        <v>8.7847480000000004</v>
      </c>
      <c r="D394">
        <v>167.73737</v>
      </c>
      <c r="E394" t="s">
        <v>168</v>
      </c>
      <c r="F394" t="s">
        <v>58</v>
      </c>
      <c r="G394" t="s">
        <v>1104</v>
      </c>
      <c r="H394" t="s">
        <v>1137</v>
      </c>
      <c r="I394">
        <v>2</v>
      </c>
      <c r="J394">
        <v>68.88</v>
      </c>
      <c r="K394" t="s">
        <v>165</v>
      </c>
      <c r="L394" s="335">
        <v>192864</v>
      </c>
      <c r="M394">
        <v>1</v>
      </c>
      <c r="N394">
        <v>5</v>
      </c>
      <c r="O394" s="355">
        <f t="shared" ref="O394:O457" si="10">L394/J394</f>
        <v>2800</v>
      </c>
    </row>
    <row r="395" spans="1:15" x14ac:dyDescent="0.55000000000000004">
      <c r="A395" t="s">
        <v>1138</v>
      </c>
      <c r="B395" t="s">
        <v>169</v>
      </c>
      <c r="C395">
        <v>8.7848249999999997</v>
      </c>
      <c r="D395">
        <v>167.73748000000001</v>
      </c>
      <c r="E395" t="s">
        <v>168</v>
      </c>
      <c r="F395" t="s">
        <v>58</v>
      </c>
      <c r="G395" t="s">
        <v>1104</v>
      </c>
      <c r="H395" t="s">
        <v>1137</v>
      </c>
      <c r="I395">
        <v>2</v>
      </c>
      <c r="J395">
        <v>54.6</v>
      </c>
      <c r="K395" t="s">
        <v>165</v>
      </c>
      <c r="L395" s="335">
        <v>125580</v>
      </c>
      <c r="M395">
        <v>1</v>
      </c>
      <c r="N395">
        <v>5</v>
      </c>
      <c r="O395" s="355">
        <f t="shared" si="10"/>
        <v>2300</v>
      </c>
    </row>
    <row r="396" spans="1:15" x14ac:dyDescent="0.55000000000000004">
      <c r="A396" t="s">
        <v>1136</v>
      </c>
      <c r="B396" t="s">
        <v>169</v>
      </c>
      <c r="C396">
        <v>8.784891</v>
      </c>
      <c r="D396">
        <v>167.73755299999999</v>
      </c>
      <c r="E396" t="s">
        <v>168</v>
      </c>
      <c r="F396" t="s">
        <v>58</v>
      </c>
      <c r="G396" t="s">
        <v>1104</v>
      </c>
      <c r="H396" t="s">
        <v>194</v>
      </c>
      <c r="I396">
        <v>2</v>
      </c>
      <c r="J396">
        <v>120.12</v>
      </c>
      <c r="K396" t="s">
        <v>165</v>
      </c>
      <c r="L396" s="335">
        <v>336336</v>
      </c>
      <c r="M396">
        <v>1</v>
      </c>
      <c r="N396">
        <v>5</v>
      </c>
      <c r="O396" s="355">
        <f t="shared" si="10"/>
        <v>2800</v>
      </c>
    </row>
    <row r="397" spans="1:15" x14ac:dyDescent="0.55000000000000004">
      <c r="A397" t="s">
        <v>1135</v>
      </c>
      <c r="B397" t="s">
        <v>169</v>
      </c>
      <c r="C397">
        <v>8.7849360000000001</v>
      </c>
      <c r="D397">
        <v>167.73736</v>
      </c>
      <c r="E397" t="s">
        <v>168</v>
      </c>
      <c r="F397" t="s">
        <v>58</v>
      </c>
      <c r="G397" t="s">
        <v>1104</v>
      </c>
      <c r="H397" t="s">
        <v>172</v>
      </c>
      <c r="I397">
        <v>1</v>
      </c>
      <c r="J397">
        <v>95.76</v>
      </c>
      <c r="K397" t="s">
        <v>165</v>
      </c>
      <c r="L397" s="335">
        <v>81396</v>
      </c>
      <c r="M397">
        <v>1</v>
      </c>
      <c r="N397">
        <v>5</v>
      </c>
      <c r="O397" s="355">
        <f t="shared" si="10"/>
        <v>850</v>
      </c>
    </row>
    <row r="398" spans="1:15" x14ac:dyDescent="0.55000000000000004">
      <c r="A398" t="s">
        <v>1134</v>
      </c>
      <c r="B398" t="s">
        <v>169</v>
      </c>
      <c r="C398">
        <v>8.7849880000000002</v>
      </c>
      <c r="D398">
        <v>167.73728800000001</v>
      </c>
      <c r="E398" t="s">
        <v>168</v>
      </c>
      <c r="F398" t="s">
        <v>58</v>
      </c>
      <c r="G398" t="s">
        <v>1104</v>
      </c>
      <c r="H398" t="s">
        <v>179</v>
      </c>
      <c r="I398">
        <v>1</v>
      </c>
      <c r="J398">
        <v>41.16</v>
      </c>
      <c r="K398" t="s">
        <v>165</v>
      </c>
      <c r="L398" s="335">
        <v>47334</v>
      </c>
      <c r="M398">
        <v>1</v>
      </c>
      <c r="N398">
        <v>5</v>
      </c>
      <c r="O398" s="355">
        <f t="shared" si="10"/>
        <v>1150</v>
      </c>
    </row>
    <row r="399" spans="1:15" x14ac:dyDescent="0.55000000000000004">
      <c r="A399" t="s">
        <v>1133</v>
      </c>
      <c r="B399" t="s">
        <v>169</v>
      </c>
      <c r="C399">
        <v>8.7849719999999998</v>
      </c>
      <c r="D399">
        <v>167.737436</v>
      </c>
      <c r="E399" t="s">
        <v>168</v>
      </c>
      <c r="F399" t="s">
        <v>58</v>
      </c>
      <c r="G399" t="s">
        <v>1104</v>
      </c>
      <c r="H399" t="s">
        <v>179</v>
      </c>
      <c r="I399">
        <v>1</v>
      </c>
      <c r="J399">
        <v>50.4</v>
      </c>
      <c r="K399" t="s">
        <v>165</v>
      </c>
      <c r="L399" s="335">
        <v>42840</v>
      </c>
      <c r="M399">
        <v>1</v>
      </c>
      <c r="N399">
        <v>5</v>
      </c>
      <c r="O399" s="355">
        <f t="shared" si="10"/>
        <v>850</v>
      </c>
    </row>
    <row r="400" spans="1:15" x14ac:dyDescent="0.55000000000000004">
      <c r="A400" t="s">
        <v>1132</v>
      </c>
      <c r="B400" t="s">
        <v>169</v>
      </c>
      <c r="C400">
        <v>8.7849339999999998</v>
      </c>
      <c r="D400">
        <v>167.737291</v>
      </c>
      <c r="E400" t="s">
        <v>168</v>
      </c>
      <c r="F400" t="s">
        <v>58</v>
      </c>
      <c r="G400" t="s">
        <v>1104</v>
      </c>
      <c r="H400" t="s">
        <v>194</v>
      </c>
      <c r="I400">
        <v>2</v>
      </c>
      <c r="J400">
        <v>80.64</v>
      </c>
      <c r="K400" t="s">
        <v>165</v>
      </c>
      <c r="L400" s="335">
        <v>225792</v>
      </c>
      <c r="M400">
        <v>1</v>
      </c>
      <c r="N400">
        <v>5</v>
      </c>
      <c r="O400" s="355">
        <f t="shared" si="10"/>
        <v>2800</v>
      </c>
    </row>
    <row r="401" spans="1:15" x14ac:dyDescent="0.55000000000000004">
      <c r="A401" t="s">
        <v>1131</v>
      </c>
      <c r="B401" t="s">
        <v>169</v>
      </c>
      <c r="C401">
        <v>8.7848419999999994</v>
      </c>
      <c r="D401">
        <v>167.73730699999999</v>
      </c>
      <c r="E401" t="s">
        <v>168</v>
      </c>
      <c r="F401" t="s">
        <v>58</v>
      </c>
      <c r="G401" t="s">
        <v>1104</v>
      </c>
      <c r="H401" t="s">
        <v>179</v>
      </c>
      <c r="I401">
        <v>1</v>
      </c>
      <c r="J401">
        <v>52.08</v>
      </c>
      <c r="K401" t="s">
        <v>165</v>
      </c>
      <c r="L401" s="335">
        <v>44268</v>
      </c>
      <c r="M401">
        <v>1</v>
      </c>
      <c r="N401">
        <v>5</v>
      </c>
      <c r="O401" s="355">
        <f t="shared" si="10"/>
        <v>850</v>
      </c>
    </row>
    <row r="402" spans="1:15" x14ac:dyDescent="0.55000000000000004">
      <c r="A402" t="s">
        <v>1130</v>
      </c>
      <c r="B402" t="s">
        <v>169</v>
      </c>
      <c r="C402">
        <v>8.7849389999999996</v>
      </c>
      <c r="D402">
        <v>167.73748699999999</v>
      </c>
      <c r="E402" t="s">
        <v>168</v>
      </c>
      <c r="F402" t="s">
        <v>58</v>
      </c>
      <c r="G402" t="s">
        <v>1104</v>
      </c>
      <c r="H402" t="s">
        <v>172</v>
      </c>
      <c r="I402">
        <v>1</v>
      </c>
      <c r="J402">
        <v>61.32</v>
      </c>
      <c r="K402" t="s">
        <v>165</v>
      </c>
      <c r="L402" s="335">
        <v>52122</v>
      </c>
      <c r="M402">
        <v>1</v>
      </c>
      <c r="N402">
        <v>5</v>
      </c>
      <c r="O402" s="355">
        <f t="shared" si="10"/>
        <v>850</v>
      </c>
    </row>
    <row r="403" spans="1:15" x14ac:dyDescent="0.55000000000000004">
      <c r="A403" t="s">
        <v>1129</v>
      </c>
      <c r="B403" t="s">
        <v>169</v>
      </c>
      <c r="C403">
        <v>8.7848330000000008</v>
      </c>
      <c r="D403">
        <v>167.736996</v>
      </c>
      <c r="E403" t="s">
        <v>168</v>
      </c>
      <c r="F403" t="s">
        <v>58</v>
      </c>
      <c r="G403" t="s">
        <v>1104</v>
      </c>
      <c r="H403" t="s">
        <v>194</v>
      </c>
      <c r="I403">
        <v>2</v>
      </c>
      <c r="J403">
        <v>62.16</v>
      </c>
      <c r="K403" t="s">
        <v>165</v>
      </c>
      <c r="L403" s="335">
        <v>174048</v>
      </c>
      <c r="M403">
        <v>1</v>
      </c>
      <c r="N403">
        <v>5</v>
      </c>
      <c r="O403" s="355">
        <f t="shared" si="10"/>
        <v>2800</v>
      </c>
    </row>
    <row r="404" spans="1:15" x14ac:dyDescent="0.55000000000000004">
      <c r="A404" t="s">
        <v>1128</v>
      </c>
      <c r="B404" t="s">
        <v>169</v>
      </c>
      <c r="C404">
        <v>8.7848220000000001</v>
      </c>
      <c r="D404">
        <v>167.73694</v>
      </c>
      <c r="E404" t="s">
        <v>168</v>
      </c>
      <c r="F404" t="s">
        <v>58</v>
      </c>
      <c r="G404" t="s">
        <v>1104</v>
      </c>
      <c r="H404" t="s">
        <v>224</v>
      </c>
      <c r="I404">
        <v>2</v>
      </c>
      <c r="J404">
        <v>57.12</v>
      </c>
      <c r="K404" t="s">
        <v>165</v>
      </c>
      <c r="L404" s="335">
        <v>131376</v>
      </c>
      <c r="M404">
        <v>1</v>
      </c>
      <c r="N404">
        <v>5</v>
      </c>
      <c r="O404" s="355">
        <f t="shared" si="10"/>
        <v>2300</v>
      </c>
    </row>
    <row r="405" spans="1:15" x14ac:dyDescent="0.55000000000000004">
      <c r="A405" t="s">
        <v>1127</v>
      </c>
      <c r="B405" t="s">
        <v>169</v>
      </c>
      <c r="C405">
        <v>8.7848050000000004</v>
      </c>
      <c r="D405">
        <v>167.73682099999999</v>
      </c>
      <c r="E405" t="s">
        <v>168</v>
      </c>
      <c r="F405" t="s">
        <v>58</v>
      </c>
      <c r="G405" t="s">
        <v>1104</v>
      </c>
      <c r="H405" t="s">
        <v>166</v>
      </c>
      <c r="I405">
        <v>1</v>
      </c>
      <c r="J405">
        <v>179.76</v>
      </c>
      <c r="K405" t="s">
        <v>165</v>
      </c>
      <c r="L405" s="335">
        <v>89880</v>
      </c>
      <c r="M405">
        <v>1</v>
      </c>
      <c r="N405">
        <v>5</v>
      </c>
      <c r="O405" s="355">
        <f t="shared" si="10"/>
        <v>500</v>
      </c>
    </row>
    <row r="406" spans="1:15" x14ac:dyDescent="0.55000000000000004">
      <c r="A406" t="s">
        <v>1126</v>
      </c>
      <c r="B406" t="s">
        <v>169</v>
      </c>
      <c r="C406">
        <v>8.7847390000000001</v>
      </c>
      <c r="D406">
        <v>167.73688799999999</v>
      </c>
      <c r="E406" t="s">
        <v>168</v>
      </c>
      <c r="F406" t="s">
        <v>58</v>
      </c>
      <c r="G406" t="s">
        <v>1104</v>
      </c>
      <c r="H406" t="s">
        <v>166</v>
      </c>
      <c r="I406">
        <v>1</v>
      </c>
      <c r="J406">
        <v>36.96</v>
      </c>
      <c r="K406" t="s">
        <v>165</v>
      </c>
      <c r="L406" s="335">
        <v>31416</v>
      </c>
      <c r="M406">
        <v>1</v>
      </c>
      <c r="N406">
        <v>5</v>
      </c>
      <c r="O406" s="355">
        <f t="shared" si="10"/>
        <v>850</v>
      </c>
    </row>
    <row r="407" spans="1:15" x14ac:dyDescent="0.55000000000000004">
      <c r="A407" t="s">
        <v>1125</v>
      </c>
      <c r="B407" t="s">
        <v>169</v>
      </c>
      <c r="C407">
        <v>8.7843920000000004</v>
      </c>
      <c r="D407">
        <v>167.735998</v>
      </c>
      <c r="E407" t="s">
        <v>168</v>
      </c>
      <c r="F407" t="s">
        <v>58</v>
      </c>
      <c r="G407" t="s">
        <v>1104</v>
      </c>
      <c r="H407" t="s">
        <v>192</v>
      </c>
      <c r="I407">
        <v>2</v>
      </c>
      <c r="J407">
        <v>33.6</v>
      </c>
      <c r="K407" t="s">
        <v>165</v>
      </c>
      <c r="L407" s="335">
        <v>77280</v>
      </c>
      <c r="M407">
        <v>1</v>
      </c>
      <c r="N407">
        <v>5</v>
      </c>
      <c r="O407" s="355">
        <f t="shared" si="10"/>
        <v>2300</v>
      </c>
    </row>
    <row r="408" spans="1:15" x14ac:dyDescent="0.55000000000000004">
      <c r="A408" t="s">
        <v>1124</v>
      </c>
      <c r="B408" t="s">
        <v>169</v>
      </c>
      <c r="C408">
        <v>8.7844350000000002</v>
      </c>
      <c r="D408">
        <v>167.73619500000001</v>
      </c>
      <c r="E408" t="s">
        <v>168</v>
      </c>
      <c r="F408" t="s">
        <v>58</v>
      </c>
      <c r="G408" t="s">
        <v>1104</v>
      </c>
      <c r="H408" t="s">
        <v>192</v>
      </c>
      <c r="I408">
        <v>2</v>
      </c>
      <c r="J408">
        <v>259.56</v>
      </c>
      <c r="K408" t="s">
        <v>165</v>
      </c>
      <c r="L408" s="335">
        <v>726768</v>
      </c>
      <c r="M408">
        <v>1</v>
      </c>
      <c r="N408">
        <v>5</v>
      </c>
      <c r="O408" s="355">
        <f t="shared" si="10"/>
        <v>2800</v>
      </c>
    </row>
    <row r="409" spans="1:15" x14ac:dyDescent="0.55000000000000004">
      <c r="A409" t="s">
        <v>1123</v>
      </c>
      <c r="B409" t="s">
        <v>169</v>
      </c>
      <c r="C409">
        <v>8.784421</v>
      </c>
      <c r="D409">
        <v>167.73625000000001</v>
      </c>
      <c r="E409" t="s">
        <v>168</v>
      </c>
      <c r="F409" t="s">
        <v>60</v>
      </c>
      <c r="G409" t="s">
        <v>1104</v>
      </c>
      <c r="H409" t="s">
        <v>174</v>
      </c>
      <c r="I409">
        <v>1</v>
      </c>
      <c r="J409">
        <v>86.52</v>
      </c>
      <c r="K409" t="s">
        <v>165</v>
      </c>
      <c r="L409" s="335">
        <v>1730.4</v>
      </c>
      <c r="M409">
        <v>1</v>
      </c>
      <c r="N409">
        <v>5</v>
      </c>
      <c r="O409" s="355">
        <f t="shared" si="10"/>
        <v>20.000000000000004</v>
      </c>
    </row>
    <row r="410" spans="1:15" x14ac:dyDescent="0.55000000000000004">
      <c r="A410" t="s">
        <v>1122</v>
      </c>
      <c r="B410" t="s">
        <v>169</v>
      </c>
      <c r="C410">
        <v>8.7845049999999993</v>
      </c>
      <c r="D410">
        <v>167.736223</v>
      </c>
      <c r="E410" t="s">
        <v>168</v>
      </c>
      <c r="F410" t="s">
        <v>58</v>
      </c>
      <c r="G410" t="s">
        <v>1104</v>
      </c>
      <c r="H410" t="s">
        <v>179</v>
      </c>
      <c r="I410">
        <v>1</v>
      </c>
      <c r="J410">
        <v>97.44</v>
      </c>
      <c r="K410" t="s">
        <v>165</v>
      </c>
      <c r="L410" s="335">
        <v>112056</v>
      </c>
      <c r="M410">
        <v>1</v>
      </c>
      <c r="N410">
        <v>5</v>
      </c>
      <c r="O410" s="355">
        <f t="shared" si="10"/>
        <v>1150</v>
      </c>
    </row>
    <row r="411" spans="1:15" x14ac:dyDescent="0.55000000000000004">
      <c r="A411" t="s">
        <v>1121</v>
      </c>
      <c r="B411" t="s">
        <v>169</v>
      </c>
      <c r="C411">
        <v>8.7845320000000005</v>
      </c>
      <c r="D411">
        <v>167.73596499999999</v>
      </c>
      <c r="E411" t="s">
        <v>168</v>
      </c>
      <c r="F411" t="s">
        <v>58</v>
      </c>
      <c r="G411" t="s">
        <v>1104</v>
      </c>
      <c r="H411" t="s">
        <v>282</v>
      </c>
      <c r="I411">
        <v>2</v>
      </c>
      <c r="J411">
        <v>124.32</v>
      </c>
      <c r="K411" t="s">
        <v>165</v>
      </c>
      <c r="L411" s="335">
        <v>285936</v>
      </c>
      <c r="M411">
        <v>1</v>
      </c>
      <c r="N411">
        <v>5</v>
      </c>
      <c r="O411" s="355">
        <f t="shared" si="10"/>
        <v>2300</v>
      </c>
    </row>
    <row r="412" spans="1:15" x14ac:dyDescent="0.55000000000000004">
      <c r="A412" t="s">
        <v>1120</v>
      </c>
      <c r="B412" t="s">
        <v>169</v>
      </c>
      <c r="C412">
        <v>8.7845859999999991</v>
      </c>
      <c r="D412">
        <v>167.73609999999999</v>
      </c>
      <c r="E412" t="s">
        <v>168</v>
      </c>
      <c r="F412" t="s">
        <v>58</v>
      </c>
      <c r="G412" t="s">
        <v>1104</v>
      </c>
      <c r="H412" t="s">
        <v>179</v>
      </c>
      <c r="I412">
        <v>1</v>
      </c>
      <c r="J412">
        <v>117.6</v>
      </c>
      <c r="K412" t="s">
        <v>165</v>
      </c>
      <c r="L412" s="335">
        <v>99960</v>
      </c>
      <c r="M412">
        <v>1</v>
      </c>
      <c r="N412">
        <v>5</v>
      </c>
      <c r="O412" s="355">
        <f t="shared" si="10"/>
        <v>850</v>
      </c>
    </row>
    <row r="413" spans="1:15" x14ac:dyDescent="0.55000000000000004">
      <c r="A413" t="s">
        <v>1119</v>
      </c>
      <c r="B413" t="s">
        <v>169</v>
      </c>
      <c r="C413">
        <v>8.7846410000000006</v>
      </c>
      <c r="D413">
        <v>167.73608100000001</v>
      </c>
      <c r="E413" t="s">
        <v>168</v>
      </c>
      <c r="F413" t="s">
        <v>58</v>
      </c>
      <c r="G413" t="s">
        <v>1104</v>
      </c>
      <c r="H413" t="s">
        <v>194</v>
      </c>
      <c r="I413">
        <v>2</v>
      </c>
      <c r="J413">
        <v>187.32</v>
      </c>
      <c r="K413" t="s">
        <v>165</v>
      </c>
      <c r="L413" s="335">
        <v>524496</v>
      </c>
      <c r="M413">
        <v>1</v>
      </c>
      <c r="N413">
        <v>5</v>
      </c>
      <c r="O413" s="355">
        <f t="shared" si="10"/>
        <v>2800</v>
      </c>
    </row>
    <row r="414" spans="1:15" x14ac:dyDescent="0.55000000000000004">
      <c r="A414" t="s">
        <v>1118</v>
      </c>
      <c r="B414" t="s">
        <v>169</v>
      </c>
      <c r="C414">
        <v>8.7849029999999999</v>
      </c>
      <c r="D414">
        <v>167.73617200000001</v>
      </c>
      <c r="E414" t="s">
        <v>168</v>
      </c>
      <c r="F414" t="s">
        <v>58</v>
      </c>
      <c r="G414" t="s">
        <v>1104</v>
      </c>
      <c r="H414" t="s">
        <v>194</v>
      </c>
      <c r="I414">
        <v>3</v>
      </c>
      <c r="J414">
        <v>41.16</v>
      </c>
      <c r="K414" t="s">
        <v>165</v>
      </c>
      <c r="L414" s="335">
        <v>172872</v>
      </c>
      <c r="M414">
        <v>1</v>
      </c>
      <c r="N414">
        <v>5</v>
      </c>
      <c r="O414" s="355">
        <f t="shared" si="10"/>
        <v>4200</v>
      </c>
    </row>
    <row r="415" spans="1:15" x14ac:dyDescent="0.55000000000000004">
      <c r="A415" t="s">
        <v>1117</v>
      </c>
      <c r="B415" t="s">
        <v>169</v>
      </c>
      <c r="C415">
        <v>8.7847000000000008</v>
      </c>
      <c r="D415">
        <v>167.73620500000001</v>
      </c>
      <c r="E415" t="s">
        <v>168</v>
      </c>
      <c r="F415" t="s">
        <v>58</v>
      </c>
      <c r="G415" t="s">
        <v>1104</v>
      </c>
      <c r="H415" t="s">
        <v>179</v>
      </c>
      <c r="I415">
        <v>1</v>
      </c>
      <c r="J415">
        <v>106.68</v>
      </c>
      <c r="K415" t="s">
        <v>165</v>
      </c>
      <c r="L415" s="335">
        <v>90678</v>
      </c>
      <c r="M415">
        <v>1</v>
      </c>
      <c r="N415">
        <v>5</v>
      </c>
      <c r="O415" s="355">
        <f t="shared" si="10"/>
        <v>850</v>
      </c>
    </row>
    <row r="416" spans="1:15" x14ac:dyDescent="0.55000000000000004">
      <c r="A416" t="s">
        <v>1116</v>
      </c>
      <c r="B416" t="s">
        <v>169</v>
      </c>
      <c r="C416">
        <v>8.7847609999999996</v>
      </c>
      <c r="D416">
        <v>167.73621299999999</v>
      </c>
      <c r="E416" t="s">
        <v>168</v>
      </c>
      <c r="F416" t="s">
        <v>58</v>
      </c>
      <c r="G416" t="s">
        <v>1104</v>
      </c>
      <c r="H416" t="s">
        <v>166</v>
      </c>
      <c r="I416">
        <v>1</v>
      </c>
      <c r="J416">
        <v>560.28</v>
      </c>
      <c r="K416" t="s">
        <v>165</v>
      </c>
      <c r="L416" s="335">
        <v>476238</v>
      </c>
      <c r="M416">
        <v>1</v>
      </c>
      <c r="N416">
        <v>5</v>
      </c>
      <c r="O416" s="355">
        <f t="shared" si="10"/>
        <v>850</v>
      </c>
    </row>
    <row r="417" spans="1:15" x14ac:dyDescent="0.55000000000000004">
      <c r="A417" t="s">
        <v>1115</v>
      </c>
      <c r="B417" t="s">
        <v>169</v>
      </c>
      <c r="C417">
        <v>8.7847939999999998</v>
      </c>
      <c r="D417">
        <v>167.73618200000001</v>
      </c>
      <c r="E417" t="s">
        <v>168</v>
      </c>
      <c r="F417" t="s">
        <v>58</v>
      </c>
      <c r="G417" t="s">
        <v>1104</v>
      </c>
      <c r="H417" t="s">
        <v>166</v>
      </c>
      <c r="I417">
        <v>1</v>
      </c>
      <c r="J417">
        <v>130.19999999999999</v>
      </c>
      <c r="K417" t="s">
        <v>165</v>
      </c>
      <c r="L417" s="335">
        <v>110670</v>
      </c>
      <c r="M417">
        <v>1</v>
      </c>
      <c r="N417">
        <v>5</v>
      </c>
      <c r="O417" s="355">
        <f t="shared" si="10"/>
        <v>850.00000000000011</v>
      </c>
    </row>
    <row r="418" spans="1:15" x14ac:dyDescent="0.55000000000000004">
      <c r="A418" t="s">
        <v>1114</v>
      </c>
      <c r="B418" t="s">
        <v>169</v>
      </c>
      <c r="C418">
        <v>8.7847740000000005</v>
      </c>
      <c r="D418">
        <v>167.73626400000001</v>
      </c>
      <c r="E418" t="s">
        <v>168</v>
      </c>
      <c r="F418" t="s">
        <v>60</v>
      </c>
      <c r="G418" t="s">
        <v>1104</v>
      </c>
      <c r="H418" t="s">
        <v>282</v>
      </c>
      <c r="I418">
        <v>2</v>
      </c>
      <c r="J418">
        <v>73.92</v>
      </c>
      <c r="K418" t="s">
        <v>165</v>
      </c>
      <c r="L418" s="335">
        <v>125664</v>
      </c>
      <c r="M418">
        <v>1</v>
      </c>
      <c r="N418">
        <v>5</v>
      </c>
      <c r="O418" s="355">
        <f t="shared" si="10"/>
        <v>1700</v>
      </c>
    </row>
    <row r="419" spans="1:15" x14ac:dyDescent="0.55000000000000004">
      <c r="A419" t="s">
        <v>1113</v>
      </c>
      <c r="B419" t="s">
        <v>169</v>
      </c>
      <c r="C419">
        <v>8.7842850000000006</v>
      </c>
      <c r="D419">
        <v>167.73608200000001</v>
      </c>
      <c r="E419" t="s">
        <v>168</v>
      </c>
      <c r="F419" t="s">
        <v>58</v>
      </c>
      <c r="G419" t="s">
        <v>1104</v>
      </c>
      <c r="H419" t="s">
        <v>172</v>
      </c>
      <c r="I419">
        <v>1</v>
      </c>
      <c r="J419">
        <v>42.84</v>
      </c>
      <c r="K419" t="s">
        <v>165</v>
      </c>
      <c r="L419" s="335">
        <v>36414</v>
      </c>
      <c r="M419">
        <v>1</v>
      </c>
      <c r="N419">
        <v>5</v>
      </c>
      <c r="O419" s="355">
        <f t="shared" si="10"/>
        <v>849.99999999999989</v>
      </c>
    </row>
    <row r="420" spans="1:15" x14ac:dyDescent="0.55000000000000004">
      <c r="A420" t="s">
        <v>1112</v>
      </c>
      <c r="B420" t="s">
        <v>169</v>
      </c>
      <c r="C420">
        <v>8.7841909999999999</v>
      </c>
      <c r="D420">
        <v>167.73635200000001</v>
      </c>
      <c r="E420" t="s">
        <v>168</v>
      </c>
      <c r="F420" t="s">
        <v>58</v>
      </c>
      <c r="G420" t="s">
        <v>1104</v>
      </c>
      <c r="H420" t="s">
        <v>192</v>
      </c>
      <c r="I420">
        <v>2</v>
      </c>
      <c r="J420">
        <v>63</v>
      </c>
      <c r="K420" t="s">
        <v>165</v>
      </c>
      <c r="L420" s="335">
        <v>144900</v>
      </c>
      <c r="M420">
        <v>1</v>
      </c>
      <c r="N420">
        <v>5</v>
      </c>
      <c r="O420" s="355">
        <f t="shared" si="10"/>
        <v>2300</v>
      </c>
    </row>
    <row r="421" spans="1:15" x14ac:dyDescent="0.55000000000000004">
      <c r="A421" t="s">
        <v>1111</v>
      </c>
      <c r="B421" t="s">
        <v>169</v>
      </c>
      <c r="C421">
        <v>8.7841339999999999</v>
      </c>
      <c r="D421">
        <v>167.736391</v>
      </c>
      <c r="E421" t="s">
        <v>168</v>
      </c>
      <c r="F421" t="s">
        <v>63</v>
      </c>
      <c r="G421" t="s">
        <v>1104</v>
      </c>
      <c r="H421" t="s">
        <v>179</v>
      </c>
      <c r="I421">
        <v>1</v>
      </c>
      <c r="J421">
        <v>252</v>
      </c>
      <c r="K421" t="s">
        <v>165</v>
      </c>
      <c r="L421" s="335">
        <v>214200</v>
      </c>
      <c r="M421">
        <v>1</v>
      </c>
      <c r="N421">
        <v>5</v>
      </c>
      <c r="O421" s="355">
        <f t="shared" si="10"/>
        <v>850</v>
      </c>
    </row>
    <row r="422" spans="1:15" x14ac:dyDescent="0.55000000000000004">
      <c r="A422" t="s">
        <v>1110</v>
      </c>
      <c r="B422" t="s">
        <v>169</v>
      </c>
      <c r="C422">
        <v>8.7840900000000008</v>
      </c>
      <c r="D422">
        <v>167.73640499999999</v>
      </c>
      <c r="E422" t="s">
        <v>168</v>
      </c>
      <c r="F422" t="s">
        <v>60</v>
      </c>
      <c r="G422" t="s">
        <v>1104</v>
      </c>
      <c r="H422" t="s">
        <v>194</v>
      </c>
      <c r="I422">
        <v>2</v>
      </c>
      <c r="J422">
        <v>245.28</v>
      </c>
      <c r="K422" t="s">
        <v>165</v>
      </c>
      <c r="L422" s="335">
        <v>686784</v>
      </c>
      <c r="M422">
        <v>1</v>
      </c>
      <c r="N422">
        <v>5</v>
      </c>
      <c r="O422" s="355">
        <f t="shared" si="10"/>
        <v>2800</v>
      </c>
    </row>
    <row r="423" spans="1:15" x14ac:dyDescent="0.55000000000000004">
      <c r="A423" t="s">
        <v>1109</v>
      </c>
      <c r="B423" t="s">
        <v>169</v>
      </c>
      <c r="C423">
        <v>8.7843730000000004</v>
      </c>
      <c r="D423">
        <v>167.73657900000001</v>
      </c>
      <c r="E423" t="s">
        <v>168</v>
      </c>
      <c r="F423" t="s">
        <v>58</v>
      </c>
      <c r="G423" t="s">
        <v>1104</v>
      </c>
      <c r="H423" t="s">
        <v>179</v>
      </c>
      <c r="I423">
        <v>1</v>
      </c>
      <c r="J423">
        <v>56.28</v>
      </c>
      <c r="K423" t="s">
        <v>165</v>
      </c>
      <c r="L423" s="335">
        <v>64722</v>
      </c>
      <c r="M423">
        <v>1</v>
      </c>
      <c r="N423">
        <v>5</v>
      </c>
      <c r="O423" s="355">
        <f t="shared" si="10"/>
        <v>1150</v>
      </c>
    </row>
    <row r="424" spans="1:15" x14ac:dyDescent="0.55000000000000004">
      <c r="A424" t="s">
        <v>1108</v>
      </c>
      <c r="B424" t="s">
        <v>169</v>
      </c>
      <c r="C424">
        <v>8.7842699999999994</v>
      </c>
      <c r="D424">
        <v>167.73667599999999</v>
      </c>
      <c r="E424" t="s">
        <v>168</v>
      </c>
      <c r="F424" t="s">
        <v>58</v>
      </c>
      <c r="G424" t="s">
        <v>1104</v>
      </c>
      <c r="H424" t="s">
        <v>192</v>
      </c>
      <c r="I424">
        <v>2</v>
      </c>
      <c r="J424">
        <v>185.64</v>
      </c>
      <c r="K424" t="s">
        <v>165</v>
      </c>
      <c r="L424" s="335">
        <v>519792</v>
      </c>
      <c r="M424">
        <v>1</v>
      </c>
      <c r="N424">
        <v>5</v>
      </c>
      <c r="O424" s="355">
        <f t="shared" si="10"/>
        <v>2800</v>
      </c>
    </row>
    <row r="425" spans="1:15" x14ac:dyDescent="0.55000000000000004">
      <c r="A425" t="s">
        <v>1107</v>
      </c>
      <c r="B425" t="s">
        <v>169</v>
      </c>
      <c r="C425">
        <v>8.7842859999999998</v>
      </c>
      <c r="D425">
        <v>167.73660699999999</v>
      </c>
      <c r="E425" t="s">
        <v>168</v>
      </c>
      <c r="F425" t="s">
        <v>58</v>
      </c>
      <c r="G425" t="s">
        <v>1104</v>
      </c>
      <c r="H425" t="s">
        <v>194</v>
      </c>
      <c r="I425">
        <v>2</v>
      </c>
      <c r="J425">
        <v>338.52</v>
      </c>
      <c r="K425" t="s">
        <v>165</v>
      </c>
      <c r="L425" s="335">
        <v>778596</v>
      </c>
      <c r="M425">
        <v>1</v>
      </c>
      <c r="N425">
        <v>5</v>
      </c>
      <c r="O425" s="355">
        <f t="shared" si="10"/>
        <v>2300</v>
      </c>
    </row>
    <row r="426" spans="1:15" x14ac:dyDescent="0.55000000000000004">
      <c r="A426" t="s">
        <v>1106</v>
      </c>
      <c r="B426" t="s">
        <v>169</v>
      </c>
      <c r="C426">
        <v>8.7841959999999997</v>
      </c>
      <c r="D426">
        <v>167.73668799999999</v>
      </c>
      <c r="E426" t="s">
        <v>168</v>
      </c>
      <c r="F426" t="s">
        <v>58</v>
      </c>
      <c r="G426" t="s">
        <v>1104</v>
      </c>
      <c r="H426" t="s">
        <v>192</v>
      </c>
      <c r="I426">
        <v>2</v>
      </c>
      <c r="J426">
        <v>108.36</v>
      </c>
      <c r="K426" t="s">
        <v>165</v>
      </c>
      <c r="L426" s="335">
        <v>303408</v>
      </c>
      <c r="M426">
        <v>1</v>
      </c>
      <c r="N426">
        <v>5</v>
      </c>
      <c r="O426" s="355">
        <f t="shared" si="10"/>
        <v>2800</v>
      </c>
    </row>
    <row r="427" spans="1:15" x14ac:dyDescent="0.55000000000000004">
      <c r="A427" t="s">
        <v>1105</v>
      </c>
      <c r="B427" t="s">
        <v>169</v>
      </c>
      <c r="C427">
        <v>8.784179</v>
      </c>
      <c r="D427">
        <v>167.73657</v>
      </c>
      <c r="E427" t="s">
        <v>168</v>
      </c>
      <c r="F427" t="s">
        <v>58</v>
      </c>
      <c r="G427" t="s">
        <v>1104</v>
      </c>
      <c r="H427" t="s">
        <v>194</v>
      </c>
      <c r="I427">
        <v>2</v>
      </c>
      <c r="J427">
        <v>90.72</v>
      </c>
      <c r="K427" t="s">
        <v>165</v>
      </c>
      <c r="L427" s="335">
        <v>254016</v>
      </c>
      <c r="M427">
        <v>1</v>
      </c>
      <c r="N427">
        <v>5</v>
      </c>
      <c r="O427" s="355">
        <f t="shared" si="10"/>
        <v>2800</v>
      </c>
    </row>
    <row r="428" spans="1:15" x14ac:dyDescent="0.55000000000000004">
      <c r="A428" t="s">
        <v>1103</v>
      </c>
      <c r="B428" t="s">
        <v>169</v>
      </c>
      <c r="C428">
        <v>8.7841090000000008</v>
      </c>
      <c r="D428">
        <v>167.73660899999999</v>
      </c>
      <c r="E428" t="s">
        <v>168</v>
      </c>
      <c r="F428" t="s">
        <v>58</v>
      </c>
      <c r="G428" s="275" t="s">
        <v>167</v>
      </c>
      <c r="H428" s="275" t="s">
        <v>194</v>
      </c>
      <c r="I428" s="275">
        <v>2</v>
      </c>
      <c r="J428" s="275">
        <v>99.12</v>
      </c>
      <c r="K428" s="275" t="s">
        <v>165</v>
      </c>
      <c r="L428" s="357">
        <v>277536</v>
      </c>
      <c r="M428" s="275">
        <v>1</v>
      </c>
      <c r="N428" s="275">
        <v>5</v>
      </c>
      <c r="O428" s="356">
        <f t="shared" si="10"/>
        <v>2800</v>
      </c>
    </row>
    <row r="429" spans="1:15" x14ac:dyDescent="0.55000000000000004">
      <c r="A429" t="s">
        <v>1102</v>
      </c>
      <c r="B429" t="s">
        <v>169</v>
      </c>
      <c r="C429">
        <v>8.7845279999999999</v>
      </c>
      <c r="D429">
        <v>167.73657600000001</v>
      </c>
      <c r="E429" t="s">
        <v>168</v>
      </c>
      <c r="F429" t="s">
        <v>58</v>
      </c>
      <c r="G429" t="s">
        <v>167</v>
      </c>
      <c r="H429" t="s">
        <v>179</v>
      </c>
      <c r="I429">
        <v>1</v>
      </c>
      <c r="J429">
        <v>81.48</v>
      </c>
      <c r="K429" t="s">
        <v>165</v>
      </c>
      <c r="L429" s="335">
        <v>93702</v>
      </c>
      <c r="M429">
        <v>1</v>
      </c>
      <c r="N429">
        <v>5</v>
      </c>
      <c r="O429" s="355">
        <f t="shared" si="10"/>
        <v>1150</v>
      </c>
    </row>
    <row r="430" spans="1:15" x14ac:dyDescent="0.55000000000000004">
      <c r="A430" t="s">
        <v>1101</v>
      </c>
      <c r="B430" t="s">
        <v>169</v>
      </c>
      <c r="C430">
        <v>8.7845879999999994</v>
      </c>
      <c r="D430">
        <v>167.73669000000001</v>
      </c>
      <c r="E430" t="s">
        <v>168</v>
      </c>
      <c r="F430" t="s">
        <v>58</v>
      </c>
      <c r="G430" t="s">
        <v>167</v>
      </c>
      <c r="H430" t="s">
        <v>179</v>
      </c>
      <c r="I430">
        <v>1</v>
      </c>
      <c r="J430">
        <v>93.24</v>
      </c>
      <c r="K430" t="s">
        <v>165</v>
      </c>
      <c r="L430" s="335">
        <v>107226</v>
      </c>
      <c r="M430">
        <v>1</v>
      </c>
      <c r="N430">
        <v>5</v>
      </c>
      <c r="O430" s="355">
        <f t="shared" si="10"/>
        <v>1150</v>
      </c>
    </row>
    <row r="431" spans="1:15" x14ac:dyDescent="0.55000000000000004">
      <c r="A431" t="s">
        <v>1100</v>
      </c>
      <c r="B431" t="s">
        <v>169</v>
      </c>
      <c r="C431">
        <v>8.7845030000000008</v>
      </c>
      <c r="D431">
        <v>167.73665700000001</v>
      </c>
      <c r="E431" t="s">
        <v>168</v>
      </c>
      <c r="F431" t="s">
        <v>62</v>
      </c>
      <c r="G431" t="s">
        <v>167</v>
      </c>
      <c r="H431" t="s">
        <v>179</v>
      </c>
      <c r="I431">
        <v>1</v>
      </c>
      <c r="J431">
        <v>24.36</v>
      </c>
      <c r="K431" t="s">
        <v>165</v>
      </c>
      <c r="L431" s="335">
        <v>20706</v>
      </c>
      <c r="M431">
        <v>1</v>
      </c>
      <c r="N431">
        <v>5</v>
      </c>
      <c r="O431" s="355">
        <f t="shared" si="10"/>
        <v>850</v>
      </c>
    </row>
    <row r="432" spans="1:15" x14ac:dyDescent="0.55000000000000004">
      <c r="A432" t="s">
        <v>1099</v>
      </c>
      <c r="B432" t="s">
        <v>169</v>
      </c>
      <c r="C432">
        <v>8.7845680000000002</v>
      </c>
      <c r="D432">
        <v>167.73684499999999</v>
      </c>
      <c r="E432" t="s">
        <v>168</v>
      </c>
      <c r="F432" t="s">
        <v>58</v>
      </c>
      <c r="G432" t="s">
        <v>167</v>
      </c>
      <c r="H432" t="s">
        <v>179</v>
      </c>
      <c r="I432">
        <v>1</v>
      </c>
      <c r="J432">
        <v>37.799999999999997</v>
      </c>
      <c r="K432" t="s">
        <v>165</v>
      </c>
      <c r="L432" s="335">
        <v>32130</v>
      </c>
      <c r="M432">
        <v>1</v>
      </c>
      <c r="N432">
        <v>5</v>
      </c>
      <c r="O432" s="355">
        <f t="shared" si="10"/>
        <v>850.00000000000011</v>
      </c>
    </row>
    <row r="433" spans="1:15" x14ac:dyDescent="0.55000000000000004">
      <c r="A433" t="s">
        <v>1098</v>
      </c>
      <c r="B433" t="s">
        <v>169</v>
      </c>
      <c r="C433">
        <v>8.7846209999999996</v>
      </c>
      <c r="D433">
        <v>167.73658499999999</v>
      </c>
      <c r="E433" t="s">
        <v>168</v>
      </c>
      <c r="F433" t="s">
        <v>58</v>
      </c>
      <c r="G433" t="s">
        <v>167</v>
      </c>
      <c r="H433" t="s">
        <v>166</v>
      </c>
      <c r="I433">
        <v>1</v>
      </c>
      <c r="J433">
        <v>106.68</v>
      </c>
      <c r="K433" t="s">
        <v>165</v>
      </c>
      <c r="L433" s="335">
        <v>90678</v>
      </c>
      <c r="M433">
        <v>1</v>
      </c>
      <c r="N433">
        <v>5</v>
      </c>
      <c r="O433" s="355">
        <f t="shared" si="10"/>
        <v>850</v>
      </c>
    </row>
    <row r="434" spans="1:15" x14ac:dyDescent="0.55000000000000004">
      <c r="A434" t="s">
        <v>1097</v>
      </c>
      <c r="B434" t="s">
        <v>169</v>
      </c>
      <c r="C434">
        <v>8.7845669999999991</v>
      </c>
      <c r="D434">
        <v>167.73701600000001</v>
      </c>
      <c r="E434" t="s">
        <v>168</v>
      </c>
      <c r="F434" t="s">
        <v>58</v>
      </c>
      <c r="G434" t="s">
        <v>167</v>
      </c>
      <c r="H434" t="s">
        <v>179</v>
      </c>
      <c r="I434">
        <v>1</v>
      </c>
      <c r="J434">
        <v>69.72</v>
      </c>
      <c r="K434" t="s">
        <v>165</v>
      </c>
      <c r="L434" s="335">
        <v>59262</v>
      </c>
      <c r="M434">
        <v>1</v>
      </c>
      <c r="N434">
        <v>5</v>
      </c>
      <c r="O434" s="355">
        <f t="shared" si="10"/>
        <v>850</v>
      </c>
    </row>
    <row r="435" spans="1:15" x14ac:dyDescent="0.55000000000000004">
      <c r="A435" t="s">
        <v>1096</v>
      </c>
      <c r="B435" t="s">
        <v>169</v>
      </c>
      <c r="C435">
        <v>8.7845329999999997</v>
      </c>
      <c r="D435">
        <v>167.73708400000001</v>
      </c>
      <c r="E435" t="s">
        <v>168</v>
      </c>
      <c r="F435" t="s">
        <v>58</v>
      </c>
      <c r="G435" t="s">
        <v>167</v>
      </c>
      <c r="H435" t="s">
        <v>166</v>
      </c>
      <c r="I435">
        <v>1</v>
      </c>
      <c r="J435">
        <v>68.88</v>
      </c>
      <c r="K435" t="s">
        <v>165</v>
      </c>
      <c r="L435" s="335">
        <v>34440</v>
      </c>
      <c r="M435">
        <v>1</v>
      </c>
      <c r="N435">
        <v>5</v>
      </c>
      <c r="O435" s="355">
        <f t="shared" si="10"/>
        <v>500.00000000000006</v>
      </c>
    </row>
    <row r="436" spans="1:15" x14ac:dyDescent="0.55000000000000004">
      <c r="A436" t="s">
        <v>1095</v>
      </c>
      <c r="B436" t="s">
        <v>169</v>
      </c>
      <c r="C436">
        <v>8.7845680000000002</v>
      </c>
      <c r="D436">
        <v>167.73712399999999</v>
      </c>
      <c r="E436" t="s">
        <v>168</v>
      </c>
      <c r="F436" t="s">
        <v>58</v>
      </c>
      <c r="G436" t="s">
        <v>167</v>
      </c>
      <c r="H436" t="s">
        <v>194</v>
      </c>
      <c r="I436">
        <v>2</v>
      </c>
      <c r="J436">
        <v>73.08</v>
      </c>
      <c r="K436" t="s">
        <v>165</v>
      </c>
      <c r="L436" s="335">
        <v>204624</v>
      </c>
      <c r="M436">
        <v>1</v>
      </c>
      <c r="N436">
        <v>5</v>
      </c>
      <c r="O436" s="355">
        <f t="shared" si="10"/>
        <v>2800</v>
      </c>
    </row>
    <row r="437" spans="1:15" x14ac:dyDescent="0.55000000000000004">
      <c r="A437" t="s">
        <v>1094</v>
      </c>
      <c r="B437" t="s">
        <v>169</v>
      </c>
      <c r="C437">
        <v>8.7845610000000001</v>
      </c>
      <c r="D437">
        <v>167.73692299999999</v>
      </c>
      <c r="E437" t="s">
        <v>168</v>
      </c>
      <c r="F437" t="s">
        <v>58</v>
      </c>
      <c r="G437" t="s">
        <v>167</v>
      </c>
      <c r="H437" t="s">
        <v>282</v>
      </c>
      <c r="I437">
        <v>2</v>
      </c>
      <c r="J437">
        <v>75.599999999999994</v>
      </c>
      <c r="K437" t="s">
        <v>165</v>
      </c>
      <c r="L437" s="335">
        <v>128520</v>
      </c>
      <c r="M437">
        <v>1</v>
      </c>
      <c r="N437">
        <v>5</v>
      </c>
      <c r="O437" s="355">
        <f t="shared" si="10"/>
        <v>1700.0000000000002</v>
      </c>
    </row>
    <row r="438" spans="1:15" x14ac:dyDescent="0.55000000000000004">
      <c r="A438" t="s">
        <v>1093</v>
      </c>
      <c r="B438" t="s">
        <v>169</v>
      </c>
      <c r="C438">
        <v>8.7846170000000008</v>
      </c>
      <c r="D438">
        <v>167.736954</v>
      </c>
      <c r="E438" t="s">
        <v>168</v>
      </c>
      <c r="F438" t="s">
        <v>62</v>
      </c>
      <c r="G438" t="s">
        <v>167</v>
      </c>
      <c r="H438" t="s">
        <v>179</v>
      </c>
      <c r="I438">
        <v>1</v>
      </c>
      <c r="J438">
        <v>84.84</v>
      </c>
      <c r="K438" t="s">
        <v>165</v>
      </c>
      <c r="L438" s="335">
        <v>97566</v>
      </c>
      <c r="M438">
        <v>1</v>
      </c>
      <c r="N438">
        <v>5</v>
      </c>
      <c r="O438" s="355">
        <f t="shared" si="10"/>
        <v>1150</v>
      </c>
    </row>
    <row r="439" spans="1:15" x14ac:dyDescent="0.55000000000000004">
      <c r="A439" t="s">
        <v>1092</v>
      </c>
      <c r="B439" t="s">
        <v>169</v>
      </c>
      <c r="C439">
        <v>8.7845399999999998</v>
      </c>
      <c r="D439">
        <v>167.73696000000001</v>
      </c>
      <c r="E439" t="s">
        <v>168</v>
      </c>
      <c r="F439" t="s">
        <v>58</v>
      </c>
      <c r="G439" t="s">
        <v>167</v>
      </c>
      <c r="H439" t="s">
        <v>216</v>
      </c>
      <c r="I439">
        <v>1</v>
      </c>
      <c r="J439">
        <v>80.64</v>
      </c>
      <c r="K439" t="s">
        <v>165</v>
      </c>
      <c r="L439" s="335">
        <v>10725.12</v>
      </c>
      <c r="M439">
        <v>1</v>
      </c>
      <c r="N439">
        <v>5</v>
      </c>
      <c r="O439" s="355">
        <f t="shared" si="10"/>
        <v>133</v>
      </c>
    </row>
    <row r="440" spans="1:15" x14ac:dyDescent="0.55000000000000004">
      <c r="A440" t="s">
        <v>1091</v>
      </c>
      <c r="B440" t="s">
        <v>169</v>
      </c>
      <c r="C440">
        <v>8.7844069999999999</v>
      </c>
      <c r="D440">
        <v>167.73665500000001</v>
      </c>
      <c r="E440" t="s">
        <v>168</v>
      </c>
      <c r="F440" t="s">
        <v>58</v>
      </c>
      <c r="G440" t="s">
        <v>167</v>
      </c>
      <c r="H440" t="s">
        <v>172</v>
      </c>
      <c r="I440">
        <v>1</v>
      </c>
      <c r="J440">
        <v>30.24</v>
      </c>
      <c r="K440" t="s">
        <v>165</v>
      </c>
      <c r="L440" s="335">
        <v>25704</v>
      </c>
      <c r="M440">
        <v>1</v>
      </c>
      <c r="N440">
        <v>5</v>
      </c>
      <c r="O440" s="355">
        <f t="shared" si="10"/>
        <v>850</v>
      </c>
    </row>
    <row r="441" spans="1:15" x14ac:dyDescent="0.55000000000000004">
      <c r="A441" t="s">
        <v>1090</v>
      </c>
      <c r="B441" t="s">
        <v>169</v>
      </c>
      <c r="C441">
        <v>8.7843630000000008</v>
      </c>
      <c r="D441">
        <v>167.73685499999999</v>
      </c>
      <c r="E441" t="s">
        <v>168</v>
      </c>
      <c r="F441" t="s">
        <v>58</v>
      </c>
      <c r="G441" t="s">
        <v>167</v>
      </c>
      <c r="H441" t="s">
        <v>166</v>
      </c>
      <c r="I441">
        <v>1</v>
      </c>
      <c r="J441">
        <v>18.48</v>
      </c>
      <c r="K441" t="s">
        <v>165</v>
      </c>
      <c r="L441" s="335">
        <v>15708</v>
      </c>
      <c r="M441">
        <v>1</v>
      </c>
      <c r="N441">
        <v>5</v>
      </c>
      <c r="O441" s="355">
        <f t="shared" si="10"/>
        <v>850</v>
      </c>
    </row>
    <row r="442" spans="1:15" x14ac:dyDescent="0.55000000000000004">
      <c r="A442" t="s">
        <v>1089</v>
      </c>
      <c r="B442" t="s">
        <v>169</v>
      </c>
      <c r="C442">
        <v>8.7842749999999992</v>
      </c>
      <c r="D442">
        <v>167.73687699999999</v>
      </c>
      <c r="E442" t="s">
        <v>168</v>
      </c>
      <c r="F442" t="s">
        <v>58</v>
      </c>
      <c r="G442" t="s">
        <v>167</v>
      </c>
      <c r="H442" t="s">
        <v>179</v>
      </c>
      <c r="I442">
        <v>1</v>
      </c>
      <c r="J442">
        <v>15.96</v>
      </c>
      <c r="K442" t="s">
        <v>165</v>
      </c>
      <c r="L442" s="335">
        <v>13566</v>
      </c>
      <c r="M442">
        <v>1</v>
      </c>
      <c r="N442">
        <v>5</v>
      </c>
      <c r="O442" s="355">
        <f t="shared" si="10"/>
        <v>850</v>
      </c>
    </row>
    <row r="443" spans="1:15" x14ac:dyDescent="0.55000000000000004">
      <c r="A443" t="s">
        <v>1088</v>
      </c>
      <c r="B443" t="s">
        <v>169</v>
      </c>
      <c r="C443">
        <v>8.7842000000000002</v>
      </c>
      <c r="D443">
        <v>167.73694900000001</v>
      </c>
      <c r="E443" t="s">
        <v>168</v>
      </c>
      <c r="F443" t="s">
        <v>58</v>
      </c>
      <c r="G443" t="s">
        <v>167</v>
      </c>
      <c r="H443" t="s">
        <v>166</v>
      </c>
      <c r="I443">
        <v>1</v>
      </c>
      <c r="J443">
        <v>25.2</v>
      </c>
      <c r="K443" t="s">
        <v>165</v>
      </c>
      <c r="L443" s="335">
        <v>12600</v>
      </c>
      <c r="M443">
        <v>1</v>
      </c>
      <c r="N443">
        <v>5</v>
      </c>
      <c r="O443" s="355">
        <f t="shared" si="10"/>
        <v>500</v>
      </c>
    </row>
    <row r="444" spans="1:15" x14ac:dyDescent="0.55000000000000004">
      <c r="A444" t="s">
        <v>1087</v>
      </c>
      <c r="B444" t="s">
        <v>169</v>
      </c>
      <c r="C444">
        <v>8.7842070000000003</v>
      </c>
      <c r="D444">
        <v>167.736988</v>
      </c>
      <c r="E444" t="s">
        <v>168</v>
      </c>
      <c r="F444" t="s">
        <v>58</v>
      </c>
      <c r="G444" t="s">
        <v>167</v>
      </c>
      <c r="H444" t="s">
        <v>166</v>
      </c>
      <c r="I444">
        <v>1</v>
      </c>
      <c r="J444">
        <v>31.92</v>
      </c>
      <c r="K444" t="s">
        <v>165</v>
      </c>
      <c r="L444" s="335">
        <v>15960</v>
      </c>
      <c r="M444">
        <v>1</v>
      </c>
      <c r="N444">
        <v>5</v>
      </c>
      <c r="O444" s="355">
        <f t="shared" si="10"/>
        <v>500</v>
      </c>
    </row>
    <row r="445" spans="1:15" x14ac:dyDescent="0.55000000000000004">
      <c r="A445" t="s">
        <v>1086</v>
      </c>
      <c r="B445" t="s">
        <v>169</v>
      </c>
      <c r="C445">
        <v>8.7842120000000001</v>
      </c>
      <c r="D445">
        <v>167.73702499999999</v>
      </c>
      <c r="E445" t="s">
        <v>168</v>
      </c>
      <c r="F445" t="s">
        <v>58</v>
      </c>
      <c r="G445" t="s">
        <v>167</v>
      </c>
      <c r="H445" t="s">
        <v>192</v>
      </c>
      <c r="I445">
        <v>2</v>
      </c>
      <c r="J445">
        <v>18.48</v>
      </c>
      <c r="K445" t="s">
        <v>165</v>
      </c>
      <c r="L445" s="335">
        <v>51744</v>
      </c>
      <c r="M445">
        <v>1</v>
      </c>
      <c r="N445">
        <v>5</v>
      </c>
      <c r="O445" s="355">
        <f t="shared" si="10"/>
        <v>2800</v>
      </c>
    </row>
    <row r="446" spans="1:15" x14ac:dyDescent="0.55000000000000004">
      <c r="A446" t="s">
        <v>1085</v>
      </c>
      <c r="B446" t="s">
        <v>169</v>
      </c>
      <c r="C446">
        <v>8.7842230000000008</v>
      </c>
      <c r="D446">
        <v>167.737087</v>
      </c>
      <c r="E446" t="s">
        <v>168</v>
      </c>
      <c r="F446" t="s">
        <v>58</v>
      </c>
      <c r="G446" t="s">
        <v>167</v>
      </c>
      <c r="H446" t="s">
        <v>166</v>
      </c>
      <c r="I446">
        <v>1</v>
      </c>
      <c r="J446">
        <v>73.92</v>
      </c>
      <c r="K446" t="s">
        <v>165</v>
      </c>
      <c r="L446" s="335">
        <v>36960</v>
      </c>
      <c r="M446">
        <v>1</v>
      </c>
      <c r="N446">
        <v>5</v>
      </c>
      <c r="O446" s="355">
        <f t="shared" si="10"/>
        <v>500</v>
      </c>
    </row>
    <row r="447" spans="1:15" x14ac:dyDescent="0.55000000000000004">
      <c r="A447" t="s">
        <v>1084</v>
      </c>
      <c r="B447" t="s">
        <v>169</v>
      </c>
      <c r="C447">
        <v>8.7842230000000008</v>
      </c>
      <c r="D447">
        <v>167.73718</v>
      </c>
      <c r="E447" t="s">
        <v>168</v>
      </c>
      <c r="F447" t="s">
        <v>58</v>
      </c>
      <c r="G447" t="s">
        <v>167</v>
      </c>
      <c r="H447" t="s">
        <v>166</v>
      </c>
      <c r="I447">
        <v>1</v>
      </c>
      <c r="J447">
        <v>73.92</v>
      </c>
      <c r="K447" t="s">
        <v>165</v>
      </c>
      <c r="L447" s="335">
        <v>36960</v>
      </c>
      <c r="M447">
        <v>1</v>
      </c>
      <c r="N447">
        <v>5</v>
      </c>
      <c r="O447" s="355">
        <f t="shared" si="10"/>
        <v>500</v>
      </c>
    </row>
    <row r="448" spans="1:15" x14ac:dyDescent="0.55000000000000004">
      <c r="A448" t="s">
        <v>1083</v>
      </c>
      <c r="B448" t="s">
        <v>169</v>
      </c>
      <c r="C448">
        <v>8.784084</v>
      </c>
      <c r="D448">
        <v>167.73702399999999</v>
      </c>
      <c r="E448" t="s">
        <v>168</v>
      </c>
      <c r="F448" t="s">
        <v>143</v>
      </c>
      <c r="G448" t="s">
        <v>167</v>
      </c>
      <c r="H448" t="s">
        <v>174</v>
      </c>
      <c r="I448">
        <v>1</v>
      </c>
      <c r="J448">
        <v>68.040000000000006</v>
      </c>
      <c r="K448" t="s">
        <v>165</v>
      </c>
      <c r="L448" s="335">
        <v>1360.8</v>
      </c>
      <c r="M448">
        <v>1</v>
      </c>
      <c r="N448">
        <v>5</v>
      </c>
      <c r="O448" s="355">
        <f t="shared" si="10"/>
        <v>19.999999999999996</v>
      </c>
    </row>
    <row r="449" spans="1:15" x14ac:dyDescent="0.55000000000000004">
      <c r="A449" t="s">
        <v>1082</v>
      </c>
      <c r="B449" t="s">
        <v>169</v>
      </c>
      <c r="C449">
        <v>8.7840950000000007</v>
      </c>
      <c r="D449">
        <v>167.73721</v>
      </c>
      <c r="E449" t="s">
        <v>168</v>
      </c>
      <c r="F449" t="s">
        <v>58</v>
      </c>
      <c r="G449" t="s">
        <v>167</v>
      </c>
      <c r="H449" t="s">
        <v>166</v>
      </c>
      <c r="I449">
        <v>1</v>
      </c>
      <c r="J449">
        <v>48.72</v>
      </c>
      <c r="K449" t="s">
        <v>165</v>
      </c>
      <c r="L449" s="335">
        <v>24360</v>
      </c>
      <c r="M449">
        <v>1</v>
      </c>
      <c r="N449">
        <v>5</v>
      </c>
      <c r="O449" s="355">
        <f t="shared" si="10"/>
        <v>500</v>
      </c>
    </row>
    <row r="450" spans="1:15" x14ac:dyDescent="0.55000000000000004">
      <c r="A450" t="s">
        <v>1081</v>
      </c>
      <c r="B450" t="s">
        <v>169</v>
      </c>
      <c r="C450">
        <v>8.7841450000000005</v>
      </c>
      <c r="D450">
        <v>167.737067</v>
      </c>
      <c r="E450" t="s">
        <v>168</v>
      </c>
      <c r="F450" t="s">
        <v>58</v>
      </c>
      <c r="G450" t="s">
        <v>167</v>
      </c>
      <c r="H450" t="s">
        <v>179</v>
      </c>
      <c r="I450">
        <v>1</v>
      </c>
      <c r="J450">
        <v>113.4</v>
      </c>
      <c r="K450" t="s">
        <v>165</v>
      </c>
      <c r="L450" s="335">
        <v>96390</v>
      </c>
      <c r="M450">
        <v>1</v>
      </c>
      <c r="N450">
        <v>5</v>
      </c>
      <c r="O450" s="355">
        <f t="shared" si="10"/>
        <v>850</v>
      </c>
    </row>
    <row r="451" spans="1:15" x14ac:dyDescent="0.55000000000000004">
      <c r="A451" t="s">
        <v>1080</v>
      </c>
      <c r="B451" t="s">
        <v>169</v>
      </c>
      <c r="C451">
        <v>8.7842909999999996</v>
      </c>
      <c r="D451">
        <v>167.73703</v>
      </c>
      <c r="E451" t="s">
        <v>168</v>
      </c>
      <c r="F451" t="s">
        <v>58</v>
      </c>
      <c r="G451" t="s">
        <v>167</v>
      </c>
      <c r="H451" t="s">
        <v>192</v>
      </c>
      <c r="I451">
        <v>2</v>
      </c>
      <c r="J451">
        <v>81.48</v>
      </c>
      <c r="K451" t="s">
        <v>165</v>
      </c>
      <c r="L451" s="335">
        <v>228144</v>
      </c>
      <c r="M451">
        <v>1</v>
      </c>
      <c r="N451">
        <v>5</v>
      </c>
      <c r="O451" s="355">
        <f t="shared" si="10"/>
        <v>2800</v>
      </c>
    </row>
    <row r="452" spans="1:15" x14ac:dyDescent="0.55000000000000004">
      <c r="A452" t="s">
        <v>1079</v>
      </c>
      <c r="B452" t="s">
        <v>169</v>
      </c>
      <c r="C452">
        <v>8.7844270000000009</v>
      </c>
      <c r="D452">
        <v>167.73711399999999</v>
      </c>
      <c r="E452" t="s">
        <v>168</v>
      </c>
      <c r="F452" t="s">
        <v>58</v>
      </c>
      <c r="G452" t="s">
        <v>167</v>
      </c>
      <c r="H452" t="s">
        <v>179</v>
      </c>
      <c r="I452">
        <v>1</v>
      </c>
      <c r="J452">
        <v>119.28</v>
      </c>
      <c r="K452" t="s">
        <v>165</v>
      </c>
      <c r="L452" s="335">
        <v>101388</v>
      </c>
      <c r="M452">
        <v>1</v>
      </c>
      <c r="N452">
        <v>5</v>
      </c>
      <c r="O452" s="355">
        <f t="shared" si="10"/>
        <v>850</v>
      </c>
    </row>
    <row r="453" spans="1:15" x14ac:dyDescent="0.55000000000000004">
      <c r="A453" t="s">
        <v>1078</v>
      </c>
      <c r="B453" t="s">
        <v>169</v>
      </c>
      <c r="C453">
        <v>8.7843180000000007</v>
      </c>
      <c r="D453">
        <v>167.73718700000001</v>
      </c>
      <c r="E453" t="s">
        <v>168</v>
      </c>
      <c r="F453" t="s">
        <v>58</v>
      </c>
      <c r="G453" t="s">
        <v>167</v>
      </c>
      <c r="H453" t="s">
        <v>282</v>
      </c>
      <c r="I453">
        <v>2</v>
      </c>
      <c r="J453">
        <v>118.44</v>
      </c>
      <c r="K453" t="s">
        <v>165</v>
      </c>
      <c r="L453" s="335">
        <v>201348</v>
      </c>
      <c r="M453">
        <v>1</v>
      </c>
      <c r="N453">
        <v>5</v>
      </c>
      <c r="O453" s="355">
        <f t="shared" si="10"/>
        <v>1700</v>
      </c>
    </row>
    <row r="454" spans="1:15" x14ac:dyDescent="0.55000000000000004">
      <c r="A454" t="s">
        <v>1077</v>
      </c>
      <c r="B454" t="s">
        <v>169</v>
      </c>
      <c r="C454">
        <v>8.7844259999999998</v>
      </c>
      <c r="D454">
        <v>167.73685599999999</v>
      </c>
      <c r="E454" t="s">
        <v>168</v>
      </c>
      <c r="F454" t="s">
        <v>58</v>
      </c>
      <c r="G454" t="s">
        <v>167</v>
      </c>
      <c r="H454" t="s">
        <v>166</v>
      </c>
      <c r="I454">
        <v>1</v>
      </c>
      <c r="J454">
        <v>59.64</v>
      </c>
      <c r="K454" t="s">
        <v>165</v>
      </c>
      <c r="L454" s="335">
        <v>50694</v>
      </c>
      <c r="M454">
        <v>1</v>
      </c>
      <c r="N454">
        <v>5</v>
      </c>
      <c r="O454" s="355">
        <f t="shared" si="10"/>
        <v>850</v>
      </c>
    </row>
    <row r="455" spans="1:15" x14ac:dyDescent="0.55000000000000004">
      <c r="A455" t="s">
        <v>1076</v>
      </c>
      <c r="B455" t="s">
        <v>169</v>
      </c>
      <c r="C455">
        <v>8.7837560000000003</v>
      </c>
      <c r="D455">
        <v>167.73675</v>
      </c>
      <c r="E455" t="s">
        <v>168</v>
      </c>
      <c r="F455" t="s">
        <v>58</v>
      </c>
      <c r="G455" t="s">
        <v>167</v>
      </c>
      <c r="H455" t="s">
        <v>166</v>
      </c>
      <c r="I455">
        <v>1</v>
      </c>
      <c r="J455">
        <v>51.24</v>
      </c>
      <c r="K455" t="s">
        <v>165</v>
      </c>
      <c r="L455" s="335">
        <v>43554</v>
      </c>
      <c r="M455">
        <v>1</v>
      </c>
      <c r="N455">
        <v>5</v>
      </c>
      <c r="O455" s="355">
        <f t="shared" si="10"/>
        <v>850</v>
      </c>
    </row>
    <row r="456" spans="1:15" x14ac:dyDescent="0.55000000000000004">
      <c r="A456" t="s">
        <v>1075</v>
      </c>
      <c r="B456" t="s">
        <v>169</v>
      </c>
      <c r="C456">
        <v>8.7838609999999999</v>
      </c>
      <c r="D456">
        <v>167.73673600000001</v>
      </c>
      <c r="E456" t="s">
        <v>168</v>
      </c>
      <c r="F456" t="s">
        <v>58</v>
      </c>
      <c r="G456" t="s">
        <v>167</v>
      </c>
      <c r="H456" t="s">
        <v>179</v>
      </c>
      <c r="I456">
        <v>1</v>
      </c>
      <c r="J456">
        <v>60.48</v>
      </c>
      <c r="K456" t="s">
        <v>165</v>
      </c>
      <c r="L456" s="335">
        <v>51408</v>
      </c>
      <c r="M456">
        <v>1</v>
      </c>
      <c r="N456">
        <v>5</v>
      </c>
      <c r="O456" s="355">
        <f t="shared" si="10"/>
        <v>850</v>
      </c>
    </row>
    <row r="457" spans="1:15" x14ac:dyDescent="0.55000000000000004">
      <c r="A457" t="s">
        <v>1074</v>
      </c>
      <c r="B457" t="s">
        <v>169</v>
      </c>
      <c r="C457">
        <v>8.7837510000000005</v>
      </c>
      <c r="D457">
        <v>167.73687200000001</v>
      </c>
      <c r="E457" t="s">
        <v>168</v>
      </c>
      <c r="F457" t="s">
        <v>58</v>
      </c>
      <c r="G457" t="s">
        <v>167</v>
      </c>
      <c r="H457" t="s">
        <v>166</v>
      </c>
      <c r="I457">
        <v>1</v>
      </c>
      <c r="J457">
        <v>49.56</v>
      </c>
      <c r="K457" t="s">
        <v>165</v>
      </c>
      <c r="L457" s="335">
        <v>42126</v>
      </c>
      <c r="M457">
        <v>1</v>
      </c>
      <c r="N457">
        <v>5</v>
      </c>
      <c r="O457" s="355">
        <f t="shared" si="10"/>
        <v>850</v>
      </c>
    </row>
    <row r="458" spans="1:15" x14ac:dyDescent="0.55000000000000004">
      <c r="A458" t="s">
        <v>1073</v>
      </c>
      <c r="B458" t="s">
        <v>169</v>
      </c>
      <c r="C458">
        <v>8.7838860000000007</v>
      </c>
      <c r="D458">
        <v>167.73721900000001</v>
      </c>
      <c r="E458" t="s">
        <v>168</v>
      </c>
      <c r="F458" t="s">
        <v>58</v>
      </c>
      <c r="G458" t="s">
        <v>167</v>
      </c>
      <c r="H458" t="s">
        <v>216</v>
      </c>
      <c r="I458">
        <v>1</v>
      </c>
      <c r="J458">
        <v>128.52000000000001</v>
      </c>
      <c r="K458" t="s">
        <v>165</v>
      </c>
      <c r="L458" s="335">
        <v>17093.16</v>
      </c>
      <c r="M458">
        <v>1</v>
      </c>
      <c r="N458">
        <v>5</v>
      </c>
      <c r="O458" s="355">
        <f t="shared" ref="O458:O521" si="11">L458/J458</f>
        <v>133</v>
      </c>
    </row>
    <row r="459" spans="1:15" x14ac:dyDescent="0.55000000000000004">
      <c r="A459" t="s">
        <v>1072</v>
      </c>
      <c r="B459" t="s">
        <v>169</v>
      </c>
      <c r="C459">
        <v>8.7838170000000009</v>
      </c>
      <c r="D459">
        <v>167.737223</v>
      </c>
      <c r="E459" t="s">
        <v>168</v>
      </c>
      <c r="F459" t="s">
        <v>58</v>
      </c>
      <c r="G459" t="s">
        <v>167</v>
      </c>
      <c r="H459" t="s">
        <v>1071</v>
      </c>
      <c r="I459">
        <v>2</v>
      </c>
      <c r="J459">
        <v>99.96</v>
      </c>
      <c r="K459" t="s">
        <v>165</v>
      </c>
      <c r="L459" s="335">
        <v>169932</v>
      </c>
      <c r="M459">
        <v>1</v>
      </c>
      <c r="N459">
        <v>5</v>
      </c>
      <c r="O459" s="355">
        <f t="shared" si="11"/>
        <v>1700</v>
      </c>
    </row>
    <row r="460" spans="1:15" x14ac:dyDescent="0.55000000000000004">
      <c r="A460" t="s">
        <v>1070</v>
      </c>
      <c r="B460" t="s">
        <v>169</v>
      </c>
      <c r="C460">
        <v>8.7837770000000006</v>
      </c>
      <c r="D460">
        <v>167.73722799999999</v>
      </c>
      <c r="E460" t="s">
        <v>168</v>
      </c>
      <c r="F460" t="s">
        <v>58</v>
      </c>
      <c r="G460" t="s">
        <v>167</v>
      </c>
      <c r="H460" t="s">
        <v>224</v>
      </c>
      <c r="I460">
        <v>2</v>
      </c>
      <c r="J460">
        <v>101.64</v>
      </c>
      <c r="K460" t="s">
        <v>165</v>
      </c>
      <c r="L460" s="335">
        <v>172788</v>
      </c>
      <c r="M460">
        <v>1</v>
      </c>
      <c r="N460">
        <v>5</v>
      </c>
      <c r="O460" s="355">
        <f t="shared" si="11"/>
        <v>1700</v>
      </c>
    </row>
    <row r="461" spans="1:15" x14ac:dyDescent="0.55000000000000004">
      <c r="A461" t="s">
        <v>1069</v>
      </c>
      <c r="B461" t="s">
        <v>169</v>
      </c>
      <c r="C461">
        <v>8.7838930000000008</v>
      </c>
      <c r="D461">
        <v>167.73734899999999</v>
      </c>
      <c r="E461" t="s">
        <v>168</v>
      </c>
      <c r="F461" t="s">
        <v>58</v>
      </c>
      <c r="G461" t="s">
        <v>167</v>
      </c>
      <c r="H461" t="s">
        <v>179</v>
      </c>
      <c r="I461">
        <v>1</v>
      </c>
      <c r="J461">
        <v>74.760000000000005</v>
      </c>
      <c r="K461" t="s">
        <v>165</v>
      </c>
      <c r="L461" s="335">
        <v>63546</v>
      </c>
      <c r="M461">
        <v>1</v>
      </c>
      <c r="N461">
        <v>5</v>
      </c>
      <c r="O461" s="355">
        <f t="shared" si="11"/>
        <v>849.99999999999989</v>
      </c>
    </row>
    <row r="462" spans="1:15" x14ac:dyDescent="0.55000000000000004">
      <c r="A462" t="s">
        <v>1068</v>
      </c>
      <c r="B462" t="s">
        <v>169</v>
      </c>
      <c r="C462">
        <v>8.7839759999999991</v>
      </c>
      <c r="D462">
        <v>167.73734200000001</v>
      </c>
      <c r="E462" t="s">
        <v>168</v>
      </c>
      <c r="F462" t="s">
        <v>58</v>
      </c>
      <c r="G462" t="s">
        <v>167</v>
      </c>
      <c r="H462" t="s">
        <v>166</v>
      </c>
      <c r="I462">
        <v>1</v>
      </c>
      <c r="J462">
        <v>80.64</v>
      </c>
      <c r="K462" t="s">
        <v>165</v>
      </c>
      <c r="L462" s="335">
        <v>68544</v>
      </c>
      <c r="M462">
        <v>1</v>
      </c>
      <c r="N462">
        <v>5</v>
      </c>
      <c r="O462" s="355">
        <f t="shared" si="11"/>
        <v>850</v>
      </c>
    </row>
    <row r="463" spans="1:15" x14ac:dyDescent="0.55000000000000004">
      <c r="A463" t="s">
        <v>1067</v>
      </c>
      <c r="B463" t="s">
        <v>169</v>
      </c>
      <c r="C463">
        <v>8.7840430000000005</v>
      </c>
      <c r="D463">
        <v>167.73732699999999</v>
      </c>
      <c r="E463" t="s">
        <v>168</v>
      </c>
      <c r="F463" t="s">
        <v>58</v>
      </c>
      <c r="G463" t="s">
        <v>167</v>
      </c>
      <c r="H463" t="s">
        <v>166</v>
      </c>
      <c r="I463">
        <v>1</v>
      </c>
      <c r="J463">
        <v>41.16</v>
      </c>
      <c r="K463" t="s">
        <v>165</v>
      </c>
      <c r="L463" s="335">
        <v>34986</v>
      </c>
      <c r="M463">
        <v>1</v>
      </c>
      <c r="N463">
        <v>5</v>
      </c>
      <c r="O463" s="355">
        <f t="shared" si="11"/>
        <v>850.00000000000011</v>
      </c>
    </row>
    <row r="464" spans="1:15" x14ac:dyDescent="0.55000000000000004">
      <c r="A464" t="s">
        <v>1066</v>
      </c>
      <c r="B464" t="s">
        <v>169</v>
      </c>
      <c r="C464">
        <v>8.7842260000000003</v>
      </c>
      <c r="D464">
        <v>167.737494</v>
      </c>
      <c r="E464" t="s">
        <v>168</v>
      </c>
      <c r="F464" t="s">
        <v>58</v>
      </c>
      <c r="G464" t="s">
        <v>167</v>
      </c>
      <c r="H464" t="s">
        <v>166</v>
      </c>
      <c r="I464">
        <v>1</v>
      </c>
      <c r="J464">
        <v>173.04</v>
      </c>
      <c r="K464" t="s">
        <v>165</v>
      </c>
      <c r="L464" s="335">
        <v>147084</v>
      </c>
      <c r="M464">
        <v>1</v>
      </c>
      <c r="N464">
        <v>5</v>
      </c>
      <c r="O464" s="355">
        <f t="shared" si="11"/>
        <v>850</v>
      </c>
    </row>
    <row r="465" spans="1:15" x14ac:dyDescent="0.55000000000000004">
      <c r="A465" t="s">
        <v>1065</v>
      </c>
      <c r="B465" t="s">
        <v>169</v>
      </c>
      <c r="C465">
        <v>8.7844519999999999</v>
      </c>
      <c r="D465">
        <v>167.737864</v>
      </c>
      <c r="E465" t="s">
        <v>168</v>
      </c>
      <c r="F465" t="s">
        <v>58</v>
      </c>
      <c r="G465" t="s">
        <v>167</v>
      </c>
      <c r="H465" t="s">
        <v>192</v>
      </c>
      <c r="I465">
        <v>2</v>
      </c>
      <c r="J465">
        <v>63</v>
      </c>
      <c r="K465" t="s">
        <v>165</v>
      </c>
      <c r="L465" s="335">
        <v>176400</v>
      </c>
      <c r="M465">
        <v>1</v>
      </c>
      <c r="N465">
        <v>5</v>
      </c>
      <c r="O465" s="355">
        <f t="shared" si="11"/>
        <v>2800</v>
      </c>
    </row>
    <row r="466" spans="1:15" x14ac:dyDescent="0.55000000000000004">
      <c r="A466" t="s">
        <v>1064</v>
      </c>
      <c r="B466" t="s">
        <v>169</v>
      </c>
      <c r="C466">
        <v>8.7840249999999997</v>
      </c>
      <c r="D466">
        <v>167.73776699999999</v>
      </c>
      <c r="E466" t="s">
        <v>168</v>
      </c>
      <c r="F466" t="s">
        <v>58</v>
      </c>
      <c r="G466" t="s">
        <v>167</v>
      </c>
      <c r="H466" t="s">
        <v>179</v>
      </c>
      <c r="I466">
        <v>1</v>
      </c>
      <c r="J466">
        <v>84</v>
      </c>
      <c r="K466" t="s">
        <v>165</v>
      </c>
      <c r="L466" s="335">
        <v>71400</v>
      </c>
      <c r="M466">
        <v>1</v>
      </c>
      <c r="N466">
        <v>5</v>
      </c>
      <c r="O466" s="355">
        <f t="shared" si="11"/>
        <v>850</v>
      </c>
    </row>
    <row r="467" spans="1:15" x14ac:dyDescent="0.55000000000000004">
      <c r="A467" t="s">
        <v>1063</v>
      </c>
      <c r="B467" t="s">
        <v>169</v>
      </c>
      <c r="C467">
        <v>8.7839609999999997</v>
      </c>
      <c r="D467">
        <v>167.73775599999999</v>
      </c>
      <c r="E467" t="s">
        <v>168</v>
      </c>
      <c r="F467" t="s">
        <v>58</v>
      </c>
      <c r="G467" t="s">
        <v>167</v>
      </c>
      <c r="H467" t="s">
        <v>192</v>
      </c>
      <c r="I467">
        <v>2</v>
      </c>
      <c r="J467">
        <v>142.80000000000001</v>
      </c>
      <c r="K467" t="s">
        <v>165</v>
      </c>
      <c r="L467" s="335">
        <v>399840</v>
      </c>
      <c r="M467">
        <v>1</v>
      </c>
      <c r="N467">
        <v>5</v>
      </c>
      <c r="O467" s="355">
        <f t="shared" si="11"/>
        <v>2800</v>
      </c>
    </row>
    <row r="468" spans="1:15" x14ac:dyDescent="0.55000000000000004">
      <c r="A468" t="s">
        <v>1062</v>
      </c>
      <c r="B468" t="s">
        <v>169</v>
      </c>
      <c r="C468">
        <v>8.7838349999999998</v>
      </c>
      <c r="D468">
        <v>167.73778799999999</v>
      </c>
      <c r="E468" t="s">
        <v>168</v>
      </c>
      <c r="F468" t="s">
        <v>58</v>
      </c>
      <c r="G468" t="s">
        <v>167</v>
      </c>
      <c r="H468" t="s">
        <v>192</v>
      </c>
      <c r="I468">
        <v>2</v>
      </c>
      <c r="J468">
        <v>33.6</v>
      </c>
      <c r="K468" t="s">
        <v>165</v>
      </c>
      <c r="L468" s="335">
        <v>94080</v>
      </c>
      <c r="M468">
        <v>1</v>
      </c>
      <c r="N468">
        <v>5</v>
      </c>
      <c r="O468" s="355">
        <f t="shared" si="11"/>
        <v>2800</v>
      </c>
    </row>
    <row r="469" spans="1:15" x14ac:dyDescent="0.55000000000000004">
      <c r="A469" t="s">
        <v>1061</v>
      </c>
      <c r="B469" t="s">
        <v>169</v>
      </c>
      <c r="C469">
        <v>8.7838290000000008</v>
      </c>
      <c r="D469">
        <v>167.737978</v>
      </c>
      <c r="E469" t="s">
        <v>168</v>
      </c>
      <c r="F469" t="s">
        <v>58</v>
      </c>
      <c r="G469" t="s">
        <v>167</v>
      </c>
      <c r="H469" t="s">
        <v>179</v>
      </c>
      <c r="I469">
        <v>1</v>
      </c>
      <c r="J469">
        <v>26.88</v>
      </c>
      <c r="K469" t="s">
        <v>165</v>
      </c>
      <c r="L469" s="335">
        <v>22848</v>
      </c>
      <c r="M469">
        <v>1</v>
      </c>
      <c r="N469">
        <v>5</v>
      </c>
      <c r="O469" s="355">
        <f t="shared" si="11"/>
        <v>850</v>
      </c>
    </row>
    <row r="470" spans="1:15" x14ac:dyDescent="0.55000000000000004">
      <c r="A470" t="s">
        <v>1060</v>
      </c>
      <c r="B470" t="s">
        <v>169</v>
      </c>
      <c r="C470">
        <v>8.7839840000000002</v>
      </c>
      <c r="D470">
        <v>167.73704000000001</v>
      </c>
      <c r="E470" t="s">
        <v>168</v>
      </c>
      <c r="F470" t="s">
        <v>58</v>
      </c>
      <c r="G470" t="s">
        <v>167</v>
      </c>
      <c r="H470" t="s">
        <v>174</v>
      </c>
      <c r="I470">
        <v>1</v>
      </c>
      <c r="J470">
        <v>79.8</v>
      </c>
      <c r="K470" t="s">
        <v>165</v>
      </c>
      <c r="L470" s="335">
        <v>3192</v>
      </c>
      <c r="M470">
        <v>1</v>
      </c>
      <c r="N470">
        <v>5</v>
      </c>
      <c r="O470" s="355">
        <f t="shared" si="11"/>
        <v>40</v>
      </c>
    </row>
    <row r="471" spans="1:15" x14ac:dyDescent="0.55000000000000004">
      <c r="A471" t="s">
        <v>1059</v>
      </c>
      <c r="B471" t="s">
        <v>169</v>
      </c>
      <c r="C471">
        <v>8.7840240000000005</v>
      </c>
      <c r="D471">
        <v>167.737225</v>
      </c>
      <c r="E471" t="s">
        <v>168</v>
      </c>
      <c r="F471" t="s">
        <v>58</v>
      </c>
      <c r="G471" t="s">
        <v>167</v>
      </c>
      <c r="H471" t="s">
        <v>216</v>
      </c>
      <c r="I471">
        <v>1</v>
      </c>
      <c r="J471">
        <v>72.239999999999995</v>
      </c>
      <c r="K471" t="s">
        <v>165</v>
      </c>
      <c r="L471" s="335">
        <v>4840.08</v>
      </c>
      <c r="M471">
        <v>1</v>
      </c>
      <c r="N471">
        <v>5</v>
      </c>
      <c r="O471" s="355">
        <f t="shared" si="11"/>
        <v>67</v>
      </c>
    </row>
    <row r="472" spans="1:15" x14ac:dyDescent="0.55000000000000004">
      <c r="A472" t="s">
        <v>1058</v>
      </c>
      <c r="B472" t="s">
        <v>169</v>
      </c>
      <c r="C472">
        <v>8.7839550000000006</v>
      </c>
      <c r="D472">
        <v>167.73723899999999</v>
      </c>
      <c r="E472" t="s">
        <v>168</v>
      </c>
      <c r="F472" t="s">
        <v>58</v>
      </c>
      <c r="G472" t="s">
        <v>167</v>
      </c>
      <c r="H472" t="s">
        <v>179</v>
      </c>
      <c r="I472">
        <v>1</v>
      </c>
      <c r="J472">
        <v>187.32</v>
      </c>
      <c r="K472" t="s">
        <v>165</v>
      </c>
      <c r="L472" s="335">
        <v>159222</v>
      </c>
      <c r="M472">
        <v>1</v>
      </c>
      <c r="N472">
        <v>5</v>
      </c>
      <c r="O472" s="355">
        <f t="shared" si="11"/>
        <v>850</v>
      </c>
    </row>
    <row r="473" spans="1:15" x14ac:dyDescent="0.55000000000000004">
      <c r="A473" t="s">
        <v>1057</v>
      </c>
      <c r="B473" t="s">
        <v>169</v>
      </c>
      <c r="C473">
        <v>8.7839539999999996</v>
      </c>
      <c r="D473">
        <v>167.737426</v>
      </c>
      <c r="E473" t="s">
        <v>168</v>
      </c>
      <c r="F473" t="s">
        <v>58</v>
      </c>
      <c r="G473" t="s">
        <v>167</v>
      </c>
      <c r="H473" t="s">
        <v>166</v>
      </c>
      <c r="I473">
        <v>1</v>
      </c>
      <c r="J473">
        <v>31.92</v>
      </c>
      <c r="K473" t="s">
        <v>165</v>
      </c>
      <c r="L473" s="335">
        <v>27132</v>
      </c>
      <c r="M473">
        <v>1</v>
      </c>
      <c r="N473">
        <v>5</v>
      </c>
      <c r="O473" s="355">
        <f t="shared" si="11"/>
        <v>850</v>
      </c>
    </row>
    <row r="474" spans="1:15" x14ac:dyDescent="0.55000000000000004">
      <c r="A474" t="s">
        <v>1056</v>
      </c>
      <c r="B474" t="s">
        <v>169</v>
      </c>
      <c r="C474">
        <v>8.7839080000000003</v>
      </c>
      <c r="D474">
        <v>167.73752200000001</v>
      </c>
      <c r="E474" t="s">
        <v>168</v>
      </c>
      <c r="F474" t="s">
        <v>58</v>
      </c>
      <c r="G474" t="s">
        <v>167</v>
      </c>
      <c r="H474" t="s">
        <v>166</v>
      </c>
      <c r="I474">
        <v>1</v>
      </c>
      <c r="J474">
        <v>93.24</v>
      </c>
      <c r="K474" t="s">
        <v>165</v>
      </c>
      <c r="L474" s="335">
        <v>79254</v>
      </c>
      <c r="M474">
        <v>1</v>
      </c>
      <c r="N474">
        <v>5</v>
      </c>
      <c r="O474" s="355">
        <f t="shared" si="11"/>
        <v>850</v>
      </c>
    </row>
    <row r="475" spans="1:15" x14ac:dyDescent="0.55000000000000004">
      <c r="A475" t="s">
        <v>1055</v>
      </c>
      <c r="B475" t="s">
        <v>169</v>
      </c>
      <c r="C475">
        <v>8.7839829999999992</v>
      </c>
      <c r="D475">
        <v>167.73752999999999</v>
      </c>
      <c r="E475" t="s">
        <v>168</v>
      </c>
      <c r="F475" t="s">
        <v>58</v>
      </c>
      <c r="G475" t="s">
        <v>167</v>
      </c>
      <c r="H475" t="s">
        <v>166</v>
      </c>
      <c r="I475">
        <v>1</v>
      </c>
      <c r="J475">
        <v>99.96</v>
      </c>
      <c r="K475" t="s">
        <v>165</v>
      </c>
      <c r="L475" s="335">
        <v>49980</v>
      </c>
      <c r="M475">
        <v>1</v>
      </c>
      <c r="N475">
        <v>5</v>
      </c>
      <c r="O475" s="355">
        <f t="shared" si="11"/>
        <v>500.00000000000006</v>
      </c>
    </row>
    <row r="476" spans="1:15" x14ac:dyDescent="0.55000000000000004">
      <c r="A476" t="s">
        <v>1054</v>
      </c>
      <c r="B476" t="s">
        <v>169</v>
      </c>
      <c r="C476">
        <v>8.7840910000000001</v>
      </c>
      <c r="D476">
        <v>167.737516</v>
      </c>
      <c r="E476" t="s">
        <v>168</v>
      </c>
      <c r="F476" t="s">
        <v>58</v>
      </c>
      <c r="G476" t="s">
        <v>167</v>
      </c>
      <c r="H476" t="s">
        <v>172</v>
      </c>
      <c r="I476">
        <v>1</v>
      </c>
      <c r="J476">
        <v>126</v>
      </c>
      <c r="K476" t="s">
        <v>165</v>
      </c>
      <c r="L476" s="335">
        <v>107100</v>
      </c>
      <c r="M476">
        <v>1</v>
      </c>
      <c r="N476">
        <v>5</v>
      </c>
      <c r="O476" s="355">
        <f t="shared" si="11"/>
        <v>850</v>
      </c>
    </row>
    <row r="477" spans="1:15" x14ac:dyDescent="0.55000000000000004">
      <c r="A477" t="s">
        <v>1053</v>
      </c>
      <c r="B477" t="s">
        <v>169</v>
      </c>
      <c r="C477">
        <v>8.784179</v>
      </c>
      <c r="D477">
        <v>167.73756299999999</v>
      </c>
      <c r="E477" t="s">
        <v>168</v>
      </c>
      <c r="F477" t="s">
        <v>58</v>
      </c>
      <c r="G477" t="s">
        <v>167</v>
      </c>
      <c r="H477" t="s">
        <v>166</v>
      </c>
      <c r="I477">
        <v>1</v>
      </c>
      <c r="J477">
        <v>34.44</v>
      </c>
      <c r="K477" t="s">
        <v>165</v>
      </c>
      <c r="L477" s="335">
        <v>29274</v>
      </c>
      <c r="M477">
        <v>1</v>
      </c>
      <c r="N477">
        <v>5</v>
      </c>
      <c r="O477" s="355">
        <f t="shared" si="11"/>
        <v>850</v>
      </c>
    </row>
    <row r="478" spans="1:15" x14ac:dyDescent="0.55000000000000004">
      <c r="A478" t="s">
        <v>1052</v>
      </c>
      <c r="B478" t="s">
        <v>169</v>
      </c>
      <c r="C478">
        <v>8.7840869999999995</v>
      </c>
      <c r="D478">
        <v>167.737573</v>
      </c>
      <c r="E478" t="s">
        <v>168</v>
      </c>
      <c r="F478" t="s">
        <v>58</v>
      </c>
      <c r="G478" t="s">
        <v>167</v>
      </c>
      <c r="H478" t="s">
        <v>179</v>
      </c>
      <c r="I478">
        <v>1</v>
      </c>
      <c r="J478">
        <v>59.64</v>
      </c>
      <c r="K478" t="s">
        <v>165</v>
      </c>
      <c r="L478" s="335">
        <v>50694</v>
      </c>
      <c r="M478">
        <v>1</v>
      </c>
      <c r="N478">
        <v>5</v>
      </c>
      <c r="O478" s="355">
        <f t="shared" si="11"/>
        <v>850</v>
      </c>
    </row>
    <row r="479" spans="1:15" x14ac:dyDescent="0.55000000000000004">
      <c r="A479" t="s">
        <v>1051</v>
      </c>
      <c r="B479" t="s">
        <v>169</v>
      </c>
      <c r="C479">
        <v>8.7841059999999995</v>
      </c>
      <c r="D479">
        <v>167.73762300000001</v>
      </c>
      <c r="E479" t="s">
        <v>168</v>
      </c>
      <c r="F479" t="s">
        <v>58</v>
      </c>
      <c r="G479" t="s">
        <v>167</v>
      </c>
      <c r="H479" t="s">
        <v>179</v>
      </c>
      <c r="I479">
        <v>1</v>
      </c>
      <c r="J479">
        <v>36.119999999999997</v>
      </c>
      <c r="K479" t="s">
        <v>165</v>
      </c>
      <c r="L479" s="335">
        <v>41538</v>
      </c>
      <c r="M479">
        <v>1</v>
      </c>
      <c r="N479">
        <v>5</v>
      </c>
      <c r="O479" s="355">
        <f t="shared" si="11"/>
        <v>1150</v>
      </c>
    </row>
    <row r="480" spans="1:15" x14ac:dyDescent="0.55000000000000004">
      <c r="A480" t="s">
        <v>1050</v>
      </c>
      <c r="B480" t="s">
        <v>169</v>
      </c>
      <c r="C480">
        <v>8.7840559999999996</v>
      </c>
      <c r="D480">
        <v>167.73769799999999</v>
      </c>
      <c r="E480" t="s">
        <v>168</v>
      </c>
      <c r="F480" t="s">
        <v>58</v>
      </c>
      <c r="G480" t="s">
        <v>167</v>
      </c>
      <c r="H480" t="s">
        <v>179</v>
      </c>
      <c r="I480">
        <v>1</v>
      </c>
      <c r="J480">
        <v>47.88</v>
      </c>
      <c r="K480" t="s">
        <v>165</v>
      </c>
      <c r="L480" s="335">
        <v>55062</v>
      </c>
      <c r="M480">
        <v>1</v>
      </c>
      <c r="N480">
        <v>5</v>
      </c>
      <c r="O480" s="355">
        <f t="shared" si="11"/>
        <v>1150</v>
      </c>
    </row>
    <row r="481" spans="1:15" x14ac:dyDescent="0.55000000000000004">
      <c r="A481" t="s">
        <v>1049</v>
      </c>
      <c r="B481" t="s">
        <v>169</v>
      </c>
      <c r="C481">
        <v>8.7842149999999997</v>
      </c>
      <c r="D481">
        <v>167.73764600000001</v>
      </c>
      <c r="E481" t="s">
        <v>168</v>
      </c>
      <c r="F481" t="s">
        <v>58</v>
      </c>
      <c r="G481" t="s">
        <v>167</v>
      </c>
      <c r="H481" t="s">
        <v>179</v>
      </c>
      <c r="I481">
        <v>1</v>
      </c>
      <c r="J481">
        <v>272.16000000000003</v>
      </c>
      <c r="K481" t="s">
        <v>165</v>
      </c>
      <c r="L481" s="335">
        <v>231336</v>
      </c>
      <c r="M481">
        <v>1</v>
      </c>
      <c r="N481">
        <v>5</v>
      </c>
      <c r="O481" s="355">
        <f t="shared" si="11"/>
        <v>849.99999999999989</v>
      </c>
    </row>
    <row r="482" spans="1:15" x14ac:dyDescent="0.55000000000000004">
      <c r="A482" t="s">
        <v>1048</v>
      </c>
      <c r="B482" t="s">
        <v>169</v>
      </c>
      <c r="C482">
        <v>8.7841930000000001</v>
      </c>
      <c r="D482">
        <v>167.736806</v>
      </c>
      <c r="E482" t="s">
        <v>168</v>
      </c>
      <c r="F482" t="s">
        <v>58</v>
      </c>
      <c r="G482" t="s">
        <v>167</v>
      </c>
      <c r="H482" t="s">
        <v>179</v>
      </c>
      <c r="I482">
        <v>1</v>
      </c>
      <c r="J482">
        <v>21</v>
      </c>
      <c r="K482" t="s">
        <v>165</v>
      </c>
      <c r="L482" s="335">
        <v>17850</v>
      </c>
      <c r="M482">
        <v>1</v>
      </c>
      <c r="N482">
        <v>5</v>
      </c>
      <c r="O482" s="355">
        <f t="shared" si="11"/>
        <v>850</v>
      </c>
    </row>
    <row r="483" spans="1:15" x14ac:dyDescent="0.55000000000000004">
      <c r="A483" t="s">
        <v>1047</v>
      </c>
      <c r="B483" t="s">
        <v>169</v>
      </c>
      <c r="C483">
        <v>8.7843049999999998</v>
      </c>
      <c r="D483">
        <v>167.737325</v>
      </c>
      <c r="E483" t="s">
        <v>168</v>
      </c>
      <c r="F483" t="s">
        <v>58</v>
      </c>
      <c r="G483" t="s">
        <v>167</v>
      </c>
      <c r="H483" t="s">
        <v>179</v>
      </c>
      <c r="I483">
        <v>1</v>
      </c>
      <c r="J483">
        <v>122.64</v>
      </c>
      <c r="K483" t="s">
        <v>165</v>
      </c>
      <c r="L483" s="335">
        <v>104244</v>
      </c>
      <c r="M483">
        <v>1</v>
      </c>
      <c r="N483">
        <v>5</v>
      </c>
      <c r="O483" s="355">
        <f t="shared" si="11"/>
        <v>850</v>
      </c>
    </row>
    <row r="484" spans="1:15" x14ac:dyDescent="0.55000000000000004">
      <c r="A484" t="s">
        <v>1046</v>
      </c>
      <c r="B484" t="s">
        <v>169</v>
      </c>
      <c r="C484">
        <v>8.7843619999999998</v>
      </c>
      <c r="D484">
        <v>167.73733100000001</v>
      </c>
      <c r="E484" t="s">
        <v>168</v>
      </c>
      <c r="F484" t="s">
        <v>58</v>
      </c>
      <c r="G484" t="s">
        <v>167</v>
      </c>
      <c r="H484" t="s">
        <v>166</v>
      </c>
      <c r="I484">
        <v>1</v>
      </c>
      <c r="J484">
        <v>99.12</v>
      </c>
      <c r="K484" t="s">
        <v>165</v>
      </c>
      <c r="L484" s="335">
        <v>49560</v>
      </c>
      <c r="M484">
        <v>1</v>
      </c>
      <c r="N484">
        <v>5</v>
      </c>
      <c r="O484" s="355">
        <f t="shared" si="11"/>
        <v>500</v>
      </c>
    </row>
    <row r="485" spans="1:15" x14ac:dyDescent="0.55000000000000004">
      <c r="A485" t="s">
        <v>1045</v>
      </c>
      <c r="B485" t="s">
        <v>169</v>
      </c>
      <c r="C485">
        <v>8.7842870000000008</v>
      </c>
      <c r="D485">
        <v>167.73741699999999</v>
      </c>
      <c r="E485" t="s">
        <v>168</v>
      </c>
      <c r="F485" t="s">
        <v>58</v>
      </c>
      <c r="G485" t="s">
        <v>167</v>
      </c>
      <c r="H485" t="s">
        <v>166</v>
      </c>
      <c r="I485">
        <v>1</v>
      </c>
      <c r="J485">
        <v>66.36</v>
      </c>
      <c r="K485" t="s">
        <v>165</v>
      </c>
      <c r="L485" s="335">
        <v>33180</v>
      </c>
      <c r="M485">
        <v>1</v>
      </c>
      <c r="N485">
        <v>5</v>
      </c>
      <c r="O485" s="355">
        <f t="shared" si="11"/>
        <v>500</v>
      </c>
    </row>
    <row r="486" spans="1:15" x14ac:dyDescent="0.55000000000000004">
      <c r="A486" t="s">
        <v>1044</v>
      </c>
      <c r="B486" t="s">
        <v>169</v>
      </c>
      <c r="C486">
        <v>8.7843490000000006</v>
      </c>
      <c r="D486">
        <v>167.737472</v>
      </c>
      <c r="E486" t="s">
        <v>168</v>
      </c>
      <c r="F486" t="s">
        <v>58</v>
      </c>
      <c r="G486" t="s">
        <v>167</v>
      </c>
      <c r="H486" t="s">
        <v>166</v>
      </c>
      <c r="I486">
        <v>1</v>
      </c>
      <c r="J486">
        <v>43.68</v>
      </c>
      <c r="K486" t="s">
        <v>165</v>
      </c>
      <c r="L486" s="335">
        <v>21840</v>
      </c>
      <c r="M486">
        <v>1</v>
      </c>
      <c r="N486">
        <v>5</v>
      </c>
      <c r="O486" s="355">
        <f t="shared" si="11"/>
        <v>500</v>
      </c>
    </row>
    <row r="487" spans="1:15" x14ac:dyDescent="0.55000000000000004">
      <c r="A487" t="s">
        <v>1043</v>
      </c>
      <c r="B487" t="s">
        <v>169</v>
      </c>
      <c r="C487">
        <v>8.7843689999999999</v>
      </c>
      <c r="D487">
        <v>167.73762099999999</v>
      </c>
      <c r="E487" t="s">
        <v>168</v>
      </c>
      <c r="F487" t="s">
        <v>58</v>
      </c>
      <c r="G487" t="s">
        <v>167</v>
      </c>
      <c r="H487" t="s">
        <v>194</v>
      </c>
      <c r="I487">
        <v>2</v>
      </c>
      <c r="J487">
        <v>76.44</v>
      </c>
      <c r="K487" t="s">
        <v>165</v>
      </c>
      <c r="L487" s="335">
        <v>214032</v>
      </c>
      <c r="M487">
        <v>1</v>
      </c>
      <c r="N487">
        <v>5</v>
      </c>
      <c r="O487" s="355">
        <f t="shared" si="11"/>
        <v>2800</v>
      </c>
    </row>
    <row r="488" spans="1:15" x14ac:dyDescent="0.55000000000000004">
      <c r="A488" t="s">
        <v>1042</v>
      </c>
      <c r="B488" t="s">
        <v>169</v>
      </c>
      <c r="C488">
        <v>8.7844660000000001</v>
      </c>
      <c r="D488">
        <v>167.73765900000001</v>
      </c>
      <c r="E488" t="s">
        <v>168</v>
      </c>
      <c r="F488" t="s">
        <v>58</v>
      </c>
      <c r="G488" t="s">
        <v>167</v>
      </c>
      <c r="H488" t="s">
        <v>166</v>
      </c>
      <c r="I488">
        <v>1</v>
      </c>
      <c r="J488">
        <v>80.64</v>
      </c>
      <c r="K488" t="s">
        <v>165</v>
      </c>
      <c r="L488" s="335">
        <v>40320</v>
      </c>
      <c r="M488">
        <v>1</v>
      </c>
      <c r="N488">
        <v>5</v>
      </c>
      <c r="O488" s="355">
        <f t="shared" si="11"/>
        <v>500</v>
      </c>
    </row>
    <row r="489" spans="1:15" x14ac:dyDescent="0.55000000000000004">
      <c r="A489" t="s">
        <v>1041</v>
      </c>
      <c r="B489" t="s">
        <v>169</v>
      </c>
      <c r="C489">
        <v>8.7845379999999995</v>
      </c>
      <c r="D489">
        <v>167.73757599999999</v>
      </c>
      <c r="E489" t="s">
        <v>168</v>
      </c>
      <c r="F489" t="s">
        <v>58</v>
      </c>
      <c r="G489" t="s">
        <v>167</v>
      </c>
      <c r="H489" t="s">
        <v>166</v>
      </c>
      <c r="I489">
        <v>1</v>
      </c>
      <c r="J489">
        <v>64.680000000000007</v>
      </c>
      <c r="K489" t="s">
        <v>165</v>
      </c>
      <c r="L489" s="335">
        <v>32340</v>
      </c>
      <c r="M489">
        <v>1</v>
      </c>
      <c r="N489">
        <v>5</v>
      </c>
      <c r="O489" s="355">
        <f t="shared" si="11"/>
        <v>499.99999999999994</v>
      </c>
    </row>
    <row r="490" spans="1:15" x14ac:dyDescent="0.55000000000000004">
      <c r="A490" t="s">
        <v>1040</v>
      </c>
      <c r="B490" t="s">
        <v>169</v>
      </c>
      <c r="C490">
        <v>8.7841749999999994</v>
      </c>
      <c r="D490">
        <v>167.737503</v>
      </c>
      <c r="E490" t="s">
        <v>168</v>
      </c>
      <c r="F490" t="s">
        <v>58</v>
      </c>
      <c r="G490" t="s">
        <v>167</v>
      </c>
      <c r="H490" t="s">
        <v>192</v>
      </c>
      <c r="I490">
        <v>2</v>
      </c>
      <c r="J490">
        <v>231.84</v>
      </c>
      <c r="K490" t="s">
        <v>165</v>
      </c>
      <c r="L490" s="335">
        <v>649152</v>
      </c>
      <c r="M490">
        <v>1</v>
      </c>
      <c r="N490">
        <v>5</v>
      </c>
      <c r="O490" s="355">
        <f t="shared" si="11"/>
        <v>2800</v>
      </c>
    </row>
    <row r="491" spans="1:15" x14ac:dyDescent="0.55000000000000004">
      <c r="A491" t="s">
        <v>1039</v>
      </c>
      <c r="B491" t="s">
        <v>169</v>
      </c>
      <c r="C491">
        <v>8.7839600000000004</v>
      </c>
      <c r="D491">
        <v>167.737596</v>
      </c>
      <c r="E491" t="s">
        <v>168</v>
      </c>
      <c r="F491" t="s">
        <v>58</v>
      </c>
      <c r="G491" t="s">
        <v>167</v>
      </c>
      <c r="H491" t="s">
        <v>224</v>
      </c>
      <c r="I491">
        <v>2</v>
      </c>
      <c r="J491">
        <v>282.24</v>
      </c>
      <c r="K491" t="s">
        <v>165</v>
      </c>
      <c r="L491" s="335">
        <v>649152</v>
      </c>
      <c r="M491">
        <v>1</v>
      </c>
      <c r="N491">
        <v>5</v>
      </c>
      <c r="O491" s="355">
        <f t="shared" si="11"/>
        <v>2300</v>
      </c>
    </row>
    <row r="492" spans="1:15" x14ac:dyDescent="0.55000000000000004">
      <c r="A492" t="s">
        <v>1038</v>
      </c>
      <c r="B492" t="s">
        <v>169</v>
      </c>
      <c r="C492">
        <v>8.7838790000000007</v>
      </c>
      <c r="D492">
        <v>167.73765599999999</v>
      </c>
      <c r="E492" t="s">
        <v>168</v>
      </c>
      <c r="F492" t="s">
        <v>58</v>
      </c>
      <c r="G492" t="s">
        <v>167</v>
      </c>
      <c r="H492" t="s">
        <v>166</v>
      </c>
      <c r="I492">
        <v>1</v>
      </c>
      <c r="J492">
        <v>127.68</v>
      </c>
      <c r="K492" t="s">
        <v>165</v>
      </c>
      <c r="L492" s="335">
        <v>108528</v>
      </c>
      <c r="M492">
        <v>1</v>
      </c>
      <c r="N492">
        <v>5</v>
      </c>
      <c r="O492" s="355">
        <f t="shared" si="11"/>
        <v>850</v>
      </c>
    </row>
    <row r="493" spans="1:15" x14ac:dyDescent="0.55000000000000004">
      <c r="A493" t="s">
        <v>1037</v>
      </c>
      <c r="B493" t="s">
        <v>169</v>
      </c>
      <c r="C493">
        <v>8.7838560000000001</v>
      </c>
      <c r="D493">
        <v>167.73757599999999</v>
      </c>
      <c r="E493" t="s">
        <v>168</v>
      </c>
      <c r="F493" t="s">
        <v>58</v>
      </c>
      <c r="G493" t="s">
        <v>167</v>
      </c>
      <c r="H493" t="s">
        <v>166</v>
      </c>
      <c r="I493">
        <v>1</v>
      </c>
      <c r="J493">
        <v>32.76</v>
      </c>
      <c r="K493" t="s">
        <v>165</v>
      </c>
      <c r="L493" s="335">
        <v>27846</v>
      </c>
      <c r="M493">
        <v>1</v>
      </c>
      <c r="N493">
        <v>5</v>
      </c>
      <c r="O493" s="355">
        <f t="shared" si="11"/>
        <v>850</v>
      </c>
    </row>
    <row r="494" spans="1:15" x14ac:dyDescent="0.55000000000000004">
      <c r="A494" t="s">
        <v>1036</v>
      </c>
      <c r="B494" t="s">
        <v>169</v>
      </c>
      <c r="C494">
        <v>8.7840340000000001</v>
      </c>
      <c r="D494">
        <v>167.73741200000001</v>
      </c>
      <c r="E494" t="s">
        <v>168</v>
      </c>
      <c r="F494" t="s">
        <v>58</v>
      </c>
      <c r="G494" t="s">
        <v>167</v>
      </c>
      <c r="H494" t="s">
        <v>166</v>
      </c>
      <c r="I494">
        <v>1</v>
      </c>
      <c r="J494">
        <v>23.52</v>
      </c>
      <c r="K494" t="s">
        <v>165</v>
      </c>
      <c r="L494" s="335">
        <v>19992</v>
      </c>
      <c r="M494">
        <v>1</v>
      </c>
      <c r="N494">
        <v>5</v>
      </c>
      <c r="O494" s="355">
        <f t="shared" si="11"/>
        <v>850</v>
      </c>
    </row>
    <row r="495" spans="1:15" x14ac:dyDescent="0.55000000000000004">
      <c r="A495" t="s">
        <v>1035</v>
      </c>
      <c r="B495" t="s">
        <v>169</v>
      </c>
      <c r="C495">
        <v>8.7841419999999992</v>
      </c>
      <c r="D495">
        <v>167.73738599999999</v>
      </c>
      <c r="E495" t="s">
        <v>168</v>
      </c>
      <c r="F495" t="s">
        <v>58</v>
      </c>
      <c r="G495" t="s">
        <v>167</v>
      </c>
      <c r="H495" t="s">
        <v>192</v>
      </c>
      <c r="I495">
        <v>2</v>
      </c>
      <c r="J495">
        <v>30.24</v>
      </c>
      <c r="K495" t="s">
        <v>165</v>
      </c>
      <c r="L495" s="335">
        <v>69552</v>
      </c>
      <c r="M495">
        <v>1</v>
      </c>
      <c r="N495">
        <v>5</v>
      </c>
      <c r="O495" s="355">
        <f t="shared" si="11"/>
        <v>2300</v>
      </c>
    </row>
    <row r="496" spans="1:15" x14ac:dyDescent="0.55000000000000004">
      <c r="A496" t="s">
        <v>1034</v>
      </c>
      <c r="B496" t="s">
        <v>169</v>
      </c>
      <c r="C496">
        <v>8.7837840000000007</v>
      </c>
      <c r="D496">
        <v>167.73741200000001</v>
      </c>
      <c r="E496" t="s">
        <v>168</v>
      </c>
      <c r="F496" t="s">
        <v>58</v>
      </c>
      <c r="G496" t="s">
        <v>167</v>
      </c>
      <c r="H496" t="s">
        <v>166</v>
      </c>
      <c r="I496">
        <v>1</v>
      </c>
      <c r="J496">
        <v>15.12</v>
      </c>
      <c r="K496" t="s">
        <v>165</v>
      </c>
      <c r="L496" s="335">
        <v>7560</v>
      </c>
      <c r="M496">
        <v>1</v>
      </c>
      <c r="N496">
        <v>5</v>
      </c>
      <c r="O496" s="355">
        <f t="shared" si="11"/>
        <v>500</v>
      </c>
    </row>
    <row r="497" spans="1:15" x14ac:dyDescent="0.55000000000000004">
      <c r="A497" t="s">
        <v>1033</v>
      </c>
      <c r="B497" t="s">
        <v>169</v>
      </c>
      <c r="C497">
        <v>8.7838150000000006</v>
      </c>
      <c r="D497">
        <v>167.73737499999999</v>
      </c>
      <c r="E497" t="s">
        <v>168</v>
      </c>
      <c r="F497" t="s">
        <v>58</v>
      </c>
      <c r="G497" t="s">
        <v>167</v>
      </c>
      <c r="H497" t="s">
        <v>282</v>
      </c>
      <c r="I497">
        <v>2</v>
      </c>
      <c r="J497">
        <v>21</v>
      </c>
      <c r="K497" t="s">
        <v>165</v>
      </c>
      <c r="L497" s="335">
        <v>48300</v>
      </c>
      <c r="M497">
        <v>1</v>
      </c>
      <c r="N497">
        <v>5</v>
      </c>
      <c r="O497" s="355">
        <f t="shared" si="11"/>
        <v>2300</v>
      </c>
    </row>
    <row r="498" spans="1:15" x14ac:dyDescent="0.55000000000000004">
      <c r="A498" t="s">
        <v>1032</v>
      </c>
      <c r="B498" t="s">
        <v>169</v>
      </c>
      <c r="C498">
        <v>8.7838849999999997</v>
      </c>
      <c r="D498">
        <v>167.73743200000001</v>
      </c>
      <c r="E498" t="s">
        <v>168</v>
      </c>
      <c r="F498" t="s">
        <v>58</v>
      </c>
      <c r="G498" t="s">
        <v>167</v>
      </c>
      <c r="H498" t="s">
        <v>192</v>
      </c>
      <c r="I498">
        <v>2</v>
      </c>
      <c r="J498">
        <v>492.24</v>
      </c>
      <c r="K498" t="s">
        <v>165</v>
      </c>
      <c r="L498" s="335">
        <v>1378272</v>
      </c>
      <c r="M498">
        <v>1</v>
      </c>
      <c r="N498">
        <v>5</v>
      </c>
      <c r="O498" s="355">
        <f t="shared" si="11"/>
        <v>2800</v>
      </c>
    </row>
    <row r="499" spans="1:15" x14ac:dyDescent="0.55000000000000004">
      <c r="A499" t="s">
        <v>1031</v>
      </c>
      <c r="B499" t="s">
        <v>169</v>
      </c>
      <c r="C499">
        <v>8.7835140000000003</v>
      </c>
      <c r="D499">
        <v>167.73741799999999</v>
      </c>
      <c r="E499" t="s">
        <v>168</v>
      </c>
      <c r="F499" t="s">
        <v>60</v>
      </c>
      <c r="G499" t="s">
        <v>167</v>
      </c>
      <c r="H499" t="s">
        <v>224</v>
      </c>
      <c r="I499">
        <v>3</v>
      </c>
      <c r="J499">
        <v>246.96</v>
      </c>
      <c r="K499" t="s">
        <v>165</v>
      </c>
      <c r="L499" s="335">
        <v>852012</v>
      </c>
      <c r="M499">
        <v>1</v>
      </c>
      <c r="N499">
        <v>5</v>
      </c>
      <c r="O499" s="355">
        <f t="shared" si="11"/>
        <v>3450</v>
      </c>
    </row>
    <row r="500" spans="1:15" x14ac:dyDescent="0.55000000000000004">
      <c r="A500" t="s">
        <v>1030</v>
      </c>
      <c r="B500" t="s">
        <v>169</v>
      </c>
      <c r="C500">
        <v>8.7835439999999991</v>
      </c>
      <c r="D500">
        <v>167.73746</v>
      </c>
      <c r="E500" t="s">
        <v>168</v>
      </c>
      <c r="F500" t="s">
        <v>58</v>
      </c>
      <c r="G500" t="s">
        <v>167</v>
      </c>
      <c r="H500" t="s">
        <v>166</v>
      </c>
      <c r="I500">
        <v>1</v>
      </c>
      <c r="J500">
        <v>27.72</v>
      </c>
      <c r="K500" t="s">
        <v>165</v>
      </c>
      <c r="L500" s="335">
        <v>13860</v>
      </c>
      <c r="M500">
        <v>1</v>
      </c>
      <c r="N500">
        <v>5</v>
      </c>
      <c r="O500" s="355">
        <f t="shared" si="11"/>
        <v>500</v>
      </c>
    </row>
    <row r="501" spans="1:15" x14ac:dyDescent="0.55000000000000004">
      <c r="A501" t="s">
        <v>1029</v>
      </c>
      <c r="B501" t="s">
        <v>169</v>
      </c>
      <c r="C501">
        <v>8.7834679999999992</v>
      </c>
      <c r="D501">
        <v>167.73765700000001</v>
      </c>
      <c r="E501" t="s">
        <v>168</v>
      </c>
      <c r="F501" t="s">
        <v>58</v>
      </c>
      <c r="G501" t="s">
        <v>167</v>
      </c>
      <c r="H501" t="s">
        <v>179</v>
      </c>
      <c r="I501">
        <v>1</v>
      </c>
      <c r="J501">
        <v>15.96</v>
      </c>
      <c r="K501" t="s">
        <v>165</v>
      </c>
      <c r="L501" s="335">
        <v>13566</v>
      </c>
      <c r="M501">
        <v>1</v>
      </c>
      <c r="N501">
        <v>5</v>
      </c>
      <c r="O501" s="355">
        <f t="shared" si="11"/>
        <v>850</v>
      </c>
    </row>
    <row r="502" spans="1:15" x14ac:dyDescent="0.55000000000000004">
      <c r="A502" t="s">
        <v>1028</v>
      </c>
      <c r="B502" t="s">
        <v>169</v>
      </c>
      <c r="C502">
        <v>8.7835629999999991</v>
      </c>
      <c r="D502">
        <v>167.737629</v>
      </c>
      <c r="E502" t="s">
        <v>168</v>
      </c>
      <c r="F502" t="s">
        <v>60</v>
      </c>
      <c r="G502" t="s">
        <v>167</v>
      </c>
      <c r="H502" t="s">
        <v>179</v>
      </c>
      <c r="I502">
        <v>1</v>
      </c>
      <c r="J502">
        <v>26.04</v>
      </c>
      <c r="K502" t="s">
        <v>165</v>
      </c>
      <c r="L502" s="335">
        <v>29946</v>
      </c>
      <c r="M502">
        <v>1</v>
      </c>
      <c r="N502">
        <v>5</v>
      </c>
      <c r="O502" s="355">
        <f t="shared" si="11"/>
        <v>1150</v>
      </c>
    </row>
    <row r="503" spans="1:15" x14ac:dyDescent="0.55000000000000004">
      <c r="A503" t="s">
        <v>1027</v>
      </c>
      <c r="B503" t="s">
        <v>169</v>
      </c>
      <c r="C503">
        <v>8.7835850000000004</v>
      </c>
      <c r="D503">
        <v>167.737741</v>
      </c>
      <c r="E503" t="s">
        <v>168</v>
      </c>
      <c r="F503" t="s">
        <v>58</v>
      </c>
      <c r="G503" t="s">
        <v>167</v>
      </c>
      <c r="H503" t="s">
        <v>179</v>
      </c>
      <c r="I503">
        <v>1</v>
      </c>
      <c r="J503">
        <v>42.84</v>
      </c>
      <c r="K503" t="s">
        <v>165</v>
      </c>
      <c r="L503" s="335">
        <v>36414</v>
      </c>
      <c r="M503">
        <v>1</v>
      </c>
      <c r="N503">
        <v>5</v>
      </c>
      <c r="O503" s="355">
        <f t="shared" si="11"/>
        <v>849.99999999999989</v>
      </c>
    </row>
    <row r="504" spans="1:15" x14ac:dyDescent="0.55000000000000004">
      <c r="A504" t="s">
        <v>1026</v>
      </c>
      <c r="B504" t="s">
        <v>169</v>
      </c>
      <c r="C504">
        <v>8.7836400000000001</v>
      </c>
      <c r="D504">
        <v>167.73783700000001</v>
      </c>
      <c r="E504" t="s">
        <v>168</v>
      </c>
      <c r="F504" t="s">
        <v>62</v>
      </c>
      <c r="G504" t="s">
        <v>167</v>
      </c>
      <c r="H504" t="s">
        <v>179</v>
      </c>
      <c r="I504">
        <v>1</v>
      </c>
      <c r="J504">
        <v>31.08</v>
      </c>
      <c r="K504" t="s">
        <v>165</v>
      </c>
      <c r="L504" s="335">
        <v>35742</v>
      </c>
      <c r="M504">
        <v>1</v>
      </c>
      <c r="N504">
        <v>5</v>
      </c>
      <c r="O504" s="355">
        <f t="shared" si="11"/>
        <v>1150</v>
      </c>
    </row>
    <row r="505" spans="1:15" x14ac:dyDescent="0.55000000000000004">
      <c r="A505" t="s">
        <v>1025</v>
      </c>
      <c r="B505" t="s">
        <v>169</v>
      </c>
      <c r="C505">
        <v>8.7835509999999992</v>
      </c>
      <c r="D505">
        <v>167.73785899999999</v>
      </c>
      <c r="E505" t="s">
        <v>168</v>
      </c>
      <c r="F505" t="s">
        <v>58</v>
      </c>
      <c r="G505" t="s">
        <v>167</v>
      </c>
      <c r="H505" t="s">
        <v>174</v>
      </c>
      <c r="I505">
        <v>1</v>
      </c>
      <c r="J505">
        <v>63.84</v>
      </c>
      <c r="K505" t="s">
        <v>165</v>
      </c>
      <c r="L505" s="335">
        <v>2553.6</v>
      </c>
      <c r="M505">
        <v>1</v>
      </c>
      <c r="N505">
        <v>5</v>
      </c>
      <c r="O505" s="355">
        <f t="shared" si="11"/>
        <v>39.999999999999993</v>
      </c>
    </row>
    <row r="506" spans="1:15" x14ac:dyDescent="0.55000000000000004">
      <c r="A506" t="s">
        <v>1024</v>
      </c>
      <c r="B506" t="s">
        <v>169</v>
      </c>
      <c r="C506">
        <v>8.7833410000000001</v>
      </c>
      <c r="D506">
        <v>167.73781700000001</v>
      </c>
      <c r="E506" t="s">
        <v>168</v>
      </c>
      <c r="F506" t="s">
        <v>58</v>
      </c>
      <c r="G506" t="s">
        <v>167</v>
      </c>
      <c r="H506" t="s">
        <v>613</v>
      </c>
      <c r="I506">
        <v>1</v>
      </c>
      <c r="J506">
        <v>37.799999999999997</v>
      </c>
      <c r="K506" t="s">
        <v>165</v>
      </c>
      <c r="L506" s="335">
        <v>32130</v>
      </c>
      <c r="M506">
        <v>1</v>
      </c>
      <c r="N506">
        <v>5</v>
      </c>
      <c r="O506" s="355">
        <f t="shared" si="11"/>
        <v>850.00000000000011</v>
      </c>
    </row>
    <row r="507" spans="1:15" x14ac:dyDescent="0.55000000000000004">
      <c r="A507" t="s">
        <v>1023</v>
      </c>
      <c r="B507" t="s">
        <v>169</v>
      </c>
      <c r="C507">
        <v>8.7833439999999996</v>
      </c>
      <c r="D507">
        <v>167.737574</v>
      </c>
      <c r="E507" t="s">
        <v>168</v>
      </c>
      <c r="F507" t="s">
        <v>58</v>
      </c>
      <c r="G507" t="s">
        <v>167</v>
      </c>
      <c r="H507" t="s">
        <v>179</v>
      </c>
      <c r="I507">
        <v>1</v>
      </c>
      <c r="J507">
        <v>122.64</v>
      </c>
      <c r="K507" t="s">
        <v>165</v>
      </c>
      <c r="L507" s="335">
        <v>141036</v>
      </c>
      <c r="M507">
        <v>1</v>
      </c>
      <c r="N507">
        <v>5</v>
      </c>
      <c r="O507" s="355">
        <f t="shared" si="11"/>
        <v>1150</v>
      </c>
    </row>
    <row r="508" spans="1:15" x14ac:dyDescent="0.55000000000000004">
      <c r="A508" t="s">
        <v>1022</v>
      </c>
      <c r="B508" t="s">
        <v>169</v>
      </c>
      <c r="C508">
        <v>8.7833469999999991</v>
      </c>
      <c r="D508">
        <v>167.73750000000001</v>
      </c>
      <c r="E508" t="s">
        <v>168</v>
      </c>
      <c r="F508" t="s">
        <v>58</v>
      </c>
      <c r="G508" t="s">
        <v>167</v>
      </c>
      <c r="H508" t="s">
        <v>216</v>
      </c>
      <c r="I508">
        <v>1</v>
      </c>
      <c r="J508">
        <v>20.16</v>
      </c>
      <c r="K508" t="s">
        <v>165</v>
      </c>
      <c r="L508" s="335">
        <v>2681.28</v>
      </c>
      <c r="M508">
        <v>1</v>
      </c>
      <c r="N508">
        <v>5</v>
      </c>
      <c r="O508" s="355">
        <f t="shared" si="11"/>
        <v>133</v>
      </c>
    </row>
    <row r="509" spans="1:15" x14ac:dyDescent="0.55000000000000004">
      <c r="A509" t="s">
        <v>1021</v>
      </c>
      <c r="B509" t="s">
        <v>169</v>
      </c>
      <c r="C509">
        <v>8.7834620000000001</v>
      </c>
      <c r="D509">
        <v>167.73677699999999</v>
      </c>
      <c r="E509" t="s">
        <v>168</v>
      </c>
      <c r="F509" t="s">
        <v>58</v>
      </c>
      <c r="G509" t="s">
        <v>167</v>
      </c>
      <c r="H509" t="s">
        <v>166</v>
      </c>
      <c r="I509">
        <v>1</v>
      </c>
      <c r="J509">
        <v>32.76</v>
      </c>
      <c r="K509" t="s">
        <v>165</v>
      </c>
      <c r="L509" s="335">
        <v>27846</v>
      </c>
      <c r="M509">
        <v>1</v>
      </c>
      <c r="N509">
        <v>5</v>
      </c>
      <c r="O509" s="355">
        <f t="shared" si="11"/>
        <v>850</v>
      </c>
    </row>
    <row r="510" spans="1:15" x14ac:dyDescent="0.55000000000000004">
      <c r="A510" t="s">
        <v>1020</v>
      </c>
      <c r="B510" t="s">
        <v>169</v>
      </c>
      <c r="C510">
        <v>8.7835330000000003</v>
      </c>
      <c r="D510">
        <v>167.73679100000001</v>
      </c>
      <c r="E510" t="s">
        <v>168</v>
      </c>
      <c r="F510" t="s">
        <v>58</v>
      </c>
      <c r="G510" t="s">
        <v>167</v>
      </c>
      <c r="H510" t="s">
        <v>192</v>
      </c>
      <c r="I510">
        <v>2</v>
      </c>
      <c r="J510">
        <v>32.76</v>
      </c>
      <c r="K510" t="s">
        <v>165</v>
      </c>
      <c r="L510" s="335">
        <v>91728</v>
      </c>
      <c r="M510">
        <v>1</v>
      </c>
      <c r="N510">
        <v>5</v>
      </c>
      <c r="O510" s="355">
        <f t="shared" si="11"/>
        <v>2800</v>
      </c>
    </row>
    <row r="511" spans="1:15" x14ac:dyDescent="0.55000000000000004">
      <c r="A511" t="s">
        <v>1019</v>
      </c>
      <c r="B511" t="s">
        <v>169</v>
      </c>
      <c r="C511">
        <v>8.7836079999999992</v>
      </c>
      <c r="D511">
        <v>167.73703800000001</v>
      </c>
      <c r="E511" t="s">
        <v>168</v>
      </c>
      <c r="F511" t="s">
        <v>58</v>
      </c>
      <c r="G511" t="s">
        <v>167</v>
      </c>
      <c r="H511" t="s">
        <v>192</v>
      </c>
      <c r="I511">
        <v>2</v>
      </c>
      <c r="J511">
        <v>94.08</v>
      </c>
      <c r="K511" t="s">
        <v>165</v>
      </c>
      <c r="L511" s="335">
        <v>263424</v>
      </c>
      <c r="M511">
        <v>1</v>
      </c>
      <c r="N511">
        <v>5</v>
      </c>
      <c r="O511" s="355">
        <f t="shared" si="11"/>
        <v>2800</v>
      </c>
    </row>
    <row r="512" spans="1:15" x14ac:dyDescent="0.55000000000000004">
      <c r="A512" t="s">
        <v>1018</v>
      </c>
      <c r="B512" t="s">
        <v>169</v>
      </c>
      <c r="C512">
        <v>8.7835889999999992</v>
      </c>
      <c r="D512">
        <v>167.73697200000001</v>
      </c>
      <c r="E512" t="s">
        <v>168</v>
      </c>
      <c r="F512" t="s">
        <v>58</v>
      </c>
      <c r="G512" t="s">
        <v>167</v>
      </c>
      <c r="H512" t="s">
        <v>194</v>
      </c>
      <c r="I512">
        <v>3</v>
      </c>
      <c r="J512">
        <v>21</v>
      </c>
      <c r="K512" t="s">
        <v>165</v>
      </c>
      <c r="L512" s="335">
        <v>88200</v>
      </c>
      <c r="M512">
        <v>1</v>
      </c>
      <c r="N512">
        <v>5</v>
      </c>
      <c r="O512" s="355">
        <f t="shared" si="11"/>
        <v>4200</v>
      </c>
    </row>
    <row r="513" spans="1:15" x14ac:dyDescent="0.55000000000000004">
      <c r="A513" t="s">
        <v>1017</v>
      </c>
      <c r="B513" t="s">
        <v>169</v>
      </c>
      <c r="C513">
        <v>8.7834819999999993</v>
      </c>
      <c r="D513">
        <v>167.73688999999999</v>
      </c>
      <c r="E513" t="s">
        <v>168</v>
      </c>
      <c r="F513" t="s">
        <v>58</v>
      </c>
      <c r="G513" t="s">
        <v>167</v>
      </c>
      <c r="H513" t="s">
        <v>166</v>
      </c>
      <c r="I513">
        <v>1</v>
      </c>
      <c r="J513">
        <v>36.96</v>
      </c>
      <c r="K513" t="s">
        <v>165</v>
      </c>
      <c r="L513" s="335">
        <v>31416</v>
      </c>
      <c r="M513">
        <v>1</v>
      </c>
      <c r="N513">
        <v>5</v>
      </c>
      <c r="O513" s="355">
        <f t="shared" si="11"/>
        <v>850</v>
      </c>
    </row>
    <row r="514" spans="1:15" x14ac:dyDescent="0.55000000000000004">
      <c r="A514" t="s">
        <v>1016</v>
      </c>
      <c r="B514" t="s">
        <v>169</v>
      </c>
      <c r="C514">
        <v>8.7836130000000008</v>
      </c>
      <c r="D514">
        <v>167.73684</v>
      </c>
      <c r="E514" t="s">
        <v>168</v>
      </c>
      <c r="F514" t="s">
        <v>58</v>
      </c>
      <c r="G514" t="s">
        <v>167</v>
      </c>
      <c r="H514" t="s">
        <v>166</v>
      </c>
      <c r="I514">
        <v>1</v>
      </c>
      <c r="J514">
        <v>45.36</v>
      </c>
      <c r="K514" t="s">
        <v>165</v>
      </c>
      <c r="L514" s="335">
        <v>38556</v>
      </c>
      <c r="M514">
        <v>1</v>
      </c>
      <c r="N514">
        <v>5</v>
      </c>
      <c r="O514" s="355">
        <f t="shared" si="11"/>
        <v>850</v>
      </c>
    </row>
    <row r="515" spans="1:15" x14ac:dyDescent="0.55000000000000004">
      <c r="A515" t="s">
        <v>1015</v>
      </c>
      <c r="B515" t="s">
        <v>169</v>
      </c>
      <c r="C515">
        <v>8.7833500000000004</v>
      </c>
      <c r="D515">
        <v>167.73686499999999</v>
      </c>
      <c r="E515" t="s">
        <v>168</v>
      </c>
      <c r="F515" t="s">
        <v>58</v>
      </c>
      <c r="G515" t="s">
        <v>167</v>
      </c>
      <c r="H515" t="s">
        <v>194</v>
      </c>
      <c r="I515">
        <v>3</v>
      </c>
      <c r="J515">
        <v>28.56</v>
      </c>
      <c r="K515" t="s">
        <v>165</v>
      </c>
      <c r="L515" s="335">
        <v>119952</v>
      </c>
      <c r="M515">
        <v>1</v>
      </c>
      <c r="N515">
        <v>5</v>
      </c>
      <c r="O515" s="355">
        <f t="shared" si="11"/>
        <v>4200</v>
      </c>
    </row>
    <row r="516" spans="1:15" x14ac:dyDescent="0.55000000000000004">
      <c r="A516" t="s">
        <v>1014</v>
      </c>
      <c r="B516" t="s">
        <v>169</v>
      </c>
      <c r="C516">
        <v>8.7832989999999995</v>
      </c>
      <c r="D516">
        <v>167.736932</v>
      </c>
      <c r="E516" t="s">
        <v>168</v>
      </c>
      <c r="F516" t="s">
        <v>58</v>
      </c>
      <c r="G516" t="s">
        <v>167</v>
      </c>
      <c r="H516" t="s">
        <v>166</v>
      </c>
      <c r="I516">
        <v>1</v>
      </c>
      <c r="J516">
        <v>57.12</v>
      </c>
      <c r="K516" t="s">
        <v>165</v>
      </c>
      <c r="L516" s="335">
        <v>48552</v>
      </c>
      <c r="M516">
        <v>1</v>
      </c>
      <c r="N516">
        <v>5</v>
      </c>
      <c r="O516" s="355">
        <f t="shared" si="11"/>
        <v>850</v>
      </c>
    </row>
    <row r="517" spans="1:15" x14ac:dyDescent="0.55000000000000004">
      <c r="A517" t="s">
        <v>1013</v>
      </c>
      <c r="B517" t="s">
        <v>169</v>
      </c>
      <c r="C517">
        <v>8.7833109999999994</v>
      </c>
      <c r="D517">
        <v>167.73700199999999</v>
      </c>
      <c r="E517" t="s">
        <v>168</v>
      </c>
      <c r="F517" t="s">
        <v>58</v>
      </c>
      <c r="G517" t="s">
        <v>167</v>
      </c>
      <c r="H517" t="s">
        <v>282</v>
      </c>
      <c r="I517">
        <v>2</v>
      </c>
      <c r="J517">
        <v>44.52</v>
      </c>
      <c r="K517" t="s">
        <v>165</v>
      </c>
      <c r="L517" s="335">
        <v>75684</v>
      </c>
      <c r="M517">
        <v>1</v>
      </c>
      <c r="N517">
        <v>5</v>
      </c>
      <c r="O517" s="355">
        <f t="shared" si="11"/>
        <v>1699.9999999999998</v>
      </c>
    </row>
    <row r="518" spans="1:15" x14ac:dyDescent="0.55000000000000004">
      <c r="A518" t="s">
        <v>1012</v>
      </c>
      <c r="B518" t="s">
        <v>169</v>
      </c>
      <c r="C518">
        <v>8.7833670000000001</v>
      </c>
      <c r="D518">
        <v>167.73705100000001</v>
      </c>
      <c r="E518" t="s">
        <v>168</v>
      </c>
      <c r="F518" t="s">
        <v>58</v>
      </c>
      <c r="G518" t="s">
        <v>167</v>
      </c>
      <c r="H518" t="s">
        <v>179</v>
      </c>
      <c r="I518">
        <v>1</v>
      </c>
      <c r="J518">
        <v>36.96</v>
      </c>
      <c r="K518" t="s">
        <v>165</v>
      </c>
      <c r="L518" s="335">
        <v>31416</v>
      </c>
      <c r="M518">
        <v>1</v>
      </c>
      <c r="N518">
        <v>5</v>
      </c>
      <c r="O518" s="355">
        <f t="shared" si="11"/>
        <v>850</v>
      </c>
    </row>
    <row r="519" spans="1:15" x14ac:dyDescent="0.55000000000000004">
      <c r="A519" t="s">
        <v>1011</v>
      </c>
      <c r="B519" t="s">
        <v>169</v>
      </c>
      <c r="C519">
        <v>8.7833450000000006</v>
      </c>
      <c r="D519">
        <v>167.737302</v>
      </c>
      <c r="E519" t="s">
        <v>168</v>
      </c>
      <c r="F519" t="s">
        <v>58</v>
      </c>
      <c r="G519" t="s">
        <v>167</v>
      </c>
      <c r="H519" t="s">
        <v>166</v>
      </c>
      <c r="I519">
        <v>1</v>
      </c>
      <c r="J519">
        <v>177.24</v>
      </c>
      <c r="K519" t="s">
        <v>165</v>
      </c>
      <c r="L519" s="335">
        <v>150654</v>
      </c>
      <c r="M519">
        <v>1</v>
      </c>
      <c r="N519">
        <v>5</v>
      </c>
      <c r="O519" s="355">
        <f t="shared" si="11"/>
        <v>850</v>
      </c>
    </row>
    <row r="520" spans="1:15" x14ac:dyDescent="0.55000000000000004">
      <c r="A520" t="s">
        <v>1010</v>
      </c>
      <c r="B520" t="s">
        <v>169</v>
      </c>
      <c r="C520">
        <v>8.7834350000000008</v>
      </c>
      <c r="D520">
        <v>167.73729900000001</v>
      </c>
      <c r="E520" t="s">
        <v>168</v>
      </c>
      <c r="F520" t="s">
        <v>58</v>
      </c>
      <c r="G520" t="s">
        <v>167</v>
      </c>
      <c r="H520" t="s">
        <v>179</v>
      </c>
      <c r="I520">
        <v>1</v>
      </c>
      <c r="J520">
        <v>21</v>
      </c>
      <c r="K520" t="s">
        <v>165</v>
      </c>
      <c r="L520" s="335">
        <v>24150</v>
      </c>
      <c r="M520">
        <v>1</v>
      </c>
      <c r="N520">
        <v>5</v>
      </c>
      <c r="O520" s="355">
        <f t="shared" si="11"/>
        <v>1150</v>
      </c>
    </row>
    <row r="521" spans="1:15" x14ac:dyDescent="0.55000000000000004">
      <c r="A521" t="s">
        <v>1009</v>
      </c>
      <c r="B521" t="s">
        <v>169</v>
      </c>
      <c r="C521">
        <v>8.7834559999999993</v>
      </c>
      <c r="D521">
        <v>167.73720499999999</v>
      </c>
      <c r="E521" t="s">
        <v>168</v>
      </c>
      <c r="F521" t="s">
        <v>58</v>
      </c>
      <c r="G521" t="s">
        <v>167</v>
      </c>
      <c r="H521" t="s">
        <v>179</v>
      </c>
      <c r="I521">
        <v>1</v>
      </c>
      <c r="J521">
        <v>46.2</v>
      </c>
      <c r="K521" t="s">
        <v>165</v>
      </c>
      <c r="L521" s="335">
        <v>53130</v>
      </c>
      <c r="M521">
        <v>1</v>
      </c>
      <c r="N521">
        <v>5</v>
      </c>
      <c r="O521" s="355">
        <f t="shared" si="11"/>
        <v>1150</v>
      </c>
    </row>
    <row r="522" spans="1:15" x14ac:dyDescent="0.55000000000000004">
      <c r="A522" t="s">
        <v>1008</v>
      </c>
      <c r="B522" t="s">
        <v>169</v>
      </c>
      <c r="C522">
        <v>8.7835190000000001</v>
      </c>
      <c r="D522">
        <v>167.73719700000001</v>
      </c>
      <c r="E522" t="s">
        <v>168</v>
      </c>
      <c r="F522" t="s">
        <v>58</v>
      </c>
      <c r="G522" t="s">
        <v>167</v>
      </c>
      <c r="H522" t="s">
        <v>192</v>
      </c>
      <c r="I522">
        <v>2</v>
      </c>
      <c r="J522">
        <v>57.96</v>
      </c>
      <c r="K522" t="s">
        <v>165</v>
      </c>
      <c r="L522" s="335">
        <v>162288</v>
      </c>
      <c r="M522">
        <v>1</v>
      </c>
      <c r="N522">
        <v>5</v>
      </c>
      <c r="O522" s="355">
        <f t="shared" ref="O522:O585" si="12">L522/J522</f>
        <v>2800</v>
      </c>
    </row>
    <row r="523" spans="1:15" x14ac:dyDescent="0.55000000000000004">
      <c r="A523" t="s">
        <v>1007</v>
      </c>
      <c r="B523" t="s">
        <v>169</v>
      </c>
      <c r="C523">
        <v>8.7835760000000001</v>
      </c>
      <c r="D523">
        <v>167.737289</v>
      </c>
      <c r="E523" t="s">
        <v>168</v>
      </c>
      <c r="F523" t="s">
        <v>58</v>
      </c>
      <c r="G523" t="s">
        <v>167</v>
      </c>
      <c r="H523" t="s">
        <v>174</v>
      </c>
      <c r="I523">
        <v>1</v>
      </c>
      <c r="J523">
        <v>67.2</v>
      </c>
      <c r="K523" t="s">
        <v>165</v>
      </c>
      <c r="L523" s="335">
        <v>1344</v>
      </c>
      <c r="M523">
        <v>1</v>
      </c>
      <c r="N523">
        <v>5</v>
      </c>
      <c r="O523" s="355">
        <f t="shared" si="12"/>
        <v>20</v>
      </c>
    </row>
    <row r="524" spans="1:15" x14ac:dyDescent="0.55000000000000004">
      <c r="A524" t="s">
        <v>1006</v>
      </c>
      <c r="B524" t="s">
        <v>169</v>
      </c>
      <c r="C524">
        <v>8.7835590000000003</v>
      </c>
      <c r="D524">
        <v>167.73710199999999</v>
      </c>
      <c r="E524" t="s">
        <v>168</v>
      </c>
      <c r="F524" t="s">
        <v>58</v>
      </c>
      <c r="G524" t="s">
        <v>167</v>
      </c>
      <c r="H524" t="s">
        <v>179</v>
      </c>
      <c r="I524">
        <v>1</v>
      </c>
      <c r="J524">
        <v>99.12</v>
      </c>
      <c r="K524" t="s">
        <v>165</v>
      </c>
      <c r="L524" s="335">
        <v>113988</v>
      </c>
      <c r="M524">
        <v>1</v>
      </c>
      <c r="N524">
        <v>5</v>
      </c>
      <c r="O524" s="355">
        <f t="shared" si="12"/>
        <v>1150</v>
      </c>
    </row>
    <row r="525" spans="1:15" x14ac:dyDescent="0.55000000000000004">
      <c r="A525" t="s">
        <v>1005</v>
      </c>
      <c r="B525" t="s">
        <v>169</v>
      </c>
      <c r="C525">
        <v>8.7836300000000005</v>
      </c>
      <c r="D525">
        <v>167.737189</v>
      </c>
      <c r="E525" t="s">
        <v>168</v>
      </c>
      <c r="F525" t="s">
        <v>58</v>
      </c>
      <c r="G525" t="s">
        <v>167</v>
      </c>
      <c r="H525" t="s">
        <v>166</v>
      </c>
      <c r="I525">
        <v>1</v>
      </c>
      <c r="J525">
        <v>108.36</v>
      </c>
      <c r="K525" t="s">
        <v>165</v>
      </c>
      <c r="L525" s="335">
        <v>92106</v>
      </c>
      <c r="M525">
        <v>1</v>
      </c>
      <c r="N525">
        <v>5</v>
      </c>
      <c r="O525" s="355">
        <f t="shared" si="12"/>
        <v>850</v>
      </c>
    </row>
    <row r="526" spans="1:15" x14ac:dyDescent="0.55000000000000004">
      <c r="A526" t="s">
        <v>1004</v>
      </c>
      <c r="B526" t="s">
        <v>169</v>
      </c>
      <c r="C526">
        <v>8.783315</v>
      </c>
      <c r="D526">
        <v>167.73705799999999</v>
      </c>
      <c r="E526" t="s">
        <v>168</v>
      </c>
      <c r="F526" t="s">
        <v>58</v>
      </c>
      <c r="G526" t="s">
        <v>167</v>
      </c>
      <c r="H526" t="s">
        <v>216</v>
      </c>
      <c r="I526">
        <v>1</v>
      </c>
      <c r="J526">
        <v>83.16</v>
      </c>
      <c r="K526" t="s">
        <v>165</v>
      </c>
      <c r="L526" s="335">
        <v>11060.28</v>
      </c>
      <c r="M526">
        <v>1</v>
      </c>
      <c r="N526">
        <v>5</v>
      </c>
      <c r="O526" s="355">
        <f t="shared" si="12"/>
        <v>133</v>
      </c>
    </row>
    <row r="527" spans="1:15" x14ac:dyDescent="0.55000000000000004">
      <c r="A527" t="s">
        <v>1003</v>
      </c>
      <c r="B527" t="s">
        <v>169</v>
      </c>
      <c r="C527">
        <v>8.7834660000000007</v>
      </c>
      <c r="D527">
        <v>167.73685699999999</v>
      </c>
      <c r="E527" t="s">
        <v>168</v>
      </c>
      <c r="F527" t="s">
        <v>58</v>
      </c>
      <c r="G527" t="s">
        <v>167</v>
      </c>
      <c r="H527" t="s">
        <v>166</v>
      </c>
      <c r="I527">
        <v>1</v>
      </c>
      <c r="J527">
        <v>45.36</v>
      </c>
      <c r="K527" t="s">
        <v>165</v>
      </c>
      <c r="L527" s="335">
        <v>22680</v>
      </c>
      <c r="M527">
        <v>1</v>
      </c>
      <c r="N527">
        <v>5</v>
      </c>
      <c r="O527" s="355">
        <f t="shared" si="12"/>
        <v>500</v>
      </c>
    </row>
    <row r="528" spans="1:15" x14ac:dyDescent="0.55000000000000004">
      <c r="A528" t="s">
        <v>1002</v>
      </c>
      <c r="B528" t="s">
        <v>169</v>
      </c>
      <c r="C528">
        <v>8.7834179999999993</v>
      </c>
      <c r="D528">
        <v>167.73704799999999</v>
      </c>
      <c r="E528" t="s">
        <v>168</v>
      </c>
      <c r="F528" t="s">
        <v>58</v>
      </c>
      <c r="G528" t="s">
        <v>167</v>
      </c>
      <c r="H528" t="s">
        <v>166</v>
      </c>
      <c r="I528">
        <v>1</v>
      </c>
      <c r="J528">
        <v>63.84</v>
      </c>
      <c r="K528" t="s">
        <v>165</v>
      </c>
      <c r="L528" s="335">
        <v>54264</v>
      </c>
      <c r="M528">
        <v>1</v>
      </c>
      <c r="N528">
        <v>5</v>
      </c>
      <c r="O528" s="355">
        <f t="shared" si="12"/>
        <v>850</v>
      </c>
    </row>
    <row r="529" spans="1:15" x14ac:dyDescent="0.55000000000000004">
      <c r="A529" t="s">
        <v>1001</v>
      </c>
      <c r="B529" t="s">
        <v>169</v>
      </c>
      <c r="C529">
        <v>8.7833360000000003</v>
      </c>
      <c r="D529">
        <v>167.73715000000001</v>
      </c>
      <c r="E529" t="s">
        <v>168</v>
      </c>
      <c r="F529" t="s">
        <v>58</v>
      </c>
      <c r="G529" t="s">
        <v>167</v>
      </c>
      <c r="H529" t="s">
        <v>179</v>
      </c>
      <c r="I529">
        <v>1</v>
      </c>
      <c r="J529">
        <v>47.88</v>
      </c>
      <c r="K529" t="s">
        <v>165</v>
      </c>
      <c r="L529" s="335">
        <v>40698</v>
      </c>
      <c r="M529">
        <v>1</v>
      </c>
      <c r="N529">
        <v>5</v>
      </c>
      <c r="O529" s="355">
        <f t="shared" si="12"/>
        <v>850</v>
      </c>
    </row>
    <row r="530" spans="1:15" x14ac:dyDescent="0.55000000000000004">
      <c r="A530" t="s">
        <v>1000</v>
      </c>
      <c r="B530" t="s">
        <v>169</v>
      </c>
      <c r="C530">
        <v>8.7833059999999996</v>
      </c>
      <c r="D530">
        <v>167.73722100000001</v>
      </c>
      <c r="E530" t="s">
        <v>168</v>
      </c>
      <c r="F530" t="s">
        <v>58</v>
      </c>
      <c r="G530" t="s">
        <v>167</v>
      </c>
      <c r="H530" t="s">
        <v>224</v>
      </c>
      <c r="I530">
        <v>2</v>
      </c>
      <c r="J530">
        <v>157.91999999999999</v>
      </c>
      <c r="K530" t="s">
        <v>165</v>
      </c>
      <c r="L530" s="335">
        <v>363216</v>
      </c>
      <c r="M530">
        <v>1</v>
      </c>
      <c r="N530">
        <v>5</v>
      </c>
      <c r="O530" s="355">
        <f t="shared" si="12"/>
        <v>2300</v>
      </c>
    </row>
    <row r="531" spans="1:15" x14ac:dyDescent="0.55000000000000004">
      <c r="A531" t="s">
        <v>999</v>
      </c>
      <c r="B531" t="s">
        <v>169</v>
      </c>
      <c r="C531">
        <v>8.7833970000000008</v>
      </c>
      <c r="D531">
        <v>167.73718400000001</v>
      </c>
      <c r="E531" t="s">
        <v>168</v>
      </c>
      <c r="F531" t="s">
        <v>58</v>
      </c>
      <c r="G531" t="s">
        <v>167</v>
      </c>
      <c r="H531" t="s">
        <v>194</v>
      </c>
      <c r="I531">
        <v>2</v>
      </c>
      <c r="J531">
        <v>90.72</v>
      </c>
      <c r="K531" t="s">
        <v>165</v>
      </c>
      <c r="L531" s="335">
        <v>254016</v>
      </c>
      <c r="M531">
        <v>1</v>
      </c>
      <c r="N531">
        <v>5</v>
      </c>
      <c r="O531" s="355">
        <f t="shared" si="12"/>
        <v>2800</v>
      </c>
    </row>
    <row r="532" spans="1:15" x14ac:dyDescent="0.55000000000000004">
      <c r="A532" t="s">
        <v>998</v>
      </c>
      <c r="B532" t="s">
        <v>169</v>
      </c>
      <c r="C532">
        <v>8.7834669999999999</v>
      </c>
      <c r="D532">
        <v>167.73746199999999</v>
      </c>
      <c r="E532" t="s">
        <v>168</v>
      </c>
      <c r="F532" t="s">
        <v>58</v>
      </c>
      <c r="G532" t="s">
        <v>167</v>
      </c>
      <c r="H532" t="s">
        <v>216</v>
      </c>
      <c r="I532">
        <v>1</v>
      </c>
      <c r="J532">
        <v>22.68</v>
      </c>
      <c r="K532" t="s">
        <v>165</v>
      </c>
      <c r="L532" s="335">
        <v>1519.56</v>
      </c>
      <c r="M532">
        <v>1</v>
      </c>
      <c r="N532">
        <v>5</v>
      </c>
      <c r="O532" s="355">
        <f t="shared" si="12"/>
        <v>67</v>
      </c>
    </row>
    <row r="533" spans="1:15" x14ac:dyDescent="0.55000000000000004">
      <c r="A533" t="s">
        <v>997</v>
      </c>
      <c r="B533" t="s">
        <v>169</v>
      </c>
      <c r="C533">
        <v>8.7834610000000009</v>
      </c>
      <c r="D533">
        <v>167.73752500000001</v>
      </c>
      <c r="E533" t="s">
        <v>168</v>
      </c>
      <c r="F533" t="s">
        <v>58</v>
      </c>
      <c r="G533" t="s">
        <v>167</v>
      </c>
      <c r="H533" t="s">
        <v>166</v>
      </c>
      <c r="I533">
        <v>1</v>
      </c>
      <c r="J533">
        <v>95.76</v>
      </c>
      <c r="K533" t="s">
        <v>165</v>
      </c>
      <c r="L533" s="335">
        <v>81396</v>
      </c>
      <c r="M533">
        <v>1</v>
      </c>
      <c r="N533">
        <v>5</v>
      </c>
      <c r="O533" s="355">
        <f t="shared" si="12"/>
        <v>850</v>
      </c>
    </row>
    <row r="534" spans="1:15" x14ac:dyDescent="0.55000000000000004">
      <c r="A534" t="s">
        <v>996</v>
      </c>
      <c r="B534" t="s">
        <v>169</v>
      </c>
      <c r="C534">
        <v>8.7837840000000007</v>
      </c>
      <c r="D534">
        <v>167.737503</v>
      </c>
      <c r="E534" t="s">
        <v>168</v>
      </c>
      <c r="F534" t="s">
        <v>58</v>
      </c>
      <c r="G534" t="s">
        <v>167</v>
      </c>
      <c r="H534" t="s">
        <v>166</v>
      </c>
      <c r="I534">
        <v>1</v>
      </c>
      <c r="J534">
        <v>58.8</v>
      </c>
      <c r="K534" t="s">
        <v>165</v>
      </c>
      <c r="L534" s="335">
        <v>29400</v>
      </c>
      <c r="M534">
        <v>1</v>
      </c>
      <c r="N534">
        <v>5</v>
      </c>
      <c r="O534" s="355">
        <f t="shared" si="12"/>
        <v>500</v>
      </c>
    </row>
    <row r="535" spans="1:15" x14ac:dyDescent="0.55000000000000004">
      <c r="A535" t="s">
        <v>995</v>
      </c>
      <c r="B535" t="s">
        <v>169</v>
      </c>
      <c r="C535">
        <v>8.7837320000000005</v>
      </c>
      <c r="D535">
        <v>167.73754</v>
      </c>
      <c r="E535" t="s">
        <v>168</v>
      </c>
      <c r="F535" t="s">
        <v>58</v>
      </c>
      <c r="G535" t="s">
        <v>167</v>
      </c>
      <c r="H535" t="s">
        <v>174</v>
      </c>
      <c r="I535">
        <v>2</v>
      </c>
      <c r="J535">
        <v>56.28</v>
      </c>
      <c r="K535" t="s">
        <v>165</v>
      </c>
      <c r="L535" s="335">
        <v>4502.3999999999996</v>
      </c>
      <c r="M535">
        <v>1</v>
      </c>
      <c r="N535">
        <v>5</v>
      </c>
      <c r="O535" s="355">
        <f t="shared" si="12"/>
        <v>79.999999999999986</v>
      </c>
    </row>
    <row r="536" spans="1:15" x14ac:dyDescent="0.55000000000000004">
      <c r="A536" t="s">
        <v>994</v>
      </c>
      <c r="B536" t="s">
        <v>169</v>
      </c>
      <c r="C536">
        <v>8.7837049999999994</v>
      </c>
      <c r="D536">
        <v>167.73744099999999</v>
      </c>
      <c r="E536" t="s">
        <v>168</v>
      </c>
      <c r="F536" t="s">
        <v>60</v>
      </c>
      <c r="G536" t="s">
        <v>167</v>
      </c>
      <c r="H536" t="s">
        <v>166</v>
      </c>
      <c r="I536">
        <v>1</v>
      </c>
      <c r="J536">
        <v>42</v>
      </c>
      <c r="K536" t="s">
        <v>165</v>
      </c>
      <c r="L536" s="335">
        <v>21000</v>
      </c>
      <c r="M536">
        <v>1</v>
      </c>
      <c r="N536">
        <v>5</v>
      </c>
      <c r="O536" s="355">
        <f t="shared" si="12"/>
        <v>500</v>
      </c>
    </row>
    <row r="537" spans="1:15" x14ac:dyDescent="0.55000000000000004">
      <c r="A537" t="s">
        <v>993</v>
      </c>
      <c r="B537" t="s">
        <v>169</v>
      </c>
      <c r="C537">
        <v>8.7836459999999992</v>
      </c>
      <c r="D537">
        <v>167.737506</v>
      </c>
      <c r="E537" t="s">
        <v>168</v>
      </c>
      <c r="F537" t="s">
        <v>58</v>
      </c>
      <c r="G537" t="s">
        <v>167</v>
      </c>
      <c r="H537" t="s">
        <v>194</v>
      </c>
      <c r="I537">
        <v>2</v>
      </c>
      <c r="J537">
        <v>89.04</v>
      </c>
      <c r="K537" t="s">
        <v>165</v>
      </c>
      <c r="L537" s="335">
        <v>249312</v>
      </c>
      <c r="M537">
        <v>1</v>
      </c>
      <c r="N537">
        <v>5</v>
      </c>
      <c r="O537" s="355">
        <f t="shared" si="12"/>
        <v>2800</v>
      </c>
    </row>
    <row r="538" spans="1:15" x14ac:dyDescent="0.55000000000000004">
      <c r="A538" t="s">
        <v>992</v>
      </c>
      <c r="B538" t="s">
        <v>169</v>
      </c>
      <c r="C538">
        <v>8.7836479999999995</v>
      </c>
      <c r="D538">
        <v>167.73767799999999</v>
      </c>
      <c r="E538" t="s">
        <v>168</v>
      </c>
      <c r="F538" t="s">
        <v>58</v>
      </c>
      <c r="G538" t="s">
        <v>167</v>
      </c>
      <c r="H538" t="s">
        <v>179</v>
      </c>
      <c r="I538">
        <v>1</v>
      </c>
      <c r="J538">
        <v>18.48</v>
      </c>
      <c r="K538" t="s">
        <v>165</v>
      </c>
      <c r="L538" s="335">
        <v>15708</v>
      </c>
      <c r="M538">
        <v>1</v>
      </c>
      <c r="N538">
        <v>5</v>
      </c>
      <c r="O538" s="355">
        <f t="shared" si="12"/>
        <v>850</v>
      </c>
    </row>
    <row r="539" spans="1:15" x14ac:dyDescent="0.55000000000000004">
      <c r="A539" t="s">
        <v>991</v>
      </c>
      <c r="B539" t="s">
        <v>169</v>
      </c>
      <c r="C539">
        <v>8.7833380000000005</v>
      </c>
      <c r="D539">
        <v>167.737675</v>
      </c>
      <c r="E539" t="s">
        <v>168</v>
      </c>
      <c r="F539" t="s">
        <v>58</v>
      </c>
      <c r="G539" t="s">
        <v>167</v>
      </c>
      <c r="H539" t="s">
        <v>166</v>
      </c>
      <c r="I539">
        <v>1</v>
      </c>
      <c r="J539">
        <v>67.2</v>
      </c>
      <c r="K539" t="s">
        <v>165</v>
      </c>
      <c r="L539" s="335">
        <v>57120</v>
      </c>
      <c r="M539">
        <v>1</v>
      </c>
      <c r="N539">
        <v>5</v>
      </c>
      <c r="O539" s="355">
        <f t="shared" si="12"/>
        <v>850</v>
      </c>
    </row>
    <row r="540" spans="1:15" x14ac:dyDescent="0.55000000000000004">
      <c r="A540" t="s">
        <v>990</v>
      </c>
      <c r="B540" t="s">
        <v>169</v>
      </c>
      <c r="C540">
        <v>8.7835300000000007</v>
      </c>
      <c r="D540">
        <v>167.73758599999999</v>
      </c>
      <c r="E540" t="s">
        <v>168</v>
      </c>
      <c r="F540" t="s">
        <v>58</v>
      </c>
      <c r="G540" t="s">
        <v>167</v>
      </c>
      <c r="H540" t="s">
        <v>166</v>
      </c>
      <c r="I540">
        <v>1</v>
      </c>
      <c r="J540">
        <v>36.119999999999997</v>
      </c>
      <c r="K540" t="s">
        <v>165</v>
      </c>
      <c r="L540" s="335">
        <v>30702</v>
      </c>
      <c r="M540">
        <v>1</v>
      </c>
      <c r="N540">
        <v>5</v>
      </c>
      <c r="O540" s="355">
        <f t="shared" si="12"/>
        <v>850.00000000000011</v>
      </c>
    </row>
    <row r="541" spans="1:15" x14ac:dyDescent="0.55000000000000004">
      <c r="A541" t="s">
        <v>989</v>
      </c>
      <c r="B541" t="s">
        <v>169</v>
      </c>
      <c r="C541">
        <v>8.7841009999999997</v>
      </c>
      <c r="D541">
        <v>167.73793699999999</v>
      </c>
      <c r="E541" t="s">
        <v>168</v>
      </c>
      <c r="F541" t="s">
        <v>60</v>
      </c>
      <c r="G541" t="s">
        <v>167</v>
      </c>
      <c r="H541" t="s">
        <v>179</v>
      </c>
      <c r="I541">
        <v>1</v>
      </c>
      <c r="J541">
        <v>47.88</v>
      </c>
      <c r="K541" t="s">
        <v>165</v>
      </c>
      <c r="L541" s="335">
        <v>55062</v>
      </c>
      <c r="M541">
        <v>1</v>
      </c>
      <c r="N541">
        <v>5</v>
      </c>
      <c r="O541" s="355">
        <f t="shared" si="12"/>
        <v>1150</v>
      </c>
    </row>
    <row r="542" spans="1:15" x14ac:dyDescent="0.55000000000000004">
      <c r="A542" t="s">
        <v>988</v>
      </c>
      <c r="B542" t="s">
        <v>169</v>
      </c>
      <c r="C542">
        <v>8.7840109999999996</v>
      </c>
      <c r="D542">
        <v>167.73799600000001</v>
      </c>
      <c r="E542" t="s">
        <v>168</v>
      </c>
      <c r="F542" t="s">
        <v>58</v>
      </c>
      <c r="G542" t="s">
        <v>167</v>
      </c>
      <c r="H542" t="s">
        <v>179</v>
      </c>
      <c r="I542">
        <v>1</v>
      </c>
      <c r="J542">
        <v>35.28</v>
      </c>
      <c r="K542" t="s">
        <v>165</v>
      </c>
      <c r="L542" s="335">
        <v>29988</v>
      </c>
      <c r="M542">
        <v>1</v>
      </c>
      <c r="N542">
        <v>5</v>
      </c>
      <c r="O542" s="355">
        <f t="shared" si="12"/>
        <v>850</v>
      </c>
    </row>
    <row r="543" spans="1:15" x14ac:dyDescent="0.55000000000000004">
      <c r="A543" t="s">
        <v>987</v>
      </c>
      <c r="B543" t="s">
        <v>169</v>
      </c>
      <c r="C543">
        <v>8.7838770000000004</v>
      </c>
      <c r="D543">
        <v>167.73805200000001</v>
      </c>
      <c r="E543" t="s">
        <v>168</v>
      </c>
      <c r="F543" t="s">
        <v>58</v>
      </c>
      <c r="G543" t="s">
        <v>167</v>
      </c>
      <c r="H543" t="s">
        <v>216</v>
      </c>
      <c r="I543">
        <v>1</v>
      </c>
      <c r="J543">
        <v>25.2</v>
      </c>
      <c r="K543" t="s">
        <v>165</v>
      </c>
      <c r="L543" s="335">
        <v>3351.6</v>
      </c>
      <c r="M543">
        <v>1</v>
      </c>
      <c r="N543">
        <v>5</v>
      </c>
      <c r="O543" s="355">
        <f t="shared" si="12"/>
        <v>133</v>
      </c>
    </row>
    <row r="544" spans="1:15" x14ac:dyDescent="0.55000000000000004">
      <c r="A544" t="s">
        <v>986</v>
      </c>
      <c r="B544" t="s">
        <v>169</v>
      </c>
      <c r="C544">
        <v>8.7837929999999993</v>
      </c>
      <c r="D544">
        <v>167.738078</v>
      </c>
      <c r="E544" t="s">
        <v>168</v>
      </c>
      <c r="F544" t="s">
        <v>58</v>
      </c>
      <c r="G544" t="s">
        <v>167</v>
      </c>
      <c r="H544" t="s">
        <v>216</v>
      </c>
      <c r="I544">
        <v>1</v>
      </c>
      <c r="J544">
        <v>50.4</v>
      </c>
      <c r="K544" t="s">
        <v>165</v>
      </c>
      <c r="L544" s="335">
        <v>3376.8</v>
      </c>
      <c r="M544">
        <v>1</v>
      </c>
      <c r="N544">
        <v>5</v>
      </c>
      <c r="O544" s="355">
        <f t="shared" si="12"/>
        <v>67</v>
      </c>
    </row>
    <row r="545" spans="1:15" x14ac:dyDescent="0.55000000000000004">
      <c r="A545" t="s">
        <v>985</v>
      </c>
      <c r="B545" t="s">
        <v>169</v>
      </c>
      <c r="C545">
        <v>8.7838150000000006</v>
      </c>
      <c r="D545">
        <v>167.73804000000001</v>
      </c>
      <c r="E545" t="s">
        <v>168</v>
      </c>
      <c r="F545" t="s">
        <v>58</v>
      </c>
      <c r="G545" t="s">
        <v>167</v>
      </c>
      <c r="H545" t="s">
        <v>174</v>
      </c>
      <c r="I545">
        <v>1</v>
      </c>
      <c r="J545">
        <v>31.08</v>
      </c>
      <c r="K545" t="s">
        <v>165</v>
      </c>
      <c r="L545" s="335">
        <v>1243.2</v>
      </c>
      <c r="M545">
        <v>1</v>
      </c>
      <c r="N545">
        <v>5</v>
      </c>
      <c r="O545" s="355">
        <f t="shared" si="12"/>
        <v>40.000000000000007</v>
      </c>
    </row>
    <row r="546" spans="1:15" x14ac:dyDescent="0.55000000000000004">
      <c r="A546" t="s">
        <v>984</v>
      </c>
      <c r="B546" t="s">
        <v>169</v>
      </c>
      <c r="C546">
        <v>8.7837169999999993</v>
      </c>
      <c r="D546">
        <v>167.73805400000001</v>
      </c>
      <c r="E546" t="s">
        <v>168</v>
      </c>
      <c r="F546" t="s">
        <v>58</v>
      </c>
      <c r="G546" t="s">
        <v>167</v>
      </c>
      <c r="H546" t="s">
        <v>166</v>
      </c>
      <c r="I546">
        <v>1</v>
      </c>
      <c r="J546">
        <v>47.04</v>
      </c>
      <c r="K546" t="s">
        <v>165</v>
      </c>
      <c r="L546" s="335">
        <v>23520</v>
      </c>
      <c r="M546">
        <v>1</v>
      </c>
      <c r="N546">
        <v>5</v>
      </c>
      <c r="O546" s="355">
        <f t="shared" si="12"/>
        <v>500</v>
      </c>
    </row>
    <row r="547" spans="1:15" x14ac:dyDescent="0.55000000000000004">
      <c r="A547" t="s">
        <v>983</v>
      </c>
      <c r="B547" t="s">
        <v>169</v>
      </c>
      <c r="C547">
        <v>8.7836590000000001</v>
      </c>
      <c r="D547">
        <v>167.73805899999999</v>
      </c>
      <c r="E547" t="s">
        <v>168</v>
      </c>
      <c r="F547" t="s">
        <v>58</v>
      </c>
      <c r="G547" t="s">
        <v>167</v>
      </c>
      <c r="H547" t="s">
        <v>166</v>
      </c>
      <c r="I547">
        <v>1</v>
      </c>
      <c r="J547">
        <v>42</v>
      </c>
      <c r="K547" t="s">
        <v>165</v>
      </c>
      <c r="L547" s="335">
        <v>35700</v>
      </c>
      <c r="M547">
        <v>1</v>
      </c>
      <c r="N547">
        <v>5</v>
      </c>
      <c r="O547" s="355">
        <f t="shared" si="12"/>
        <v>850</v>
      </c>
    </row>
    <row r="548" spans="1:15" x14ac:dyDescent="0.55000000000000004">
      <c r="A548" t="s">
        <v>982</v>
      </c>
      <c r="B548" t="s">
        <v>169</v>
      </c>
      <c r="C548">
        <v>8.7837010000000006</v>
      </c>
      <c r="D548">
        <v>167.73798400000001</v>
      </c>
      <c r="E548" t="s">
        <v>168</v>
      </c>
      <c r="F548" t="s">
        <v>58</v>
      </c>
      <c r="G548" t="s">
        <v>167</v>
      </c>
      <c r="H548" t="s">
        <v>179</v>
      </c>
      <c r="I548">
        <v>1</v>
      </c>
      <c r="J548">
        <v>41.16</v>
      </c>
      <c r="K548" t="s">
        <v>165</v>
      </c>
      <c r="L548" s="335">
        <v>34986</v>
      </c>
      <c r="M548">
        <v>1</v>
      </c>
      <c r="N548">
        <v>5</v>
      </c>
      <c r="O548" s="355">
        <f t="shared" si="12"/>
        <v>850.00000000000011</v>
      </c>
    </row>
    <row r="549" spans="1:15" x14ac:dyDescent="0.55000000000000004">
      <c r="A549" t="s">
        <v>981</v>
      </c>
      <c r="B549" t="s">
        <v>169</v>
      </c>
      <c r="C549">
        <v>8.7836499999999997</v>
      </c>
      <c r="D549">
        <v>167.737999</v>
      </c>
      <c r="E549" t="s">
        <v>168</v>
      </c>
      <c r="F549" t="s">
        <v>58</v>
      </c>
      <c r="G549" t="s">
        <v>167</v>
      </c>
      <c r="H549" t="s">
        <v>216</v>
      </c>
      <c r="I549">
        <v>1</v>
      </c>
      <c r="J549">
        <v>28.56</v>
      </c>
      <c r="K549" t="s">
        <v>165</v>
      </c>
      <c r="L549" s="335">
        <v>1913.52</v>
      </c>
      <c r="M549">
        <v>1</v>
      </c>
      <c r="N549">
        <v>5</v>
      </c>
      <c r="O549" s="355">
        <f t="shared" si="12"/>
        <v>67</v>
      </c>
    </row>
    <row r="550" spans="1:15" x14ac:dyDescent="0.55000000000000004">
      <c r="A550" t="s">
        <v>980</v>
      </c>
      <c r="B550" t="s">
        <v>169</v>
      </c>
      <c r="C550">
        <v>8.783588</v>
      </c>
      <c r="D550">
        <v>167.738134</v>
      </c>
      <c r="E550" t="s">
        <v>168</v>
      </c>
      <c r="F550" t="s">
        <v>58</v>
      </c>
      <c r="G550" t="s">
        <v>167</v>
      </c>
      <c r="H550" t="s">
        <v>179</v>
      </c>
      <c r="I550">
        <v>1</v>
      </c>
      <c r="J550">
        <v>29.4</v>
      </c>
      <c r="K550" t="s">
        <v>165</v>
      </c>
      <c r="L550" s="335">
        <v>24990</v>
      </c>
      <c r="M550">
        <v>1</v>
      </c>
      <c r="N550">
        <v>5</v>
      </c>
      <c r="O550" s="355">
        <f t="shared" si="12"/>
        <v>850</v>
      </c>
    </row>
    <row r="551" spans="1:15" x14ac:dyDescent="0.55000000000000004">
      <c r="A551" t="s">
        <v>979</v>
      </c>
      <c r="B551" t="s">
        <v>169</v>
      </c>
      <c r="C551">
        <v>8.7835640000000001</v>
      </c>
      <c r="D551">
        <v>167.73805100000001</v>
      </c>
      <c r="E551" t="s">
        <v>168</v>
      </c>
      <c r="F551" t="s">
        <v>58</v>
      </c>
      <c r="G551" t="s">
        <v>167</v>
      </c>
      <c r="H551" t="s">
        <v>166</v>
      </c>
      <c r="I551">
        <v>1</v>
      </c>
      <c r="J551">
        <v>38.64</v>
      </c>
      <c r="K551" t="s">
        <v>165</v>
      </c>
      <c r="L551" s="335">
        <v>32844</v>
      </c>
      <c r="M551">
        <v>1</v>
      </c>
      <c r="N551">
        <v>5</v>
      </c>
      <c r="O551" s="355">
        <f t="shared" si="12"/>
        <v>850</v>
      </c>
    </row>
    <row r="552" spans="1:15" x14ac:dyDescent="0.55000000000000004">
      <c r="A552" t="s">
        <v>978</v>
      </c>
      <c r="B552" t="s">
        <v>169</v>
      </c>
      <c r="C552">
        <v>8.7835040000000006</v>
      </c>
      <c r="D552">
        <v>167.73816600000001</v>
      </c>
      <c r="E552" t="s">
        <v>168</v>
      </c>
      <c r="F552" t="s">
        <v>58</v>
      </c>
      <c r="G552" t="s">
        <v>167</v>
      </c>
      <c r="H552" t="s">
        <v>224</v>
      </c>
      <c r="I552">
        <v>2</v>
      </c>
      <c r="J552">
        <v>18.48</v>
      </c>
      <c r="K552" t="s">
        <v>165</v>
      </c>
      <c r="L552" s="335">
        <v>42504</v>
      </c>
      <c r="M552">
        <v>1</v>
      </c>
      <c r="N552">
        <v>5</v>
      </c>
      <c r="O552" s="355">
        <f t="shared" si="12"/>
        <v>2300</v>
      </c>
    </row>
    <row r="553" spans="1:15" x14ac:dyDescent="0.55000000000000004">
      <c r="A553" t="s">
        <v>977</v>
      </c>
      <c r="B553" t="s">
        <v>169</v>
      </c>
      <c r="C553">
        <v>8.7833670000000001</v>
      </c>
      <c r="D553">
        <v>167.73817099999999</v>
      </c>
      <c r="E553" t="s">
        <v>168</v>
      </c>
      <c r="F553" t="s">
        <v>58</v>
      </c>
      <c r="G553" t="s">
        <v>167</v>
      </c>
      <c r="H553" t="s">
        <v>172</v>
      </c>
      <c r="I553">
        <v>1</v>
      </c>
      <c r="J553">
        <v>25.2</v>
      </c>
      <c r="K553" t="s">
        <v>165</v>
      </c>
      <c r="L553" s="335">
        <v>21420</v>
      </c>
      <c r="M553">
        <v>1</v>
      </c>
      <c r="N553">
        <v>5</v>
      </c>
      <c r="O553" s="355">
        <f t="shared" si="12"/>
        <v>850</v>
      </c>
    </row>
    <row r="554" spans="1:15" x14ac:dyDescent="0.55000000000000004">
      <c r="A554" t="s">
        <v>976</v>
      </c>
      <c r="B554" t="s">
        <v>169</v>
      </c>
      <c r="C554">
        <v>8.7833620000000003</v>
      </c>
      <c r="D554">
        <v>167.738122</v>
      </c>
      <c r="E554" t="s">
        <v>168</v>
      </c>
      <c r="F554" t="s">
        <v>58</v>
      </c>
      <c r="G554" t="s">
        <v>167</v>
      </c>
      <c r="H554" t="s">
        <v>179</v>
      </c>
      <c r="I554">
        <v>1</v>
      </c>
      <c r="J554">
        <v>53.76</v>
      </c>
      <c r="K554" t="s">
        <v>165</v>
      </c>
      <c r="L554" s="335">
        <v>45696</v>
      </c>
      <c r="M554">
        <v>1</v>
      </c>
      <c r="N554">
        <v>5</v>
      </c>
      <c r="O554" s="355">
        <f t="shared" si="12"/>
        <v>850</v>
      </c>
    </row>
    <row r="555" spans="1:15" x14ac:dyDescent="0.55000000000000004">
      <c r="A555" t="s">
        <v>975</v>
      </c>
      <c r="B555" t="s">
        <v>169</v>
      </c>
      <c r="C555">
        <v>8.7833939999999995</v>
      </c>
      <c r="D555">
        <v>167.73806400000001</v>
      </c>
      <c r="E555" t="s">
        <v>168</v>
      </c>
      <c r="F555" t="s">
        <v>58</v>
      </c>
      <c r="G555" t="s">
        <v>167</v>
      </c>
      <c r="H555" t="s">
        <v>192</v>
      </c>
      <c r="I555">
        <v>2</v>
      </c>
      <c r="J555">
        <v>31.08</v>
      </c>
      <c r="K555" t="s">
        <v>165</v>
      </c>
      <c r="L555" s="335">
        <v>87024</v>
      </c>
      <c r="M555">
        <v>1</v>
      </c>
      <c r="N555">
        <v>5</v>
      </c>
      <c r="O555" s="355">
        <f t="shared" si="12"/>
        <v>2800</v>
      </c>
    </row>
    <row r="556" spans="1:15" x14ac:dyDescent="0.55000000000000004">
      <c r="A556" t="s">
        <v>974</v>
      </c>
      <c r="B556" t="s">
        <v>169</v>
      </c>
      <c r="C556">
        <v>8.7832430000000006</v>
      </c>
      <c r="D556">
        <v>167.73809700000001</v>
      </c>
      <c r="E556" t="s">
        <v>168</v>
      </c>
      <c r="F556" t="s">
        <v>143</v>
      </c>
      <c r="G556" t="s">
        <v>167</v>
      </c>
      <c r="H556" t="s">
        <v>172</v>
      </c>
      <c r="I556">
        <v>1</v>
      </c>
      <c r="J556">
        <v>54.6</v>
      </c>
      <c r="K556" t="s">
        <v>165</v>
      </c>
      <c r="L556" s="335">
        <v>46410</v>
      </c>
      <c r="M556">
        <v>1</v>
      </c>
      <c r="N556">
        <v>5</v>
      </c>
      <c r="O556" s="355">
        <f t="shared" si="12"/>
        <v>850</v>
      </c>
    </row>
    <row r="557" spans="1:15" x14ac:dyDescent="0.55000000000000004">
      <c r="A557" t="s">
        <v>973</v>
      </c>
      <c r="B557" t="s">
        <v>169</v>
      </c>
      <c r="C557">
        <v>8.7832849999999993</v>
      </c>
      <c r="D557">
        <v>167.73815099999999</v>
      </c>
      <c r="E557" t="s">
        <v>168</v>
      </c>
      <c r="F557" t="s">
        <v>58</v>
      </c>
      <c r="G557" t="s">
        <v>167</v>
      </c>
      <c r="H557" t="s">
        <v>166</v>
      </c>
      <c r="I557">
        <v>1</v>
      </c>
      <c r="J557">
        <v>29.4</v>
      </c>
      <c r="K557" t="s">
        <v>165</v>
      </c>
      <c r="L557" s="335">
        <v>24990</v>
      </c>
      <c r="M557">
        <v>1</v>
      </c>
      <c r="N557">
        <v>5</v>
      </c>
      <c r="O557" s="355">
        <f t="shared" si="12"/>
        <v>850</v>
      </c>
    </row>
    <row r="558" spans="1:15" x14ac:dyDescent="0.55000000000000004">
      <c r="A558" t="s">
        <v>972</v>
      </c>
      <c r="B558" t="s">
        <v>169</v>
      </c>
      <c r="C558">
        <v>8.7832310000000007</v>
      </c>
      <c r="D558">
        <v>167.73817299999999</v>
      </c>
      <c r="E558" t="s">
        <v>168</v>
      </c>
      <c r="F558" t="s">
        <v>58</v>
      </c>
      <c r="G558" t="s">
        <v>167</v>
      </c>
      <c r="H558" t="s">
        <v>216</v>
      </c>
      <c r="I558">
        <v>1</v>
      </c>
      <c r="J558">
        <v>52.92</v>
      </c>
      <c r="K558" t="s">
        <v>165</v>
      </c>
      <c r="L558" s="335">
        <v>7038.36</v>
      </c>
      <c r="M558">
        <v>1</v>
      </c>
      <c r="N558">
        <v>5</v>
      </c>
      <c r="O558" s="355">
        <f t="shared" si="12"/>
        <v>133</v>
      </c>
    </row>
    <row r="559" spans="1:15" x14ac:dyDescent="0.55000000000000004">
      <c r="A559" t="s">
        <v>971</v>
      </c>
      <c r="B559" t="s">
        <v>169</v>
      </c>
      <c r="C559">
        <v>8.7831270000000004</v>
      </c>
      <c r="D559">
        <v>167.73809</v>
      </c>
      <c r="E559" t="s">
        <v>168</v>
      </c>
      <c r="F559" t="s">
        <v>58</v>
      </c>
      <c r="G559" t="s">
        <v>167</v>
      </c>
      <c r="H559" t="s">
        <v>166</v>
      </c>
      <c r="I559">
        <v>1</v>
      </c>
      <c r="J559">
        <v>126</v>
      </c>
      <c r="K559" t="s">
        <v>165</v>
      </c>
      <c r="L559" s="335">
        <v>63000</v>
      </c>
      <c r="M559">
        <v>1</v>
      </c>
      <c r="N559">
        <v>5</v>
      </c>
      <c r="O559" s="355">
        <f t="shared" si="12"/>
        <v>500</v>
      </c>
    </row>
    <row r="560" spans="1:15" x14ac:dyDescent="0.55000000000000004">
      <c r="A560" t="s">
        <v>970</v>
      </c>
      <c r="B560" t="s">
        <v>169</v>
      </c>
      <c r="C560">
        <v>8.7832439999999998</v>
      </c>
      <c r="D560">
        <v>167.738249</v>
      </c>
      <c r="E560" t="s">
        <v>168</v>
      </c>
      <c r="F560" t="s">
        <v>58</v>
      </c>
      <c r="G560" t="s">
        <v>167</v>
      </c>
      <c r="H560" t="s">
        <v>224</v>
      </c>
      <c r="I560">
        <v>3</v>
      </c>
      <c r="J560">
        <v>34.44</v>
      </c>
      <c r="K560" t="s">
        <v>165</v>
      </c>
      <c r="L560" s="335">
        <v>87822</v>
      </c>
      <c r="M560">
        <v>1</v>
      </c>
      <c r="N560">
        <v>5</v>
      </c>
      <c r="O560" s="355">
        <f t="shared" si="12"/>
        <v>2550</v>
      </c>
    </row>
    <row r="561" spans="1:15" x14ac:dyDescent="0.55000000000000004">
      <c r="A561" t="s">
        <v>969</v>
      </c>
      <c r="B561" t="s">
        <v>169</v>
      </c>
      <c r="C561">
        <v>8.7831449999999993</v>
      </c>
      <c r="D561">
        <v>167.73818900000001</v>
      </c>
      <c r="E561" t="s">
        <v>168</v>
      </c>
      <c r="F561" t="s">
        <v>58</v>
      </c>
      <c r="G561" t="s">
        <v>167</v>
      </c>
      <c r="H561" t="s">
        <v>166</v>
      </c>
      <c r="I561">
        <v>1</v>
      </c>
      <c r="J561">
        <v>22.68</v>
      </c>
      <c r="K561" t="s">
        <v>165</v>
      </c>
      <c r="L561" s="335">
        <v>19278</v>
      </c>
      <c r="M561">
        <v>1</v>
      </c>
      <c r="N561">
        <v>5</v>
      </c>
      <c r="O561" s="355">
        <f t="shared" si="12"/>
        <v>850</v>
      </c>
    </row>
    <row r="562" spans="1:15" x14ac:dyDescent="0.55000000000000004">
      <c r="A562" t="s">
        <v>968</v>
      </c>
      <c r="B562" t="s">
        <v>169</v>
      </c>
      <c r="C562">
        <v>8.7831270000000004</v>
      </c>
      <c r="D562">
        <v>167.73826800000001</v>
      </c>
      <c r="E562" t="s">
        <v>168</v>
      </c>
      <c r="F562" t="s">
        <v>58</v>
      </c>
      <c r="G562" t="s">
        <v>167</v>
      </c>
      <c r="H562" t="s">
        <v>166</v>
      </c>
      <c r="I562">
        <v>1</v>
      </c>
      <c r="J562">
        <v>37.799999999999997</v>
      </c>
      <c r="K562" t="s">
        <v>165</v>
      </c>
      <c r="L562" s="335">
        <v>18900</v>
      </c>
      <c r="M562">
        <v>1</v>
      </c>
      <c r="N562">
        <v>5</v>
      </c>
      <c r="O562" s="355">
        <f t="shared" si="12"/>
        <v>500.00000000000006</v>
      </c>
    </row>
    <row r="563" spans="1:15" x14ac:dyDescent="0.55000000000000004">
      <c r="A563" t="s">
        <v>967</v>
      </c>
      <c r="B563" t="s">
        <v>169</v>
      </c>
      <c r="C563">
        <v>8.7825439999999997</v>
      </c>
      <c r="D563">
        <v>167.737056</v>
      </c>
      <c r="E563" t="s">
        <v>168</v>
      </c>
      <c r="F563" t="s">
        <v>58</v>
      </c>
      <c r="G563" t="s">
        <v>167</v>
      </c>
      <c r="H563" t="s">
        <v>179</v>
      </c>
      <c r="I563">
        <v>1</v>
      </c>
      <c r="J563">
        <v>40.32</v>
      </c>
      <c r="K563" t="s">
        <v>165</v>
      </c>
      <c r="L563" s="335">
        <v>34272</v>
      </c>
      <c r="M563">
        <v>1</v>
      </c>
      <c r="N563">
        <v>5</v>
      </c>
      <c r="O563" s="355">
        <f t="shared" si="12"/>
        <v>850</v>
      </c>
    </row>
    <row r="564" spans="1:15" x14ac:dyDescent="0.55000000000000004">
      <c r="A564" t="s">
        <v>966</v>
      </c>
      <c r="B564" t="s">
        <v>169</v>
      </c>
      <c r="C564">
        <v>8.7825360000000003</v>
      </c>
      <c r="D564">
        <v>167.73699199999999</v>
      </c>
      <c r="E564" t="s">
        <v>168</v>
      </c>
      <c r="F564" t="s">
        <v>58</v>
      </c>
      <c r="G564" t="s">
        <v>167</v>
      </c>
      <c r="H564" t="s">
        <v>224</v>
      </c>
      <c r="I564">
        <v>3</v>
      </c>
      <c r="J564">
        <v>33.6</v>
      </c>
      <c r="K564" t="s">
        <v>165</v>
      </c>
      <c r="L564" s="335">
        <v>115920</v>
      </c>
      <c r="M564">
        <v>1</v>
      </c>
      <c r="N564">
        <v>5</v>
      </c>
      <c r="O564" s="355">
        <f t="shared" si="12"/>
        <v>3450</v>
      </c>
    </row>
    <row r="565" spans="1:15" x14ac:dyDescent="0.55000000000000004">
      <c r="A565" t="s">
        <v>965</v>
      </c>
      <c r="B565" t="s">
        <v>169</v>
      </c>
      <c r="C565">
        <v>8.7825410000000002</v>
      </c>
      <c r="D565">
        <v>167.73694399999999</v>
      </c>
      <c r="E565" t="s">
        <v>168</v>
      </c>
      <c r="F565" t="s">
        <v>60</v>
      </c>
      <c r="G565" t="s">
        <v>167</v>
      </c>
      <c r="H565" t="s">
        <v>166</v>
      </c>
      <c r="I565">
        <v>1</v>
      </c>
      <c r="J565">
        <v>166.32</v>
      </c>
      <c r="K565" t="s">
        <v>165</v>
      </c>
      <c r="L565" s="335">
        <v>141372</v>
      </c>
      <c r="M565">
        <v>1</v>
      </c>
      <c r="N565">
        <v>5</v>
      </c>
      <c r="O565" s="355">
        <f t="shared" si="12"/>
        <v>850</v>
      </c>
    </row>
    <row r="566" spans="1:15" x14ac:dyDescent="0.55000000000000004">
      <c r="A566" t="s">
        <v>964</v>
      </c>
      <c r="B566" t="s">
        <v>169</v>
      </c>
      <c r="C566">
        <v>8.7825559999999996</v>
      </c>
      <c r="D566">
        <v>167.737132</v>
      </c>
      <c r="E566" t="s">
        <v>168</v>
      </c>
      <c r="F566" t="s">
        <v>58</v>
      </c>
      <c r="G566" t="s">
        <v>167</v>
      </c>
      <c r="H566" t="s">
        <v>166</v>
      </c>
      <c r="I566">
        <v>1</v>
      </c>
      <c r="J566">
        <v>72.239999999999995</v>
      </c>
      <c r="K566" t="s">
        <v>165</v>
      </c>
      <c r="L566" s="335">
        <v>36120</v>
      </c>
      <c r="M566">
        <v>1</v>
      </c>
      <c r="N566">
        <v>5</v>
      </c>
      <c r="O566" s="355">
        <f t="shared" si="12"/>
        <v>500.00000000000006</v>
      </c>
    </row>
    <row r="567" spans="1:15" x14ac:dyDescent="0.55000000000000004">
      <c r="A567" t="s">
        <v>963</v>
      </c>
      <c r="B567" t="s">
        <v>169</v>
      </c>
      <c r="C567">
        <v>8.7825699999999998</v>
      </c>
      <c r="D567">
        <v>167.73721499999999</v>
      </c>
      <c r="E567" t="s">
        <v>168</v>
      </c>
      <c r="F567" t="s">
        <v>63</v>
      </c>
      <c r="G567" t="s">
        <v>167</v>
      </c>
      <c r="H567" t="s">
        <v>179</v>
      </c>
      <c r="I567">
        <v>1</v>
      </c>
      <c r="J567">
        <v>153.72</v>
      </c>
      <c r="K567" t="s">
        <v>165</v>
      </c>
      <c r="L567" s="335">
        <v>130662</v>
      </c>
      <c r="M567">
        <v>1</v>
      </c>
      <c r="N567">
        <v>5</v>
      </c>
      <c r="O567" s="355">
        <f t="shared" si="12"/>
        <v>850</v>
      </c>
    </row>
    <row r="568" spans="1:15" x14ac:dyDescent="0.55000000000000004">
      <c r="A568" t="s">
        <v>962</v>
      </c>
      <c r="B568" t="s">
        <v>169</v>
      </c>
      <c r="C568">
        <v>8.7824240000000007</v>
      </c>
      <c r="D568">
        <v>167.73711599999999</v>
      </c>
      <c r="E568" t="s">
        <v>168</v>
      </c>
      <c r="F568" t="s">
        <v>58</v>
      </c>
      <c r="G568" t="s">
        <v>167</v>
      </c>
      <c r="H568" t="s">
        <v>216</v>
      </c>
      <c r="I568">
        <v>1</v>
      </c>
      <c r="J568">
        <v>71.400000000000006</v>
      </c>
      <c r="K568" t="s">
        <v>165</v>
      </c>
      <c r="L568" s="335">
        <v>4783.8</v>
      </c>
      <c r="M568">
        <v>1</v>
      </c>
      <c r="N568">
        <v>5</v>
      </c>
      <c r="O568" s="355">
        <f t="shared" si="12"/>
        <v>67</v>
      </c>
    </row>
    <row r="569" spans="1:15" x14ac:dyDescent="0.55000000000000004">
      <c r="A569" t="s">
        <v>961</v>
      </c>
      <c r="B569" t="s">
        <v>169</v>
      </c>
      <c r="C569">
        <v>8.7824279999999995</v>
      </c>
      <c r="D569">
        <v>167.73718</v>
      </c>
      <c r="E569" t="s">
        <v>168</v>
      </c>
      <c r="F569" t="s">
        <v>58</v>
      </c>
      <c r="G569" t="s">
        <v>167</v>
      </c>
      <c r="H569" t="s">
        <v>166</v>
      </c>
      <c r="I569">
        <v>1</v>
      </c>
      <c r="J569">
        <v>37.799999999999997</v>
      </c>
      <c r="K569" t="s">
        <v>165</v>
      </c>
      <c r="L569" s="335">
        <v>18900</v>
      </c>
      <c r="M569">
        <v>1</v>
      </c>
      <c r="N569">
        <v>5</v>
      </c>
      <c r="O569" s="355">
        <f t="shared" si="12"/>
        <v>500.00000000000006</v>
      </c>
    </row>
    <row r="570" spans="1:15" x14ac:dyDescent="0.55000000000000004">
      <c r="A570" t="s">
        <v>960</v>
      </c>
      <c r="B570" t="s">
        <v>169</v>
      </c>
      <c r="C570">
        <v>8.7826129999999996</v>
      </c>
      <c r="D570">
        <v>167.737346</v>
      </c>
      <c r="E570" t="s">
        <v>168</v>
      </c>
      <c r="F570" t="s">
        <v>58</v>
      </c>
      <c r="G570" t="s">
        <v>167</v>
      </c>
      <c r="H570" t="s">
        <v>166</v>
      </c>
      <c r="I570">
        <v>1</v>
      </c>
      <c r="J570">
        <v>43.68</v>
      </c>
      <c r="K570" t="s">
        <v>165</v>
      </c>
      <c r="L570" s="335">
        <v>37128</v>
      </c>
      <c r="M570">
        <v>1</v>
      </c>
      <c r="N570">
        <v>5</v>
      </c>
      <c r="O570" s="355">
        <f t="shared" si="12"/>
        <v>850</v>
      </c>
    </row>
    <row r="571" spans="1:15" x14ac:dyDescent="0.55000000000000004">
      <c r="A571" t="s">
        <v>959</v>
      </c>
      <c r="B571" t="s">
        <v>169</v>
      </c>
      <c r="C571">
        <v>8.7829990000000002</v>
      </c>
      <c r="D571">
        <v>167.73737399999999</v>
      </c>
      <c r="E571" t="s">
        <v>168</v>
      </c>
      <c r="F571" t="s">
        <v>58</v>
      </c>
      <c r="G571" t="s">
        <v>167</v>
      </c>
      <c r="H571" t="s">
        <v>166</v>
      </c>
      <c r="I571">
        <v>1</v>
      </c>
      <c r="J571">
        <v>129.36000000000001</v>
      </c>
      <c r="K571" t="s">
        <v>165</v>
      </c>
      <c r="L571" s="335">
        <v>109956</v>
      </c>
      <c r="M571">
        <v>1</v>
      </c>
      <c r="N571">
        <v>5</v>
      </c>
      <c r="O571" s="355">
        <f t="shared" si="12"/>
        <v>849.99999999999989</v>
      </c>
    </row>
    <row r="572" spans="1:15" x14ac:dyDescent="0.55000000000000004">
      <c r="A572" t="s">
        <v>958</v>
      </c>
      <c r="B572" t="s">
        <v>169</v>
      </c>
      <c r="C572">
        <v>8.7831410000000005</v>
      </c>
      <c r="D572">
        <v>167.737574</v>
      </c>
      <c r="E572" t="s">
        <v>168</v>
      </c>
      <c r="F572" t="s">
        <v>58</v>
      </c>
      <c r="G572" t="s">
        <v>167</v>
      </c>
      <c r="H572" t="s">
        <v>172</v>
      </c>
      <c r="I572">
        <v>1</v>
      </c>
      <c r="J572">
        <v>40.32</v>
      </c>
      <c r="K572" t="s">
        <v>165</v>
      </c>
      <c r="L572" s="335">
        <v>34272</v>
      </c>
      <c r="M572">
        <v>1</v>
      </c>
      <c r="N572">
        <v>5</v>
      </c>
      <c r="O572" s="355">
        <f t="shared" si="12"/>
        <v>850</v>
      </c>
    </row>
    <row r="573" spans="1:15" x14ac:dyDescent="0.55000000000000004">
      <c r="A573" t="s">
        <v>957</v>
      </c>
      <c r="B573" t="s">
        <v>169</v>
      </c>
      <c r="C573">
        <v>8.7831019999999995</v>
      </c>
      <c r="D573">
        <v>167.737639</v>
      </c>
      <c r="E573" t="s">
        <v>168</v>
      </c>
      <c r="F573" t="s">
        <v>58</v>
      </c>
      <c r="G573" t="s">
        <v>167</v>
      </c>
      <c r="H573" t="s">
        <v>179</v>
      </c>
      <c r="I573">
        <v>1</v>
      </c>
      <c r="J573">
        <v>110.04</v>
      </c>
      <c r="K573" t="s">
        <v>165</v>
      </c>
      <c r="L573" s="335">
        <v>93534</v>
      </c>
      <c r="M573">
        <v>1</v>
      </c>
      <c r="N573">
        <v>5</v>
      </c>
      <c r="O573" s="355">
        <f t="shared" si="12"/>
        <v>850</v>
      </c>
    </row>
    <row r="574" spans="1:15" x14ac:dyDescent="0.55000000000000004">
      <c r="A574" t="s">
        <v>956</v>
      </c>
      <c r="B574" t="s">
        <v>169</v>
      </c>
      <c r="C574">
        <v>8.7829379999999997</v>
      </c>
      <c r="D574">
        <v>167.73760100000001</v>
      </c>
      <c r="E574" t="s">
        <v>168</v>
      </c>
      <c r="F574" t="s">
        <v>62</v>
      </c>
      <c r="G574" t="s">
        <v>167</v>
      </c>
      <c r="H574" t="s">
        <v>179</v>
      </c>
      <c r="I574">
        <v>1</v>
      </c>
      <c r="J574">
        <v>43.68</v>
      </c>
      <c r="K574" t="s">
        <v>165</v>
      </c>
      <c r="L574" s="335">
        <v>50232</v>
      </c>
      <c r="M574">
        <v>1</v>
      </c>
      <c r="N574">
        <v>5</v>
      </c>
      <c r="O574" s="355">
        <f t="shared" si="12"/>
        <v>1150</v>
      </c>
    </row>
    <row r="575" spans="1:15" x14ac:dyDescent="0.55000000000000004">
      <c r="A575" t="s">
        <v>955</v>
      </c>
      <c r="B575" t="s">
        <v>169</v>
      </c>
      <c r="C575">
        <v>8.7829379999999997</v>
      </c>
      <c r="D575">
        <v>167.73767000000001</v>
      </c>
      <c r="E575" t="s">
        <v>168</v>
      </c>
      <c r="F575" t="s">
        <v>58</v>
      </c>
      <c r="G575" t="s">
        <v>167</v>
      </c>
      <c r="H575" t="s">
        <v>179</v>
      </c>
      <c r="I575">
        <v>1</v>
      </c>
      <c r="J575">
        <v>111.72</v>
      </c>
      <c r="K575" t="s">
        <v>165</v>
      </c>
      <c r="L575" s="335">
        <v>128478</v>
      </c>
      <c r="M575">
        <v>1</v>
      </c>
      <c r="N575">
        <v>5</v>
      </c>
      <c r="O575" s="355">
        <f t="shared" si="12"/>
        <v>1150</v>
      </c>
    </row>
    <row r="576" spans="1:15" x14ac:dyDescent="0.55000000000000004">
      <c r="A576" t="s">
        <v>954</v>
      </c>
      <c r="B576" t="s">
        <v>169</v>
      </c>
      <c r="C576">
        <v>8.7828929999999996</v>
      </c>
      <c r="D576">
        <v>167.737773</v>
      </c>
      <c r="E576" t="s">
        <v>168</v>
      </c>
      <c r="F576" t="s">
        <v>58</v>
      </c>
      <c r="G576" t="s">
        <v>167</v>
      </c>
      <c r="H576" t="s">
        <v>179</v>
      </c>
      <c r="I576">
        <v>1</v>
      </c>
      <c r="J576">
        <v>19.32</v>
      </c>
      <c r="K576" t="s">
        <v>165</v>
      </c>
      <c r="L576" s="335">
        <v>22218</v>
      </c>
      <c r="M576">
        <v>1</v>
      </c>
      <c r="N576">
        <v>5</v>
      </c>
      <c r="O576" s="355">
        <f t="shared" si="12"/>
        <v>1150</v>
      </c>
    </row>
    <row r="577" spans="1:15" x14ac:dyDescent="0.55000000000000004">
      <c r="A577" t="s">
        <v>953</v>
      </c>
      <c r="B577" t="s">
        <v>169</v>
      </c>
      <c r="C577">
        <v>8.7831510000000002</v>
      </c>
      <c r="D577">
        <v>167.73750899999999</v>
      </c>
      <c r="E577" t="s">
        <v>168</v>
      </c>
      <c r="F577" t="s">
        <v>58</v>
      </c>
      <c r="G577" t="s">
        <v>167</v>
      </c>
      <c r="H577" t="s">
        <v>166</v>
      </c>
      <c r="I577">
        <v>1</v>
      </c>
      <c r="J577">
        <v>58.8</v>
      </c>
      <c r="K577" t="s">
        <v>165</v>
      </c>
      <c r="L577" s="335">
        <v>29400</v>
      </c>
      <c r="M577">
        <v>1</v>
      </c>
      <c r="N577">
        <v>5</v>
      </c>
      <c r="O577" s="355">
        <f t="shared" si="12"/>
        <v>500</v>
      </c>
    </row>
    <row r="578" spans="1:15" x14ac:dyDescent="0.55000000000000004">
      <c r="A578" t="s">
        <v>952</v>
      </c>
      <c r="B578" t="s">
        <v>169</v>
      </c>
      <c r="C578">
        <v>8.7830030000000008</v>
      </c>
      <c r="D578">
        <v>167.737537</v>
      </c>
      <c r="E578" t="s">
        <v>168</v>
      </c>
      <c r="F578" t="s">
        <v>58</v>
      </c>
      <c r="G578" t="s">
        <v>167</v>
      </c>
      <c r="H578" t="s">
        <v>179</v>
      </c>
      <c r="I578">
        <v>1</v>
      </c>
      <c r="J578">
        <v>122.64</v>
      </c>
      <c r="K578" t="s">
        <v>165</v>
      </c>
      <c r="L578" s="335">
        <v>141036</v>
      </c>
      <c r="M578">
        <v>1</v>
      </c>
      <c r="N578">
        <v>5</v>
      </c>
      <c r="O578" s="355">
        <f t="shared" si="12"/>
        <v>1150</v>
      </c>
    </row>
    <row r="579" spans="1:15" x14ac:dyDescent="0.55000000000000004">
      <c r="A579" t="s">
        <v>951</v>
      </c>
      <c r="B579" t="s">
        <v>169</v>
      </c>
      <c r="C579">
        <v>8.7831460000000003</v>
      </c>
      <c r="D579">
        <v>167.736999</v>
      </c>
      <c r="E579" t="s">
        <v>168</v>
      </c>
      <c r="F579" t="s">
        <v>58</v>
      </c>
      <c r="G579" t="s">
        <v>167</v>
      </c>
      <c r="H579" t="s">
        <v>179</v>
      </c>
      <c r="I579">
        <v>1</v>
      </c>
      <c r="J579">
        <v>59.64</v>
      </c>
      <c r="K579" t="s">
        <v>165</v>
      </c>
      <c r="L579" s="335">
        <v>50694</v>
      </c>
      <c r="M579">
        <v>1</v>
      </c>
      <c r="N579">
        <v>5</v>
      </c>
      <c r="O579" s="355">
        <f t="shared" si="12"/>
        <v>850</v>
      </c>
    </row>
    <row r="580" spans="1:15" x14ac:dyDescent="0.55000000000000004">
      <c r="A580" t="s">
        <v>950</v>
      </c>
      <c r="B580" t="s">
        <v>169</v>
      </c>
      <c r="C580">
        <v>8.7831430000000008</v>
      </c>
      <c r="D580">
        <v>167.73713499999999</v>
      </c>
      <c r="E580" t="s">
        <v>168</v>
      </c>
      <c r="F580" t="s">
        <v>58</v>
      </c>
      <c r="G580" t="s">
        <v>167</v>
      </c>
      <c r="H580" t="s">
        <v>192</v>
      </c>
      <c r="I580">
        <v>3</v>
      </c>
      <c r="J580">
        <v>102.48</v>
      </c>
      <c r="K580" t="s">
        <v>165</v>
      </c>
      <c r="L580" s="335">
        <v>430416</v>
      </c>
      <c r="M580">
        <v>1</v>
      </c>
      <c r="N580">
        <v>5</v>
      </c>
      <c r="O580" s="355">
        <f t="shared" si="12"/>
        <v>4200</v>
      </c>
    </row>
    <row r="581" spans="1:15" x14ac:dyDescent="0.55000000000000004">
      <c r="A581" t="s">
        <v>949</v>
      </c>
      <c r="B581" t="s">
        <v>169</v>
      </c>
      <c r="C581">
        <v>8.7831170000000007</v>
      </c>
      <c r="D581">
        <v>167.737256</v>
      </c>
      <c r="E581" t="s">
        <v>168</v>
      </c>
      <c r="F581" t="s">
        <v>58</v>
      </c>
      <c r="G581" t="s">
        <v>167</v>
      </c>
      <c r="H581" t="s">
        <v>166</v>
      </c>
      <c r="I581">
        <v>1</v>
      </c>
      <c r="J581">
        <v>31.08</v>
      </c>
      <c r="K581" t="s">
        <v>165</v>
      </c>
      <c r="L581" s="335">
        <v>26418</v>
      </c>
      <c r="M581">
        <v>1</v>
      </c>
      <c r="N581">
        <v>5</v>
      </c>
      <c r="O581" s="355">
        <f t="shared" si="12"/>
        <v>850</v>
      </c>
    </row>
    <row r="582" spans="1:15" x14ac:dyDescent="0.55000000000000004">
      <c r="A582" t="s">
        <v>948</v>
      </c>
      <c r="B582" t="s">
        <v>169</v>
      </c>
      <c r="C582">
        <v>8.7828250000000008</v>
      </c>
      <c r="D582">
        <v>167.737146</v>
      </c>
      <c r="E582" t="s">
        <v>168</v>
      </c>
      <c r="F582" t="s">
        <v>59</v>
      </c>
      <c r="G582" t="s">
        <v>167</v>
      </c>
      <c r="H582" t="s">
        <v>166</v>
      </c>
      <c r="I582">
        <v>1</v>
      </c>
      <c r="J582">
        <v>49.56</v>
      </c>
      <c r="K582" t="s">
        <v>165</v>
      </c>
      <c r="L582" s="335">
        <v>24780</v>
      </c>
      <c r="M582">
        <v>1</v>
      </c>
      <c r="N582">
        <v>5</v>
      </c>
      <c r="O582" s="355">
        <f t="shared" si="12"/>
        <v>500</v>
      </c>
    </row>
    <row r="583" spans="1:15" x14ac:dyDescent="0.55000000000000004">
      <c r="A583" t="s">
        <v>947</v>
      </c>
      <c r="B583" t="s">
        <v>169</v>
      </c>
      <c r="C583">
        <v>8.7829859999999993</v>
      </c>
      <c r="D583">
        <v>167.73812100000001</v>
      </c>
      <c r="E583" t="s">
        <v>168</v>
      </c>
      <c r="F583" t="s">
        <v>58</v>
      </c>
      <c r="G583" t="s">
        <v>167</v>
      </c>
      <c r="H583" t="s">
        <v>179</v>
      </c>
      <c r="I583">
        <v>1</v>
      </c>
      <c r="J583">
        <v>84</v>
      </c>
      <c r="K583" t="s">
        <v>165</v>
      </c>
      <c r="L583" s="335">
        <v>71400</v>
      </c>
      <c r="M583">
        <v>1</v>
      </c>
      <c r="N583">
        <v>5</v>
      </c>
      <c r="O583" s="355">
        <f t="shared" si="12"/>
        <v>850</v>
      </c>
    </row>
    <row r="584" spans="1:15" x14ac:dyDescent="0.55000000000000004">
      <c r="A584" t="s">
        <v>946</v>
      </c>
      <c r="B584" t="s">
        <v>169</v>
      </c>
      <c r="C584">
        <v>8.7830200000000005</v>
      </c>
      <c r="D584">
        <v>167.738167</v>
      </c>
      <c r="E584" t="s">
        <v>168</v>
      </c>
      <c r="F584" t="s">
        <v>60</v>
      </c>
      <c r="G584" t="s">
        <v>167</v>
      </c>
      <c r="H584" t="s">
        <v>192</v>
      </c>
      <c r="I584">
        <v>2</v>
      </c>
      <c r="J584">
        <v>72.239999999999995</v>
      </c>
      <c r="K584" t="s">
        <v>165</v>
      </c>
      <c r="L584" s="335">
        <v>202272</v>
      </c>
      <c r="M584">
        <v>1</v>
      </c>
      <c r="N584">
        <v>5</v>
      </c>
      <c r="O584" s="355">
        <f t="shared" si="12"/>
        <v>2800</v>
      </c>
    </row>
    <row r="585" spans="1:15" x14ac:dyDescent="0.55000000000000004">
      <c r="A585" t="s">
        <v>945</v>
      </c>
      <c r="B585" t="s">
        <v>169</v>
      </c>
      <c r="C585">
        <v>8.7829350000000002</v>
      </c>
      <c r="D585">
        <v>167.738191</v>
      </c>
      <c r="E585" t="s">
        <v>168</v>
      </c>
      <c r="F585" t="s">
        <v>58</v>
      </c>
      <c r="G585" t="s">
        <v>167</v>
      </c>
      <c r="H585" t="s">
        <v>179</v>
      </c>
      <c r="I585">
        <v>1</v>
      </c>
      <c r="J585">
        <v>36.119999999999997</v>
      </c>
      <c r="K585" t="s">
        <v>165</v>
      </c>
      <c r="L585" s="335">
        <v>41538</v>
      </c>
      <c r="M585">
        <v>1</v>
      </c>
      <c r="N585">
        <v>5</v>
      </c>
      <c r="O585" s="355">
        <f t="shared" si="12"/>
        <v>1150</v>
      </c>
    </row>
    <row r="586" spans="1:15" x14ac:dyDescent="0.55000000000000004">
      <c r="A586" t="s">
        <v>944</v>
      </c>
      <c r="B586" t="s">
        <v>169</v>
      </c>
      <c r="C586">
        <v>8.7828400000000002</v>
      </c>
      <c r="D586">
        <v>167.73828499999999</v>
      </c>
      <c r="E586" t="s">
        <v>168</v>
      </c>
      <c r="F586" t="s">
        <v>58</v>
      </c>
      <c r="G586" t="s">
        <v>167</v>
      </c>
      <c r="H586" t="s">
        <v>166</v>
      </c>
      <c r="I586">
        <v>1</v>
      </c>
      <c r="J586">
        <v>56.28</v>
      </c>
      <c r="K586" t="s">
        <v>165</v>
      </c>
      <c r="L586" s="335">
        <v>28140</v>
      </c>
      <c r="M586">
        <v>1</v>
      </c>
      <c r="N586">
        <v>5</v>
      </c>
      <c r="O586" s="355">
        <f t="shared" ref="O586:O649" si="13">L586/J586</f>
        <v>500</v>
      </c>
    </row>
    <row r="587" spans="1:15" x14ac:dyDescent="0.55000000000000004">
      <c r="A587" t="s">
        <v>943</v>
      </c>
      <c r="B587" t="s">
        <v>169</v>
      </c>
      <c r="C587">
        <v>8.7827260000000003</v>
      </c>
      <c r="D587">
        <v>167.738236</v>
      </c>
      <c r="E587" t="s">
        <v>168</v>
      </c>
      <c r="F587" t="s">
        <v>59</v>
      </c>
      <c r="G587" t="s">
        <v>167</v>
      </c>
      <c r="H587" t="s">
        <v>172</v>
      </c>
      <c r="I587">
        <v>1</v>
      </c>
      <c r="J587">
        <v>63.84</v>
      </c>
      <c r="K587" t="s">
        <v>165</v>
      </c>
      <c r="L587" s="335">
        <v>73416</v>
      </c>
      <c r="M587">
        <v>1</v>
      </c>
      <c r="N587">
        <v>5</v>
      </c>
      <c r="O587" s="355">
        <f t="shared" si="13"/>
        <v>1150</v>
      </c>
    </row>
    <row r="588" spans="1:15" x14ac:dyDescent="0.55000000000000004">
      <c r="A588" t="s">
        <v>942</v>
      </c>
      <c r="B588" t="s">
        <v>169</v>
      </c>
      <c r="C588">
        <v>8.7827059999999992</v>
      </c>
      <c r="D588">
        <v>167.73817399999999</v>
      </c>
      <c r="E588" t="s">
        <v>168</v>
      </c>
      <c r="F588" t="s">
        <v>58</v>
      </c>
      <c r="G588" t="s">
        <v>167</v>
      </c>
      <c r="H588" t="s">
        <v>172</v>
      </c>
      <c r="I588">
        <v>1</v>
      </c>
      <c r="J588">
        <v>43.68</v>
      </c>
      <c r="K588" t="s">
        <v>165</v>
      </c>
      <c r="L588" s="335">
        <v>37128</v>
      </c>
      <c r="M588">
        <v>1</v>
      </c>
      <c r="N588">
        <v>5</v>
      </c>
      <c r="O588" s="355">
        <f t="shared" si="13"/>
        <v>850</v>
      </c>
    </row>
    <row r="589" spans="1:15" x14ac:dyDescent="0.55000000000000004">
      <c r="A589" t="s">
        <v>941</v>
      </c>
      <c r="B589" t="s">
        <v>169</v>
      </c>
      <c r="C589">
        <v>8.7827199999999994</v>
      </c>
      <c r="D589">
        <v>167.73797200000001</v>
      </c>
      <c r="E589" t="s">
        <v>168</v>
      </c>
      <c r="F589" t="s">
        <v>58</v>
      </c>
      <c r="G589" t="s">
        <v>167</v>
      </c>
      <c r="H589" t="s">
        <v>166</v>
      </c>
      <c r="I589">
        <v>1</v>
      </c>
      <c r="J589">
        <v>26.88</v>
      </c>
      <c r="K589" t="s">
        <v>165</v>
      </c>
      <c r="L589" s="335">
        <v>22848</v>
      </c>
      <c r="M589">
        <v>1</v>
      </c>
      <c r="N589">
        <v>5</v>
      </c>
      <c r="O589" s="355">
        <f t="shared" si="13"/>
        <v>850</v>
      </c>
    </row>
    <row r="590" spans="1:15" x14ac:dyDescent="0.55000000000000004">
      <c r="A590" t="s">
        <v>940</v>
      </c>
      <c r="B590" t="s">
        <v>169</v>
      </c>
      <c r="C590">
        <v>8.7826059999999995</v>
      </c>
      <c r="D590">
        <v>167.73826600000001</v>
      </c>
      <c r="E590" t="s">
        <v>168</v>
      </c>
      <c r="F590" t="s">
        <v>58</v>
      </c>
      <c r="G590" t="s">
        <v>167</v>
      </c>
      <c r="H590" t="s">
        <v>179</v>
      </c>
      <c r="I590">
        <v>1</v>
      </c>
      <c r="J590">
        <v>58.8</v>
      </c>
      <c r="K590" t="s">
        <v>165</v>
      </c>
      <c r="L590" s="335">
        <v>67620</v>
      </c>
      <c r="M590">
        <v>1</v>
      </c>
      <c r="N590">
        <v>5</v>
      </c>
      <c r="O590" s="355">
        <f t="shared" si="13"/>
        <v>1150</v>
      </c>
    </row>
    <row r="591" spans="1:15" x14ac:dyDescent="0.55000000000000004">
      <c r="A591" t="s">
        <v>939</v>
      </c>
      <c r="B591" t="s">
        <v>169</v>
      </c>
      <c r="C591">
        <v>8.7825769999999999</v>
      </c>
      <c r="D591">
        <v>167.73820799999999</v>
      </c>
      <c r="E591" t="s">
        <v>168</v>
      </c>
      <c r="F591" t="s">
        <v>59</v>
      </c>
      <c r="G591" t="s">
        <v>167</v>
      </c>
      <c r="H591" t="s">
        <v>192</v>
      </c>
      <c r="I591">
        <v>2</v>
      </c>
      <c r="J591">
        <v>95.76</v>
      </c>
      <c r="K591" t="s">
        <v>165</v>
      </c>
      <c r="L591" s="335">
        <v>268128</v>
      </c>
      <c r="M591">
        <v>1</v>
      </c>
      <c r="N591">
        <v>5</v>
      </c>
      <c r="O591" s="355">
        <f t="shared" si="13"/>
        <v>2800</v>
      </c>
    </row>
    <row r="592" spans="1:15" x14ac:dyDescent="0.55000000000000004">
      <c r="A592" t="s">
        <v>938</v>
      </c>
      <c r="B592" t="s">
        <v>169</v>
      </c>
      <c r="C592">
        <v>8.7826240000000002</v>
      </c>
      <c r="D592">
        <v>167.73835099999999</v>
      </c>
      <c r="E592" t="s">
        <v>168</v>
      </c>
      <c r="F592" t="s">
        <v>58</v>
      </c>
      <c r="G592" t="s">
        <v>167</v>
      </c>
      <c r="H592" t="s">
        <v>166</v>
      </c>
      <c r="I592">
        <v>1</v>
      </c>
      <c r="J592">
        <v>95.76</v>
      </c>
      <c r="K592" t="s">
        <v>165</v>
      </c>
      <c r="L592" s="335">
        <v>81396</v>
      </c>
      <c r="M592">
        <v>1</v>
      </c>
      <c r="N592">
        <v>5</v>
      </c>
      <c r="O592" s="355">
        <f t="shared" si="13"/>
        <v>850</v>
      </c>
    </row>
    <row r="593" spans="1:15" x14ac:dyDescent="0.55000000000000004">
      <c r="A593" t="s">
        <v>937</v>
      </c>
      <c r="B593" t="s">
        <v>169</v>
      </c>
      <c r="C593">
        <v>8.7824720000000003</v>
      </c>
      <c r="D593">
        <v>167.73832100000001</v>
      </c>
      <c r="E593" t="s">
        <v>168</v>
      </c>
      <c r="F593" t="s">
        <v>58</v>
      </c>
      <c r="G593" t="s">
        <v>167</v>
      </c>
      <c r="H593" t="s">
        <v>216</v>
      </c>
      <c r="I593">
        <v>1</v>
      </c>
      <c r="J593">
        <v>84</v>
      </c>
      <c r="K593" t="s">
        <v>165</v>
      </c>
      <c r="L593" s="335">
        <v>11172</v>
      </c>
      <c r="M593">
        <v>1</v>
      </c>
      <c r="N593">
        <v>5</v>
      </c>
      <c r="O593" s="355">
        <f t="shared" si="13"/>
        <v>133</v>
      </c>
    </row>
    <row r="594" spans="1:15" x14ac:dyDescent="0.55000000000000004">
      <c r="A594" t="s">
        <v>936</v>
      </c>
      <c r="B594" t="s">
        <v>169</v>
      </c>
      <c r="C594">
        <v>8.7822569999999995</v>
      </c>
      <c r="D594">
        <v>167.73835299999999</v>
      </c>
      <c r="E594" t="s">
        <v>168</v>
      </c>
      <c r="F594" t="s">
        <v>58</v>
      </c>
      <c r="G594" t="s">
        <v>167</v>
      </c>
      <c r="H594" t="s">
        <v>166</v>
      </c>
      <c r="I594">
        <v>1</v>
      </c>
      <c r="J594">
        <v>162.12</v>
      </c>
      <c r="K594" t="s">
        <v>165</v>
      </c>
      <c r="L594" s="335">
        <v>81060</v>
      </c>
      <c r="M594">
        <v>1</v>
      </c>
      <c r="N594">
        <v>5</v>
      </c>
      <c r="O594" s="355">
        <f t="shared" si="13"/>
        <v>500</v>
      </c>
    </row>
    <row r="595" spans="1:15" x14ac:dyDescent="0.55000000000000004">
      <c r="A595" t="s">
        <v>935</v>
      </c>
      <c r="B595" t="s">
        <v>169</v>
      </c>
      <c r="C595">
        <v>8.7820409999999995</v>
      </c>
      <c r="D595">
        <v>167.73836399999999</v>
      </c>
      <c r="E595" t="s">
        <v>168</v>
      </c>
      <c r="F595" t="s">
        <v>58</v>
      </c>
      <c r="G595" t="s">
        <v>167</v>
      </c>
      <c r="H595" t="s">
        <v>166</v>
      </c>
      <c r="I595">
        <v>1</v>
      </c>
      <c r="J595">
        <v>73.08</v>
      </c>
      <c r="K595" t="s">
        <v>165</v>
      </c>
      <c r="L595" s="335">
        <v>62118</v>
      </c>
      <c r="M595">
        <v>1</v>
      </c>
      <c r="N595">
        <v>5</v>
      </c>
      <c r="O595" s="355">
        <f t="shared" si="13"/>
        <v>850</v>
      </c>
    </row>
    <row r="596" spans="1:15" x14ac:dyDescent="0.55000000000000004">
      <c r="A596" t="s">
        <v>934</v>
      </c>
      <c r="B596" t="s">
        <v>169</v>
      </c>
      <c r="C596">
        <v>8.7821359999999995</v>
      </c>
      <c r="D596">
        <v>167.738338</v>
      </c>
      <c r="E596" t="s">
        <v>168</v>
      </c>
      <c r="F596" t="s">
        <v>58</v>
      </c>
      <c r="G596" t="s">
        <v>167</v>
      </c>
      <c r="H596" t="s">
        <v>194</v>
      </c>
      <c r="I596">
        <v>2</v>
      </c>
      <c r="J596">
        <v>157.91999999999999</v>
      </c>
      <c r="K596" t="s">
        <v>165</v>
      </c>
      <c r="L596" s="335">
        <v>442176</v>
      </c>
      <c r="M596">
        <v>1</v>
      </c>
      <c r="N596">
        <v>5</v>
      </c>
      <c r="O596" s="355">
        <f t="shared" si="13"/>
        <v>2800</v>
      </c>
    </row>
    <row r="597" spans="1:15" x14ac:dyDescent="0.55000000000000004">
      <c r="A597" t="s">
        <v>933</v>
      </c>
      <c r="B597" t="s">
        <v>169</v>
      </c>
      <c r="C597">
        <v>8.7818550000000002</v>
      </c>
      <c r="D597">
        <v>167.73838699999999</v>
      </c>
      <c r="E597" t="s">
        <v>168</v>
      </c>
      <c r="F597" t="s">
        <v>58</v>
      </c>
      <c r="G597" t="s">
        <v>167</v>
      </c>
      <c r="H597" t="s">
        <v>179</v>
      </c>
      <c r="I597">
        <v>1</v>
      </c>
      <c r="J597">
        <v>118.44</v>
      </c>
      <c r="K597" t="s">
        <v>165</v>
      </c>
      <c r="L597" s="335">
        <v>136206</v>
      </c>
      <c r="M597">
        <v>1</v>
      </c>
      <c r="N597">
        <v>5</v>
      </c>
      <c r="O597" s="355">
        <f t="shared" si="13"/>
        <v>1150</v>
      </c>
    </row>
    <row r="598" spans="1:15" x14ac:dyDescent="0.55000000000000004">
      <c r="A598" t="s">
        <v>932</v>
      </c>
      <c r="B598" t="s">
        <v>169</v>
      </c>
      <c r="C598">
        <v>8.7829910000000009</v>
      </c>
      <c r="D598">
        <v>167.73771099999999</v>
      </c>
      <c r="E598" t="s">
        <v>168</v>
      </c>
      <c r="F598" t="s">
        <v>58</v>
      </c>
      <c r="G598" t="s">
        <v>167</v>
      </c>
      <c r="H598" t="s">
        <v>166</v>
      </c>
      <c r="I598">
        <v>1</v>
      </c>
      <c r="J598">
        <v>45.36</v>
      </c>
      <c r="K598" t="s">
        <v>165</v>
      </c>
      <c r="L598" s="335">
        <v>38556</v>
      </c>
      <c r="M598">
        <v>1</v>
      </c>
      <c r="N598">
        <v>5</v>
      </c>
      <c r="O598" s="355">
        <f t="shared" si="13"/>
        <v>850</v>
      </c>
    </row>
    <row r="599" spans="1:15" x14ac:dyDescent="0.55000000000000004">
      <c r="A599" t="s">
        <v>931</v>
      </c>
      <c r="B599" t="s">
        <v>169</v>
      </c>
      <c r="C599">
        <v>8.7830399999999997</v>
      </c>
      <c r="D599">
        <v>167.73778799999999</v>
      </c>
      <c r="E599" t="s">
        <v>168</v>
      </c>
      <c r="F599" t="s">
        <v>58</v>
      </c>
      <c r="G599" t="s">
        <v>167</v>
      </c>
      <c r="H599" t="s">
        <v>166</v>
      </c>
      <c r="I599">
        <v>1</v>
      </c>
      <c r="J599">
        <v>42.84</v>
      </c>
      <c r="K599" t="s">
        <v>165</v>
      </c>
      <c r="L599" s="335">
        <v>36414</v>
      </c>
      <c r="M599">
        <v>1</v>
      </c>
      <c r="N599">
        <v>5</v>
      </c>
      <c r="O599" s="355">
        <f t="shared" si="13"/>
        <v>849.99999999999989</v>
      </c>
    </row>
    <row r="600" spans="1:15" x14ac:dyDescent="0.55000000000000004">
      <c r="A600" t="s">
        <v>930</v>
      </c>
      <c r="B600" t="s">
        <v>169</v>
      </c>
      <c r="C600">
        <v>8.7828140000000001</v>
      </c>
      <c r="D600">
        <v>167.73756399999999</v>
      </c>
      <c r="E600" t="s">
        <v>168</v>
      </c>
      <c r="F600" t="s">
        <v>58</v>
      </c>
      <c r="G600" t="s">
        <v>167</v>
      </c>
      <c r="H600" t="s">
        <v>166</v>
      </c>
      <c r="I600">
        <v>1</v>
      </c>
      <c r="J600">
        <v>77.28</v>
      </c>
      <c r="K600" t="s">
        <v>165</v>
      </c>
      <c r="L600" s="335">
        <v>65688</v>
      </c>
      <c r="M600">
        <v>1</v>
      </c>
      <c r="N600">
        <v>5</v>
      </c>
      <c r="O600" s="355">
        <f t="shared" si="13"/>
        <v>850</v>
      </c>
    </row>
    <row r="601" spans="1:15" x14ac:dyDescent="0.55000000000000004">
      <c r="A601" t="s">
        <v>929</v>
      </c>
      <c r="B601" t="s">
        <v>169</v>
      </c>
      <c r="C601">
        <v>8.7828479999999995</v>
      </c>
      <c r="D601">
        <v>167.73766599999999</v>
      </c>
      <c r="E601" t="s">
        <v>168</v>
      </c>
      <c r="F601" t="s">
        <v>58</v>
      </c>
      <c r="G601" t="s">
        <v>167</v>
      </c>
      <c r="H601" t="s">
        <v>166</v>
      </c>
      <c r="I601">
        <v>1</v>
      </c>
      <c r="J601">
        <v>77.28</v>
      </c>
      <c r="K601" t="s">
        <v>165</v>
      </c>
      <c r="L601" s="335">
        <v>38640</v>
      </c>
      <c r="M601">
        <v>1</v>
      </c>
      <c r="N601">
        <v>5</v>
      </c>
      <c r="O601" s="355">
        <f t="shared" si="13"/>
        <v>500</v>
      </c>
    </row>
    <row r="602" spans="1:15" x14ac:dyDescent="0.55000000000000004">
      <c r="A602" t="s">
        <v>928</v>
      </c>
      <c r="B602" t="s">
        <v>169</v>
      </c>
      <c r="C602">
        <v>8.7827269999999995</v>
      </c>
      <c r="D602">
        <v>167.73757800000001</v>
      </c>
      <c r="E602" t="s">
        <v>168</v>
      </c>
      <c r="F602" t="s">
        <v>58</v>
      </c>
      <c r="G602" t="s">
        <v>167</v>
      </c>
      <c r="H602" t="s">
        <v>179</v>
      </c>
      <c r="I602">
        <v>1</v>
      </c>
      <c r="J602">
        <v>31.92</v>
      </c>
      <c r="K602" t="s">
        <v>165</v>
      </c>
      <c r="L602" s="335">
        <v>36708</v>
      </c>
      <c r="M602">
        <v>1</v>
      </c>
      <c r="N602">
        <v>5</v>
      </c>
      <c r="O602" s="355">
        <f t="shared" si="13"/>
        <v>1150</v>
      </c>
    </row>
    <row r="603" spans="1:15" x14ac:dyDescent="0.55000000000000004">
      <c r="A603" t="s">
        <v>927</v>
      </c>
      <c r="B603" t="s">
        <v>169</v>
      </c>
      <c r="C603">
        <v>8.7827760000000001</v>
      </c>
      <c r="D603">
        <v>167.73771600000001</v>
      </c>
      <c r="E603" t="s">
        <v>168</v>
      </c>
      <c r="F603" t="s">
        <v>58</v>
      </c>
      <c r="G603" t="s">
        <v>167</v>
      </c>
      <c r="H603" t="s">
        <v>282</v>
      </c>
      <c r="I603">
        <v>2</v>
      </c>
      <c r="J603">
        <v>71.400000000000006</v>
      </c>
      <c r="K603" t="s">
        <v>165</v>
      </c>
      <c r="L603" s="335">
        <v>121380</v>
      </c>
      <c r="M603">
        <v>1</v>
      </c>
      <c r="N603">
        <v>5</v>
      </c>
      <c r="O603" s="355">
        <f t="shared" si="13"/>
        <v>1699.9999999999998</v>
      </c>
    </row>
    <row r="604" spans="1:15" x14ac:dyDescent="0.55000000000000004">
      <c r="A604" t="s">
        <v>926</v>
      </c>
      <c r="B604" t="s">
        <v>169</v>
      </c>
      <c r="C604">
        <v>8.7825159999999993</v>
      </c>
      <c r="D604">
        <v>167.737695</v>
      </c>
      <c r="E604" t="s">
        <v>168</v>
      </c>
      <c r="F604" t="s">
        <v>58</v>
      </c>
      <c r="G604" t="s">
        <v>167</v>
      </c>
      <c r="H604" t="s">
        <v>192</v>
      </c>
      <c r="I604">
        <v>2</v>
      </c>
      <c r="J604">
        <v>31.92</v>
      </c>
      <c r="K604" t="s">
        <v>165</v>
      </c>
      <c r="L604" s="335">
        <v>89376</v>
      </c>
      <c r="M604">
        <v>1</v>
      </c>
      <c r="N604">
        <v>5</v>
      </c>
      <c r="O604" s="355">
        <f t="shared" si="13"/>
        <v>2800</v>
      </c>
    </row>
    <row r="605" spans="1:15" x14ac:dyDescent="0.55000000000000004">
      <c r="A605" t="s">
        <v>925</v>
      </c>
      <c r="B605" t="s">
        <v>169</v>
      </c>
      <c r="C605">
        <v>8.7826500000000003</v>
      </c>
      <c r="D605">
        <v>167.73776000000001</v>
      </c>
      <c r="E605" t="s">
        <v>168</v>
      </c>
      <c r="F605" t="s">
        <v>59</v>
      </c>
      <c r="G605" t="s">
        <v>167</v>
      </c>
      <c r="H605" t="s">
        <v>613</v>
      </c>
      <c r="I605">
        <v>1</v>
      </c>
      <c r="J605">
        <v>16.8</v>
      </c>
      <c r="K605" t="s">
        <v>165</v>
      </c>
      <c r="L605" s="335">
        <v>14280</v>
      </c>
      <c r="M605">
        <v>1</v>
      </c>
      <c r="N605">
        <v>5</v>
      </c>
      <c r="O605" s="355">
        <f t="shared" si="13"/>
        <v>850</v>
      </c>
    </row>
    <row r="606" spans="1:15" x14ac:dyDescent="0.55000000000000004">
      <c r="A606" t="s">
        <v>924</v>
      </c>
      <c r="B606" t="s">
        <v>169</v>
      </c>
      <c r="C606">
        <v>8.782769</v>
      </c>
      <c r="D606">
        <v>167.73785100000001</v>
      </c>
      <c r="E606" t="s">
        <v>168</v>
      </c>
      <c r="F606" t="s">
        <v>58</v>
      </c>
      <c r="G606" t="s">
        <v>167</v>
      </c>
      <c r="H606" t="s">
        <v>179</v>
      </c>
      <c r="I606">
        <v>1</v>
      </c>
      <c r="J606">
        <v>28.56</v>
      </c>
      <c r="K606" t="s">
        <v>165</v>
      </c>
      <c r="L606" s="335">
        <v>32844</v>
      </c>
      <c r="M606">
        <v>1</v>
      </c>
      <c r="N606">
        <v>5</v>
      </c>
      <c r="O606" s="355">
        <f t="shared" si="13"/>
        <v>1150</v>
      </c>
    </row>
    <row r="607" spans="1:15" x14ac:dyDescent="0.55000000000000004">
      <c r="A607" t="s">
        <v>923</v>
      </c>
      <c r="B607" t="s">
        <v>169</v>
      </c>
      <c r="C607">
        <v>8.7824229999999996</v>
      </c>
      <c r="D607">
        <v>167.736988</v>
      </c>
      <c r="E607" t="s">
        <v>168</v>
      </c>
      <c r="F607" t="s">
        <v>58</v>
      </c>
      <c r="G607" t="s">
        <v>167</v>
      </c>
      <c r="H607" t="s">
        <v>224</v>
      </c>
      <c r="I607">
        <v>2</v>
      </c>
      <c r="J607">
        <v>311.64</v>
      </c>
      <c r="K607" t="s">
        <v>165</v>
      </c>
      <c r="L607" s="335">
        <v>529788</v>
      </c>
      <c r="M607">
        <v>1</v>
      </c>
      <c r="N607">
        <v>5</v>
      </c>
      <c r="O607" s="355">
        <f t="shared" si="13"/>
        <v>1700</v>
      </c>
    </row>
    <row r="608" spans="1:15" x14ac:dyDescent="0.55000000000000004">
      <c r="A608" t="s">
        <v>922</v>
      </c>
      <c r="B608" t="s">
        <v>169</v>
      </c>
      <c r="C608">
        <v>8.7825480000000002</v>
      </c>
      <c r="D608">
        <v>167.737583</v>
      </c>
      <c r="E608" t="s">
        <v>168</v>
      </c>
      <c r="F608" t="s">
        <v>58</v>
      </c>
      <c r="G608" t="s">
        <v>167</v>
      </c>
      <c r="H608" t="s">
        <v>166</v>
      </c>
      <c r="I608">
        <v>1</v>
      </c>
      <c r="J608">
        <v>39.479999999999997</v>
      </c>
      <c r="K608" t="s">
        <v>165</v>
      </c>
      <c r="L608" s="335">
        <v>19740</v>
      </c>
      <c r="M608">
        <v>1</v>
      </c>
      <c r="N608">
        <v>5</v>
      </c>
      <c r="O608" s="355">
        <f t="shared" si="13"/>
        <v>500.00000000000006</v>
      </c>
    </row>
    <row r="609" spans="1:15" x14ac:dyDescent="0.55000000000000004">
      <c r="A609" t="s">
        <v>921</v>
      </c>
      <c r="B609" t="s">
        <v>169</v>
      </c>
      <c r="C609">
        <v>8.7825089999999992</v>
      </c>
      <c r="D609">
        <v>167.737594</v>
      </c>
      <c r="E609" t="s">
        <v>168</v>
      </c>
      <c r="F609" t="s">
        <v>58</v>
      </c>
      <c r="G609" t="s">
        <v>167</v>
      </c>
      <c r="H609" t="s">
        <v>179</v>
      </c>
      <c r="I609">
        <v>1</v>
      </c>
      <c r="J609">
        <v>274.68</v>
      </c>
      <c r="K609" t="s">
        <v>165</v>
      </c>
      <c r="L609" s="335">
        <v>233478</v>
      </c>
      <c r="M609">
        <v>1</v>
      </c>
      <c r="N609">
        <v>5</v>
      </c>
      <c r="O609" s="355">
        <f t="shared" si="13"/>
        <v>850</v>
      </c>
    </row>
    <row r="610" spans="1:15" x14ac:dyDescent="0.55000000000000004">
      <c r="A610" t="s">
        <v>920</v>
      </c>
      <c r="B610" t="s">
        <v>169</v>
      </c>
      <c r="C610">
        <v>8.7824969999999993</v>
      </c>
      <c r="D610">
        <v>167.73753099999999</v>
      </c>
      <c r="E610" t="s">
        <v>168</v>
      </c>
      <c r="F610" t="s">
        <v>58</v>
      </c>
      <c r="G610" t="s">
        <v>167</v>
      </c>
      <c r="H610" t="s">
        <v>194</v>
      </c>
      <c r="I610">
        <v>3</v>
      </c>
      <c r="J610">
        <v>73.08</v>
      </c>
      <c r="K610" t="s">
        <v>165</v>
      </c>
      <c r="L610" s="335">
        <v>306936</v>
      </c>
      <c r="M610">
        <v>1</v>
      </c>
      <c r="N610">
        <v>5</v>
      </c>
      <c r="O610" s="355">
        <f t="shared" si="13"/>
        <v>4200</v>
      </c>
    </row>
    <row r="611" spans="1:15" x14ac:dyDescent="0.55000000000000004">
      <c r="A611" t="s">
        <v>919</v>
      </c>
      <c r="B611" t="s">
        <v>169</v>
      </c>
      <c r="C611">
        <v>8.7824469999999994</v>
      </c>
      <c r="D611">
        <v>167.73756299999999</v>
      </c>
      <c r="E611" t="s">
        <v>168</v>
      </c>
      <c r="F611" t="s">
        <v>58</v>
      </c>
      <c r="G611" t="s">
        <v>167</v>
      </c>
      <c r="H611" t="s">
        <v>166</v>
      </c>
      <c r="I611">
        <v>1</v>
      </c>
      <c r="J611">
        <v>120.12</v>
      </c>
      <c r="K611" t="s">
        <v>165</v>
      </c>
      <c r="L611" s="335">
        <v>102102</v>
      </c>
      <c r="M611">
        <v>1</v>
      </c>
      <c r="N611">
        <v>5</v>
      </c>
      <c r="O611" s="355">
        <f t="shared" si="13"/>
        <v>850</v>
      </c>
    </row>
    <row r="612" spans="1:15" x14ac:dyDescent="0.55000000000000004">
      <c r="A612" t="s">
        <v>918</v>
      </c>
      <c r="B612" t="s">
        <v>169</v>
      </c>
      <c r="C612">
        <v>8.7823910000000005</v>
      </c>
      <c r="D612">
        <v>167.73757800000001</v>
      </c>
      <c r="E612" t="s">
        <v>168</v>
      </c>
      <c r="F612" t="s">
        <v>58</v>
      </c>
      <c r="G612" t="s">
        <v>167</v>
      </c>
      <c r="H612" t="s">
        <v>216</v>
      </c>
      <c r="I612">
        <v>1</v>
      </c>
      <c r="J612">
        <v>147.84</v>
      </c>
      <c r="K612" t="s">
        <v>165</v>
      </c>
      <c r="L612" s="335">
        <v>19662.72</v>
      </c>
      <c r="M612">
        <v>1</v>
      </c>
      <c r="N612">
        <v>5</v>
      </c>
      <c r="O612" s="355">
        <f t="shared" si="13"/>
        <v>133</v>
      </c>
    </row>
    <row r="613" spans="1:15" x14ac:dyDescent="0.55000000000000004">
      <c r="A613" t="s">
        <v>917</v>
      </c>
      <c r="B613" t="s">
        <v>169</v>
      </c>
      <c r="C613">
        <v>8.7823480000000007</v>
      </c>
      <c r="D613">
        <v>167.73750100000001</v>
      </c>
      <c r="E613" t="s">
        <v>168</v>
      </c>
      <c r="F613" t="s">
        <v>58</v>
      </c>
      <c r="G613" t="s">
        <v>167</v>
      </c>
      <c r="H613" t="s">
        <v>166</v>
      </c>
      <c r="I613">
        <v>1</v>
      </c>
      <c r="J613">
        <v>111.72</v>
      </c>
      <c r="K613" t="s">
        <v>165</v>
      </c>
      <c r="L613" s="335">
        <v>55860</v>
      </c>
      <c r="M613">
        <v>1</v>
      </c>
      <c r="N613">
        <v>5</v>
      </c>
      <c r="O613" s="355">
        <f t="shared" si="13"/>
        <v>500</v>
      </c>
    </row>
    <row r="614" spans="1:15" x14ac:dyDescent="0.55000000000000004">
      <c r="A614" t="s">
        <v>916</v>
      </c>
      <c r="B614" t="s">
        <v>169</v>
      </c>
      <c r="C614">
        <v>8.7823989999999998</v>
      </c>
      <c r="D614">
        <v>167.73747399999999</v>
      </c>
      <c r="E614" t="s">
        <v>168</v>
      </c>
      <c r="F614" t="s">
        <v>62</v>
      </c>
      <c r="G614" t="s">
        <v>167</v>
      </c>
      <c r="H614" t="s">
        <v>224</v>
      </c>
      <c r="I614">
        <v>6</v>
      </c>
      <c r="J614">
        <v>55.44</v>
      </c>
      <c r="K614" t="s">
        <v>165</v>
      </c>
      <c r="L614" s="335">
        <v>282744</v>
      </c>
      <c r="M614">
        <v>1</v>
      </c>
      <c r="N614">
        <v>5</v>
      </c>
      <c r="O614" s="355">
        <f t="shared" si="13"/>
        <v>5100</v>
      </c>
    </row>
    <row r="615" spans="1:15" x14ac:dyDescent="0.55000000000000004">
      <c r="A615" t="s">
        <v>915</v>
      </c>
      <c r="B615" t="s">
        <v>169</v>
      </c>
      <c r="C615">
        <v>8.7822410000000009</v>
      </c>
      <c r="D615">
        <v>167.73701399999999</v>
      </c>
      <c r="E615" t="s">
        <v>168</v>
      </c>
      <c r="F615" t="s">
        <v>58</v>
      </c>
      <c r="G615" t="s">
        <v>167</v>
      </c>
      <c r="H615" t="s">
        <v>166</v>
      </c>
      <c r="I615">
        <v>1</v>
      </c>
      <c r="J615">
        <v>63.84</v>
      </c>
      <c r="K615" t="s">
        <v>165</v>
      </c>
      <c r="L615" s="335">
        <v>31920</v>
      </c>
      <c r="M615">
        <v>1</v>
      </c>
      <c r="N615">
        <v>5</v>
      </c>
      <c r="O615" s="355">
        <f t="shared" si="13"/>
        <v>500</v>
      </c>
    </row>
    <row r="616" spans="1:15" x14ac:dyDescent="0.55000000000000004">
      <c r="A616" t="s">
        <v>914</v>
      </c>
      <c r="B616" t="s">
        <v>169</v>
      </c>
      <c r="C616">
        <v>8.7820540000000005</v>
      </c>
      <c r="D616">
        <v>167.737043</v>
      </c>
      <c r="E616" t="s">
        <v>168</v>
      </c>
      <c r="F616" t="s">
        <v>58</v>
      </c>
      <c r="G616" t="s">
        <v>167</v>
      </c>
      <c r="H616" t="s">
        <v>166</v>
      </c>
      <c r="I616">
        <v>1</v>
      </c>
      <c r="J616">
        <v>87.36</v>
      </c>
      <c r="K616" t="s">
        <v>165</v>
      </c>
      <c r="L616" s="335">
        <v>74256</v>
      </c>
      <c r="M616">
        <v>1</v>
      </c>
      <c r="N616">
        <v>5</v>
      </c>
      <c r="O616" s="355">
        <f t="shared" si="13"/>
        <v>850</v>
      </c>
    </row>
    <row r="617" spans="1:15" x14ac:dyDescent="0.55000000000000004">
      <c r="A617" t="s">
        <v>913</v>
      </c>
      <c r="B617" t="s">
        <v>169</v>
      </c>
      <c r="C617">
        <v>8.7821409999999993</v>
      </c>
      <c r="D617">
        <v>167.73694399999999</v>
      </c>
      <c r="E617" t="s">
        <v>168</v>
      </c>
      <c r="F617" t="s">
        <v>58</v>
      </c>
      <c r="G617" t="s">
        <v>167</v>
      </c>
      <c r="H617" t="s">
        <v>166</v>
      </c>
      <c r="I617">
        <v>1</v>
      </c>
      <c r="J617">
        <v>81.48</v>
      </c>
      <c r="K617" t="s">
        <v>165</v>
      </c>
      <c r="L617" s="335">
        <v>69258</v>
      </c>
      <c r="M617">
        <v>1</v>
      </c>
      <c r="N617">
        <v>5</v>
      </c>
      <c r="O617" s="355">
        <f t="shared" si="13"/>
        <v>850</v>
      </c>
    </row>
    <row r="618" spans="1:15" x14ac:dyDescent="0.55000000000000004">
      <c r="A618" t="s">
        <v>912</v>
      </c>
      <c r="B618" t="s">
        <v>169</v>
      </c>
      <c r="C618">
        <v>8.7819769999999995</v>
      </c>
      <c r="D618">
        <v>167.73758799999999</v>
      </c>
      <c r="E618" t="s">
        <v>168</v>
      </c>
      <c r="F618" t="s">
        <v>58</v>
      </c>
      <c r="G618" t="s">
        <v>167</v>
      </c>
      <c r="H618" t="s">
        <v>166</v>
      </c>
      <c r="I618">
        <v>1</v>
      </c>
      <c r="J618">
        <v>52.08</v>
      </c>
      <c r="K618" t="s">
        <v>165</v>
      </c>
      <c r="L618" s="335">
        <v>44268</v>
      </c>
      <c r="M618">
        <v>1</v>
      </c>
      <c r="N618">
        <v>5</v>
      </c>
      <c r="O618" s="355">
        <f t="shared" si="13"/>
        <v>850</v>
      </c>
    </row>
    <row r="619" spans="1:15" x14ac:dyDescent="0.55000000000000004">
      <c r="A619" t="s">
        <v>911</v>
      </c>
      <c r="B619" t="s">
        <v>169</v>
      </c>
      <c r="C619">
        <v>8.7821700000000007</v>
      </c>
      <c r="D619">
        <v>167.73774399999999</v>
      </c>
      <c r="E619" t="s">
        <v>168</v>
      </c>
      <c r="F619" t="s">
        <v>59</v>
      </c>
      <c r="G619" t="s">
        <v>167</v>
      </c>
      <c r="H619" t="s">
        <v>166</v>
      </c>
      <c r="I619">
        <v>1</v>
      </c>
      <c r="J619">
        <v>47.88</v>
      </c>
      <c r="K619" t="s">
        <v>165</v>
      </c>
      <c r="L619" s="335">
        <v>23940</v>
      </c>
      <c r="M619">
        <v>1</v>
      </c>
      <c r="N619">
        <v>5</v>
      </c>
      <c r="O619" s="355">
        <f t="shared" si="13"/>
        <v>500</v>
      </c>
    </row>
    <row r="620" spans="1:15" x14ac:dyDescent="0.55000000000000004">
      <c r="A620" t="s">
        <v>910</v>
      </c>
      <c r="B620" t="s">
        <v>169</v>
      </c>
      <c r="C620">
        <v>8.7822329999999997</v>
      </c>
      <c r="D620">
        <v>167.73801800000001</v>
      </c>
      <c r="E620" t="s">
        <v>168</v>
      </c>
      <c r="F620" t="s">
        <v>58</v>
      </c>
      <c r="G620" t="s">
        <v>167</v>
      </c>
      <c r="H620" t="s">
        <v>179</v>
      </c>
      <c r="I620">
        <v>1</v>
      </c>
      <c r="J620">
        <v>91.56</v>
      </c>
      <c r="K620" t="s">
        <v>165</v>
      </c>
      <c r="L620" s="335">
        <v>105294</v>
      </c>
      <c r="M620">
        <v>1</v>
      </c>
      <c r="N620">
        <v>5</v>
      </c>
      <c r="O620" s="355">
        <f t="shared" si="13"/>
        <v>1150</v>
      </c>
    </row>
    <row r="621" spans="1:15" x14ac:dyDescent="0.55000000000000004">
      <c r="A621" t="s">
        <v>909</v>
      </c>
      <c r="B621" t="s">
        <v>169</v>
      </c>
      <c r="C621">
        <v>8.7821979999999993</v>
      </c>
      <c r="D621">
        <v>167.737875</v>
      </c>
      <c r="E621" t="s">
        <v>168</v>
      </c>
      <c r="F621" t="s">
        <v>58</v>
      </c>
      <c r="G621" t="s">
        <v>167</v>
      </c>
      <c r="H621" t="s">
        <v>166</v>
      </c>
      <c r="I621">
        <v>1</v>
      </c>
      <c r="J621">
        <v>38.64</v>
      </c>
      <c r="K621" t="s">
        <v>165</v>
      </c>
      <c r="L621" s="335">
        <v>19320</v>
      </c>
      <c r="M621">
        <v>1</v>
      </c>
      <c r="N621">
        <v>5</v>
      </c>
      <c r="O621" s="355">
        <f t="shared" si="13"/>
        <v>500</v>
      </c>
    </row>
    <row r="622" spans="1:15" x14ac:dyDescent="0.55000000000000004">
      <c r="A622" t="s">
        <v>908</v>
      </c>
      <c r="B622" t="s">
        <v>169</v>
      </c>
      <c r="C622">
        <v>8.7822929999999992</v>
      </c>
      <c r="D622">
        <v>167.737842</v>
      </c>
      <c r="E622" t="s">
        <v>168</v>
      </c>
      <c r="F622" t="s">
        <v>58</v>
      </c>
      <c r="G622" t="s">
        <v>167</v>
      </c>
      <c r="H622" t="s">
        <v>179</v>
      </c>
      <c r="I622">
        <v>1</v>
      </c>
      <c r="J622">
        <v>27.72</v>
      </c>
      <c r="K622" t="s">
        <v>165</v>
      </c>
      <c r="L622" s="335">
        <v>31878</v>
      </c>
      <c r="M622">
        <v>1</v>
      </c>
      <c r="N622">
        <v>5</v>
      </c>
      <c r="O622" s="355">
        <f t="shared" si="13"/>
        <v>1150</v>
      </c>
    </row>
    <row r="623" spans="1:15" x14ac:dyDescent="0.55000000000000004">
      <c r="A623" t="s">
        <v>907</v>
      </c>
      <c r="B623" t="s">
        <v>169</v>
      </c>
      <c r="C623">
        <v>8.7821909999999992</v>
      </c>
      <c r="D623">
        <v>167.73754099999999</v>
      </c>
      <c r="E623" t="s">
        <v>168</v>
      </c>
      <c r="F623" t="s">
        <v>58</v>
      </c>
      <c r="G623" t="s">
        <v>167</v>
      </c>
      <c r="H623" t="s">
        <v>192</v>
      </c>
      <c r="I623">
        <v>2</v>
      </c>
      <c r="J623">
        <v>187.32</v>
      </c>
      <c r="K623" t="s">
        <v>165</v>
      </c>
      <c r="L623" s="335">
        <v>430836</v>
      </c>
      <c r="M623">
        <v>1</v>
      </c>
      <c r="N623">
        <v>5</v>
      </c>
      <c r="O623" s="355">
        <f t="shared" si="13"/>
        <v>2300</v>
      </c>
    </row>
    <row r="624" spans="1:15" x14ac:dyDescent="0.55000000000000004">
      <c r="A624" t="s">
        <v>906</v>
      </c>
      <c r="B624" t="s">
        <v>169</v>
      </c>
      <c r="C624">
        <v>8.7824880000000007</v>
      </c>
      <c r="D624">
        <v>167.737908</v>
      </c>
      <c r="E624" t="s">
        <v>168</v>
      </c>
      <c r="F624" t="s">
        <v>58</v>
      </c>
      <c r="G624" t="s">
        <v>167</v>
      </c>
      <c r="H624" t="s">
        <v>192</v>
      </c>
      <c r="I624">
        <v>2</v>
      </c>
      <c r="J624">
        <v>24.36</v>
      </c>
      <c r="K624" t="s">
        <v>165</v>
      </c>
      <c r="L624" s="335">
        <v>56028</v>
      </c>
      <c r="M624">
        <v>1</v>
      </c>
      <c r="N624">
        <v>5</v>
      </c>
      <c r="O624" s="355">
        <f t="shared" si="13"/>
        <v>2300</v>
      </c>
    </row>
    <row r="625" spans="1:15" x14ac:dyDescent="0.55000000000000004">
      <c r="A625" t="s">
        <v>905</v>
      </c>
      <c r="B625" t="s">
        <v>169</v>
      </c>
      <c r="C625">
        <v>8.7824170000000006</v>
      </c>
      <c r="D625">
        <v>167.737933</v>
      </c>
      <c r="E625" t="s">
        <v>168</v>
      </c>
      <c r="F625" t="s">
        <v>58</v>
      </c>
      <c r="G625" t="s">
        <v>167</v>
      </c>
      <c r="H625" t="s">
        <v>179</v>
      </c>
      <c r="I625">
        <v>1</v>
      </c>
      <c r="J625">
        <v>115.92</v>
      </c>
      <c r="K625" t="s">
        <v>165</v>
      </c>
      <c r="L625" s="335">
        <v>133308</v>
      </c>
      <c r="M625">
        <v>1</v>
      </c>
      <c r="N625">
        <v>5</v>
      </c>
      <c r="O625" s="355">
        <f t="shared" si="13"/>
        <v>1150</v>
      </c>
    </row>
    <row r="626" spans="1:15" x14ac:dyDescent="0.55000000000000004">
      <c r="A626" t="s">
        <v>904</v>
      </c>
      <c r="B626" t="s">
        <v>169</v>
      </c>
      <c r="C626">
        <v>8.7820230000000006</v>
      </c>
      <c r="D626">
        <v>167.73722000000001</v>
      </c>
      <c r="E626" t="s">
        <v>168</v>
      </c>
      <c r="F626" t="s">
        <v>58</v>
      </c>
      <c r="G626" t="s">
        <v>167</v>
      </c>
      <c r="H626" t="s">
        <v>166</v>
      </c>
      <c r="I626">
        <v>1</v>
      </c>
      <c r="J626">
        <v>148.68</v>
      </c>
      <c r="K626" t="s">
        <v>165</v>
      </c>
      <c r="L626" s="335">
        <v>74340</v>
      </c>
      <c r="M626">
        <v>1</v>
      </c>
      <c r="N626">
        <v>5</v>
      </c>
      <c r="O626" s="355">
        <f t="shared" si="13"/>
        <v>500</v>
      </c>
    </row>
    <row r="627" spans="1:15" x14ac:dyDescent="0.55000000000000004">
      <c r="A627" t="s">
        <v>903</v>
      </c>
      <c r="B627" t="s">
        <v>169</v>
      </c>
      <c r="C627">
        <v>8.7821599999999993</v>
      </c>
      <c r="D627">
        <v>167.73736600000001</v>
      </c>
      <c r="E627" t="s">
        <v>168</v>
      </c>
      <c r="F627" t="s">
        <v>59</v>
      </c>
      <c r="G627" t="s">
        <v>167</v>
      </c>
      <c r="H627" t="s">
        <v>216</v>
      </c>
      <c r="I627">
        <v>1</v>
      </c>
      <c r="J627">
        <v>61.32</v>
      </c>
      <c r="K627" t="s">
        <v>165</v>
      </c>
      <c r="L627" s="335">
        <v>4108.4399999999996</v>
      </c>
      <c r="M627">
        <v>1</v>
      </c>
      <c r="N627">
        <v>5</v>
      </c>
      <c r="O627" s="355">
        <f t="shared" si="13"/>
        <v>67</v>
      </c>
    </row>
    <row r="628" spans="1:15" x14ac:dyDescent="0.55000000000000004">
      <c r="A628" t="s">
        <v>902</v>
      </c>
      <c r="B628" t="s">
        <v>169</v>
      </c>
      <c r="C628">
        <v>8.782375</v>
      </c>
      <c r="D628">
        <v>167.736864</v>
      </c>
      <c r="E628" t="s">
        <v>168</v>
      </c>
      <c r="F628" t="s">
        <v>58</v>
      </c>
      <c r="G628" t="s">
        <v>167</v>
      </c>
      <c r="H628" t="s">
        <v>179</v>
      </c>
      <c r="I628">
        <v>1</v>
      </c>
      <c r="J628">
        <v>41.16</v>
      </c>
      <c r="K628" t="s">
        <v>165</v>
      </c>
      <c r="L628" s="335">
        <v>47334</v>
      </c>
      <c r="M628">
        <v>1</v>
      </c>
      <c r="N628">
        <v>5</v>
      </c>
      <c r="O628" s="355">
        <f t="shared" si="13"/>
        <v>1150</v>
      </c>
    </row>
    <row r="629" spans="1:15" x14ac:dyDescent="0.55000000000000004">
      <c r="A629" t="s">
        <v>901</v>
      </c>
      <c r="B629" t="s">
        <v>169</v>
      </c>
      <c r="C629">
        <v>8.7841079999999998</v>
      </c>
      <c r="D629">
        <v>167.73593600000001</v>
      </c>
      <c r="E629" t="s">
        <v>168</v>
      </c>
      <c r="F629" t="s">
        <v>58</v>
      </c>
      <c r="G629" t="s">
        <v>167</v>
      </c>
      <c r="H629" t="s">
        <v>166</v>
      </c>
      <c r="I629">
        <v>1</v>
      </c>
      <c r="J629">
        <v>19.32</v>
      </c>
      <c r="K629" t="s">
        <v>165</v>
      </c>
      <c r="L629" s="335">
        <v>16422</v>
      </c>
      <c r="M629">
        <v>1</v>
      </c>
      <c r="N629">
        <v>5</v>
      </c>
      <c r="O629" s="355">
        <f t="shared" si="13"/>
        <v>850</v>
      </c>
    </row>
    <row r="630" spans="1:15" x14ac:dyDescent="0.55000000000000004">
      <c r="A630" t="s">
        <v>900</v>
      </c>
      <c r="B630" t="s">
        <v>169</v>
      </c>
      <c r="C630">
        <v>8.7840900000000008</v>
      </c>
      <c r="D630">
        <v>167.73607200000001</v>
      </c>
      <c r="E630" t="s">
        <v>168</v>
      </c>
      <c r="F630" t="s">
        <v>58</v>
      </c>
      <c r="G630" t="s">
        <v>167</v>
      </c>
      <c r="H630" t="s">
        <v>192</v>
      </c>
      <c r="I630">
        <v>2</v>
      </c>
      <c r="J630">
        <v>26.88</v>
      </c>
      <c r="K630" t="s">
        <v>165</v>
      </c>
      <c r="L630" s="335">
        <v>75264</v>
      </c>
      <c r="M630">
        <v>1</v>
      </c>
      <c r="N630">
        <v>5</v>
      </c>
      <c r="O630" s="355">
        <f t="shared" si="13"/>
        <v>2800</v>
      </c>
    </row>
    <row r="631" spans="1:15" x14ac:dyDescent="0.55000000000000004">
      <c r="A631" t="s">
        <v>899</v>
      </c>
      <c r="B631" t="s">
        <v>169</v>
      </c>
      <c r="C631">
        <v>8.7841450000000005</v>
      </c>
      <c r="D631">
        <v>167.736096</v>
      </c>
      <c r="E631" t="s">
        <v>168</v>
      </c>
      <c r="F631" t="s">
        <v>58</v>
      </c>
      <c r="G631" t="s">
        <v>167</v>
      </c>
      <c r="H631" t="s">
        <v>166</v>
      </c>
      <c r="I631">
        <v>1</v>
      </c>
      <c r="J631">
        <v>63</v>
      </c>
      <c r="K631" t="s">
        <v>165</v>
      </c>
      <c r="L631" s="335">
        <v>53550</v>
      </c>
      <c r="M631">
        <v>1</v>
      </c>
      <c r="N631">
        <v>5</v>
      </c>
      <c r="O631" s="355">
        <f t="shared" si="13"/>
        <v>850</v>
      </c>
    </row>
    <row r="632" spans="1:15" x14ac:dyDescent="0.55000000000000004">
      <c r="A632" t="s">
        <v>898</v>
      </c>
      <c r="B632" t="s">
        <v>169</v>
      </c>
      <c r="C632">
        <v>8.7841229999999992</v>
      </c>
      <c r="D632">
        <v>167.736187</v>
      </c>
      <c r="E632" t="s">
        <v>168</v>
      </c>
      <c r="F632" t="s">
        <v>58</v>
      </c>
      <c r="G632" t="s">
        <v>167</v>
      </c>
      <c r="H632" t="s">
        <v>166</v>
      </c>
      <c r="I632">
        <v>1</v>
      </c>
      <c r="J632">
        <v>45.36</v>
      </c>
      <c r="K632" t="s">
        <v>165</v>
      </c>
      <c r="L632" s="335">
        <v>38556</v>
      </c>
      <c r="M632">
        <v>1</v>
      </c>
      <c r="N632">
        <v>5</v>
      </c>
      <c r="O632" s="355">
        <f t="shared" si="13"/>
        <v>850</v>
      </c>
    </row>
    <row r="633" spans="1:15" x14ac:dyDescent="0.55000000000000004">
      <c r="A633" t="s">
        <v>897</v>
      </c>
      <c r="B633" t="s">
        <v>169</v>
      </c>
      <c r="C633">
        <v>8.7841290000000001</v>
      </c>
      <c r="D633">
        <v>167.73624100000001</v>
      </c>
      <c r="E633" t="s">
        <v>168</v>
      </c>
      <c r="F633" t="s">
        <v>58</v>
      </c>
      <c r="G633" t="s">
        <v>167</v>
      </c>
      <c r="H633" t="s">
        <v>166</v>
      </c>
      <c r="I633">
        <v>1</v>
      </c>
      <c r="J633">
        <v>15.12</v>
      </c>
      <c r="K633" t="s">
        <v>165</v>
      </c>
      <c r="L633" s="335">
        <v>7560</v>
      </c>
      <c r="M633">
        <v>1</v>
      </c>
      <c r="N633">
        <v>5</v>
      </c>
      <c r="O633" s="355">
        <f t="shared" si="13"/>
        <v>500</v>
      </c>
    </row>
    <row r="634" spans="1:15" x14ac:dyDescent="0.55000000000000004">
      <c r="A634" t="s">
        <v>896</v>
      </c>
      <c r="B634" t="s">
        <v>169</v>
      </c>
      <c r="C634">
        <v>8.784198</v>
      </c>
      <c r="D634">
        <v>167.73619299999999</v>
      </c>
      <c r="E634" t="s">
        <v>168</v>
      </c>
      <c r="F634" t="s">
        <v>58</v>
      </c>
      <c r="G634" t="s">
        <v>167</v>
      </c>
      <c r="H634" t="s">
        <v>179</v>
      </c>
      <c r="I634">
        <v>1</v>
      </c>
      <c r="J634">
        <v>115.92</v>
      </c>
      <c r="K634" t="s">
        <v>165</v>
      </c>
      <c r="L634" s="335">
        <v>98532</v>
      </c>
      <c r="M634">
        <v>1</v>
      </c>
      <c r="N634">
        <v>5</v>
      </c>
      <c r="O634" s="355">
        <f t="shared" si="13"/>
        <v>850</v>
      </c>
    </row>
    <row r="635" spans="1:15" x14ac:dyDescent="0.55000000000000004">
      <c r="A635" t="s">
        <v>895</v>
      </c>
      <c r="B635" t="s">
        <v>169</v>
      </c>
      <c r="C635">
        <v>8.7840150000000001</v>
      </c>
      <c r="D635">
        <v>167.735972</v>
      </c>
      <c r="E635" t="s">
        <v>168</v>
      </c>
      <c r="F635" t="s">
        <v>58</v>
      </c>
      <c r="G635" t="s">
        <v>167</v>
      </c>
      <c r="H635" t="s">
        <v>179</v>
      </c>
      <c r="I635">
        <v>1</v>
      </c>
      <c r="J635">
        <v>67.2</v>
      </c>
      <c r="K635" t="s">
        <v>165</v>
      </c>
      <c r="L635" s="335">
        <v>57120</v>
      </c>
      <c r="M635">
        <v>1</v>
      </c>
      <c r="N635">
        <v>5</v>
      </c>
      <c r="O635" s="355">
        <f t="shared" si="13"/>
        <v>850</v>
      </c>
    </row>
    <row r="636" spans="1:15" x14ac:dyDescent="0.55000000000000004">
      <c r="A636" t="s">
        <v>894</v>
      </c>
      <c r="B636" t="s">
        <v>169</v>
      </c>
      <c r="C636">
        <v>8.7838340000000006</v>
      </c>
      <c r="D636">
        <v>167.73616999999999</v>
      </c>
      <c r="E636" t="s">
        <v>168</v>
      </c>
      <c r="F636" t="s">
        <v>63</v>
      </c>
      <c r="G636" t="s">
        <v>167</v>
      </c>
      <c r="H636" t="s">
        <v>166</v>
      </c>
      <c r="I636">
        <v>1</v>
      </c>
      <c r="J636">
        <v>92.4</v>
      </c>
      <c r="K636" t="s">
        <v>165</v>
      </c>
      <c r="L636" s="335">
        <v>46200</v>
      </c>
      <c r="M636">
        <v>1</v>
      </c>
      <c r="N636">
        <v>5</v>
      </c>
      <c r="O636" s="355">
        <f t="shared" si="13"/>
        <v>499.99999999999994</v>
      </c>
    </row>
    <row r="637" spans="1:15" x14ac:dyDescent="0.55000000000000004">
      <c r="A637" t="s">
        <v>893</v>
      </c>
      <c r="B637" t="s">
        <v>169</v>
      </c>
      <c r="C637">
        <v>8.7836440000000007</v>
      </c>
      <c r="D637">
        <v>167.73649399999999</v>
      </c>
      <c r="E637" t="s">
        <v>168</v>
      </c>
      <c r="F637" t="s">
        <v>58</v>
      </c>
      <c r="G637" t="s">
        <v>167</v>
      </c>
      <c r="H637" t="s">
        <v>166</v>
      </c>
      <c r="I637">
        <v>1</v>
      </c>
      <c r="J637">
        <v>31.92</v>
      </c>
      <c r="K637" t="s">
        <v>165</v>
      </c>
      <c r="L637" s="335">
        <v>27132</v>
      </c>
      <c r="M637">
        <v>1</v>
      </c>
      <c r="N637">
        <v>5</v>
      </c>
      <c r="O637" s="355">
        <f t="shared" si="13"/>
        <v>850</v>
      </c>
    </row>
    <row r="638" spans="1:15" x14ac:dyDescent="0.55000000000000004">
      <c r="A638" t="s">
        <v>892</v>
      </c>
      <c r="B638" t="s">
        <v>169</v>
      </c>
      <c r="C638">
        <v>8.7835570000000001</v>
      </c>
      <c r="D638">
        <v>167.736512</v>
      </c>
      <c r="E638" t="s">
        <v>168</v>
      </c>
      <c r="F638" t="s">
        <v>58</v>
      </c>
      <c r="G638" t="s">
        <v>167</v>
      </c>
      <c r="H638" t="s">
        <v>179</v>
      </c>
      <c r="I638">
        <v>1</v>
      </c>
      <c r="J638">
        <v>201.6</v>
      </c>
      <c r="K638" t="s">
        <v>165</v>
      </c>
      <c r="L638" s="335">
        <v>231840</v>
      </c>
      <c r="M638">
        <v>1</v>
      </c>
      <c r="N638">
        <v>5</v>
      </c>
      <c r="O638" s="355">
        <f t="shared" si="13"/>
        <v>1150</v>
      </c>
    </row>
    <row r="639" spans="1:15" x14ac:dyDescent="0.55000000000000004">
      <c r="A639" t="s">
        <v>891</v>
      </c>
      <c r="B639" t="s">
        <v>169</v>
      </c>
      <c r="C639">
        <v>8.7836040000000004</v>
      </c>
      <c r="D639">
        <v>167.73655199999999</v>
      </c>
      <c r="E639" t="s">
        <v>168</v>
      </c>
      <c r="F639" t="s">
        <v>58</v>
      </c>
      <c r="G639" t="s">
        <v>167</v>
      </c>
      <c r="H639" t="s">
        <v>179</v>
      </c>
      <c r="I639">
        <v>1</v>
      </c>
      <c r="J639">
        <v>91.56</v>
      </c>
      <c r="K639" t="s">
        <v>165</v>
      </c>
      <c r="L639" s="335">
        <v>105294</v>
      </c>
      <c r="M639">
        <v>1</v>
      </c>
      <c r="N639">
        <v>5</v>
      </c>
      <c r="O639" s="355">
        <f t="shared" si="13"/>
        <v>1150</v>
      </c>
    </row>
    <row r="640" spans="1:15" x14ac:dyDescent="0.55000000000000004">
      <c r="A640" t="s">
        <v>890</v>
      </c>
      <c r="B640" t="s">
        <v>169</v>
      </c>
      <c r="C640">
        <v>8.7834400000000006</v>
      </c>
      <c r="D640">
        <v>167.73659799999999</v>
      </c>
      <c r="E640" t="s">
        <v>168</v>
      </c>
      <c r="F640" t="s">
        <v>58</v>
      </c>
      <c r="G640" t="s">
        <v>167</v>
      </c>
      <c r="H640" t="s">
        <v>166</v>
      </c>
      <c r="I640">
        <v>1</v>
      </c>
      <c r="J640">
        <v>44.52</v>
      </c>
      <c r="K640" t="s">
        <v>165</v>
      </c>
      <c r="L640" s="335">
        <v>22260</v>
      </c>
      <c r="M640">
        <v>1</v>
      </c>
      <c r="N640">
        <v>5</v>
      </c>
      <c r="O640" s="355">
        <f t="shared" si="13"/>
        <v>499.99999999999994</v>
      </c>
    </row>
    <row r="641" spans="1:15" x14ac:dyDescent="0.55000000000000004">
      <c r="A641" t="s">
        <v>889</v>
      </c>
      <c r="B641" t="s">
        <v>169</v>
      </c>
      <c r="C641">
        <v>8.7833120000000005</v>
      </c>
      <c r="D641">
        <v>167.736648</v>
      </c>
      <c r="E641" t="s">
        <v>168</v>
      </c>
      <c r="F641" t="s">
        <v>58</v>
      </c>
      <c r="G641" t="s">
        <v>167</v>
      </c>
      <c r="H641" t="s">
        <v>174</v>
      </c>
      <c r="I641">
        <v>1</v>
      </c>
      <c r="J641">
        <v>27.72</v>
      </c>
      <c r="K641" t="s">
        <v>165</v>
      </c>
      <c r="L641" s="335">
        <v>554.4</v>
      </c>
      <c r="M641">
        <v>1</v>
      </c>
      <c r="N641">
        <v>5</v>
      </c>
      <c r="O641" s="355">
        <f t="shared" si="13"/>
        <v>20</v>
      </c>
    </row>
    <row r="642" spans="1:15" x14ac:dyDescent="0.55000000000000004">
      <c r="A642" t="s">
        <v>888</v>
      </c>
      <c r="B642" t="s">
        <v>169</v>
      </c>
      <c r="C642">
        <v>8.7834489999999992</v>
      </c>
      <c r="D642">
        <v>167.73649399999999</v>
      </c>
      <c r="E642" t="s">
        <v>168</v>
      </c>
      <c r="F642" t="s">
        <v>58</v>
      </c>
      <c r="G642" t="s">
        <v>167</v>
      </c>
      <c r="H642" t="s">
        <v>172</v>
      </c>
      <c r="I642">
        <v>1</v>
      </c>
      <c r="J642">
        <v>56.28</v>
      </c>
      <c r="K642" t="s">
        <v>165</v>
      </c>
      <c r="L642" s="335">
        <v>47838</v>
      </c>
      <c r="M642">
        <v>1</v>
      </c>
      <c r="N642">
        <v>5</v>
      </c>
      <c r="O642" s="355">
        <f t="shared" si="13"/>
        <v>850</v>
      </c>
    </row>
    <row r="643" spans="1:15" x14ac:dyDescent="0.55000000000000004">
      <c r="A643" t="s">
        <v>887</v>
      </c>
      <c r="B643" t="s">
        <v>169</v>
      </c>
      <c r="C643">
        <v>8.7834179999999993</v>
      </c>
      <c r="D643">
        <v>167.73644400000001</v>
      </c>
      <c r="E643" t="s">
        <v>168</v>
      </c>
      <c r="F643" t="s">
        <v>58</v>
      </c>
      <c r="G643" t="s">
        <v>167</v>
      </c>
      <c r="H643" t="s">
        <v>179</v>
      </c>
      <c r="I643">
        <v>1</v>
      </c>
      <c r="J643">
        <v>31.92</v>
      </c>
      <c r="K643" t="s">
        <v>165</v>
      </c>
      <c r="L643" s="335">
        <v>36708</v>
      </c>
      <c r="M643">
        <v>1</v>
      </c>
      <c r="N643">
        <v>5</v>
      </c>
      <c r="O643" s="355">
        <f t="shared" si="13"/>
        <v>1150</v>
      </c>
    </row>
    <row r="644" spans="1:15" x14ac:dyDescent="0.55000000000000004">
      <c r="A644" t="s">
        <v>886</v>
      </c>
      <c r="B644" t="s">
        <v>169</v>
      </c>
      <c r="C644">
        <v>8.7830600000000008</v>
      </c>
      <c r="D644">
        <v>167.73666800000001</v>
      </c>
      <c r="E644" t="s">
        <v>168</v>
      </c>
      <c r="F644" t="s">
        <v>58</v>
      </c>
      <c r="G644" t="s">
        <v>167</v>
      </c>
      <c r="H644" t="s">
        <v>166</v>
      </c>
      <c r="I644">
        <v>1</v>
      </c>
      <c r="J644">
        <v>17.64</v>
      </c>
      <c r="K644" t="s">
        <v>165</v>
      </c>
      <c r="L644" s="335">
        <v>14994</v>
      </c>
      <c r="M644">
        <v>1</v>
      </c>
      <c r="N644">
        <v>5</v>
      </c>
      <c r="O644" s="355">
        <f t="shared" si="13"/>
        <v>850</v>
      </c>
    </row>
    <row r="645" spans="1:15" x14ac:dyDescent="0.55000000000000004">
      <c r="A645" t="s">
        <v>885</v>
      </c>
      <c r="B645" t="s">
        <v>169</v>
      </c>
      <c r="C645">
        <v>8.7830580000000005</v>
      </c>
      <c r="D645">
        <v>167.73657299999999</v>
      </c>
      <c r="E645" t="s">
        <v>168</v>
      </c>
      <c r="F645" t="s">
        <v>58</v>
      </c>
      <c r="G645" t="s">
        <v>167</v>
      </c>
      <c r="H645" t="s">
        <v>179</v>
      </c>
      <c r="I645">
        <v>1</v>
      </c>
      <c r="J645">
        <v>25.2</v>
      </c>
      <c r="K645" t="s">
        <v>165</v>
      </c>
      <c r="L645" s="335">
        <v>28980</v>
      </c>
      <c r="M645">
        <v>1</v>
      </c>
      <c r="N645">
        <v>5</v>
      </c>
      <c r="O645" s="355">
        <f t="shared" si="13"/>
        <v>1150</v>
      </c>
    </row>
    <row r="646" spans="1:15" x14ac:dyDescent="0.55000000000000004">
      <c r="A646" t="s">
        <v>884</v>
      </c>
      <c r="B646" t="s">
        <v>169</v>
      </c>
      <c r="C646">
        <v>8.7830980000000007</v>
      </c>
      <c r="D646">
        <v>167.73641900000001</v>
      </c>
      <c r="E646" t="s">
        <v>168</v>
      </c>
      <c r="F646" t="s">
        <v>58</v>
      </c>
      <c r="G646" t="s">
        <v>167</v>
      </c>
      <c r="H646" t="s">
        <v>179</v>
      </c>
      <c r="I646">
        <v>1</v>
      </c>
      <c r="J646">
        <v>21</v>
      </c>
      <c r="K646" t="s">
        <v>165</v>
      </c>
      <c r="L646" s="335">
        <v>24150</v>
      </c>
      <c r="M646">
        <v>1</v>
      </c>
      <c r="N646">
        <v>5</v>
      </c>
      <c r="O646" s="355">
        <f t="shared" si="13"/>
        <v>1150</v>
      </c>
    </row>
    <row r="647" spans="1:15" x14ac:dyDescent="0.55000000000000004">
      <c r="A647" t="s">
        <v>883</v>
      </c>
      <c r="B647" t="s">
        <v>169</v>
      </c>
      <c r="C647">
        <v>8.7830539999999999</v>
      </c>
      <c r="D647">
        <v>167.736467</v>
      </c>
      <c r="E647" t="s">
        <v>168</v>
      </c>
      <c r="F647" t="s">
        <v>58</v>
      </c>
      <c r="G647" t="s">
        <v>167</v>
      </c>
      <c r="H647" t="s">
        <v>174</v>
      </c>
      <c r="I647">
        <v>2</v>
      </c>
      <c r="J647">
        <v>64.680000000000007</v>
      </c>
      <c r="K647" t="s">
        <v>165</v>
      </c>
      <c r="L647" s="335">
        <v>2587.1999999999998</v>
      </c>
      <c r="M647">
        <v>1</v>
      </c>
      <c r="N647">
        <v>5</v>
      </c>
      <c r="O647" s="355">
        <f t="shared" si="13"/>
        <v>39.999999999999993</v>
      </c>
    </row>
    <row r="648" spans="1:15" x14ac:dyDescent="0.55000000000000004">
      <c r="A648" t="s">
        <v>882</v>
      </c>
      <c r="B648" t="s">
        <v>169</v>
      </c>
      <c r="C648">
        <v>8.7830270000000006</v>
      </c>
      <c r="D648">
        <v>167.73633000000001</v>
      </c>
      <c r="E648" t="s">
        <v>168</v>
      </c>
      <c r="F648" t="s">
        <v>58</v>
      </c>
      <c r="G648" t="s">
        <v>167</v>
      </c>
      <c r="H648" t="s">
        <v>166</v>
      </c>
      <c r="I648">
        <v>1</v>
      </c>
      <c r="J648">
        <v>35.28</v>
      </c>
      <c r="K648" t="s">
        <v>165</v>
      </c>
      <c r="L648" s="335">
        <v>17640</v>
      </c>
      <c r="M648">
        <v>1</v>
      </c>
      <c r="N648">
        <v>5</v>
      </c>
      <c r="O648" s="355">
        <f t="shared" si="13"/>
        <v>500</v>
      </c>
    </row>
    <row r="649" spans="1:15" x14ac:dyDescent="0.55000000000000004">
      <c r="A649" t="s">
        <v>881</v>
      </c>
      <c r="B649" t="s">
        <v>169</v>
      </c>
      <c r="C649">
        <v>8.7830449999999995</v>
      </c>
      <c r="D649">
        <v>167.73637199999999</v>
      </c>
      <c r="E649" t="s">
        <v>168</v>
      </c>
      <c r="F649" t="s">
        <v>58</v>
      </c>
      <c r="G649" t="s">
        <v>167</v>
      </c>
      <c r="H649" t="s">
        <v>179</v>
      </c>
      <c r="I649">
        <v>1</v>
      </c>
      <c r="J649">
        <v>39.479999999999997</v>
      </c>
      <c r="K649" t="s">
        <v>165</v>
      </c>
      <c r="L649" s="335">
        <v>33558</v>
      </c>
      <c r="M649">
        <v>1</v>
      </c>
      <c r="N649">
        <v>5</v>
      </c>
      <c r="O649" s="355">
        <f t="shared" si="13"/>
        <v>850.00000000000011</v>
      </c>
    </row>
    <row r="650" spans="1:15" x14ac:dyDescent="0.55000000000000004">
      <c r="A650" t="s">
        <v>880</v>
      </c>
      <c r="B650" t="s">
        <v>169</v>
      </c>
      <c r="C650">
        <v>8.7831949999999992</v>
      </c>
      <c r="D650">
        <v>167.736265</v>
      </c>
      <c r="E650" t="s">
        <v>168</v>
      </c>
      <c r="F650" t="s">
        <v>63</v>
      </c>
      <c r="G650" t="s">
        <v>167</v>
      </c>
      <c r="H650" t="s">
        <v>166</v>
      </c>
      <c r="I650">
        <v>1</v>
      </c>
      <c r="J650">
        <v>24.36</v>
      </c>
      <c r="K650" t="s">
        <v>165</v>
      </c>
      <c r="L650" s="335">
        <v>12180</v>
      </c>
      <c r="M650">
        <v>1</v>
      </c>
      <c r="N650">
        <v>5</v>
      </c>
      <c r="O650" s="355">
        <f t="shared" ref="O650:O713" si="14">L650/J650</f>
        <v>500</v>
      </c>
    </row>
    <row r="651" spans="1:15" x14ac:dyDescent="0.55000000000000004">
      <c r="A651" t="s">
        <v>879</v>
      </c>
      <c r="B651" t="s">
        <v>169</v>
      </c>
      <c r="C651">
        <v>8.7831469999999996</v>
      </c>
      <c r="D651">
        <v>167.73627300000001</v>
      </c>
      <c r="E651" t="s">
        <v>168</v>
      </c>
      <c r="F651" t="s">
        <v>58</v>
      </c>
      <c r="G651" t="s">
        <v>167</v>
      </c>
      <c r="H651" t="s">
        <v>192</v>
      </c>
      <c r="I651">
        <v>2</v>
      </c>
      <c r="J651">
        <v>271.32</v>
      </c>
      <c r="K651" t="s">
        <v>165</v>
      </c>
      <c r="L651" s="335">
        <v>624036</v>
      </c>
      <c r="M651">
        <v>1</v>
      </c>
      <c r="N651">
        <v>5</v>
      </c>
      <c r="O651" s="355">
        <f t="shared" si="14"/>
        <v>2300</v>
      </c>
    </row>
    <row r="652" spans="1:15" x14ac:dyDescent="0.55000000000000004">
      <c r="A652" t="s">
        <v>878</v>
      </c>
      <c r="B652" t="s">
        <v>169</v>
      </c>
      <c r="C652">
        <v>8.7831729999999997</v>
      </c>
      <c r="D652">
        <v>167.73646400000001</v>
      </c>
      <c r="E652" t="s">
        <v>168</v>
      </c>
      <c r="F652" t="s">
        <v>58</v>
      </c>
      <c r="G652" t="s">
        <v>167</v>
      </c>
      <c r="H652" t="s">
        <v>179</v>
      </c>
      <c r="I652">
        <v>1</v>
      </c>
      <c r="J652">
        <v>49.56</v>
      </c>
      <c r="K652" t="s">
        <v>165</v>
      </c>
      <c r="L652" s="335">
        <v>56994</v>
      </c>
      <c r="M652">
        <v>1</v>
      </c>
      <c r="N652">
        <v>5</v>
      </c>
      <c r="O652" s="355">
        <f t="shared" si="14"/>
        <v>1150</v>
      </c>
    </row>
    <row r="653" spans="1:15" x14ac:dyDescent="0.55000000000000004">
      <c r="A653" t="s">
        <v>877</v>
      </c>
      <c r="B653" t="s">
        <v>169</v>
      </c>
      <c r="C653">
        <v>8.7831480000000006</v>
      </c>
      <c r="D653">
        <v>167.73648900000001</v>
      </c>
      <c r="E653" t="s">
        <v>168</v>
      </c>
      <c r="F653" t="s">
        <v>58</v>
      </c>
      <c r="G653" t="s">
        <v>167</v>
      </c>
      <c r="H653" t="s">
        <v>179</v>
      </c>
      <c r="I653">
        <v>1</v>
      </c>
      <c r="J653">
        <v>21.84</v>
      </c>
      <c r="K653" t="s">
        <v>165</v>
      </c>
      <c r="L653" s="335">
        <v>25116</v>
      </c>
      <c r="M653">
        <v>1</v>
      </c>
      <c r="N653">
        <v>5</v>
      </c>
      <c r="O653" s="355">
        <f t="shared" si="14"/>
        <v>1150</v>
      </c>
    </row>
    <row r="654" spans="1:15" x14ac:dyDescent="0.55000000000000004">
      <c r="A654" t="s">
        <v>876</v>
      </c>
      <c r="B654" t="s">
        <v>169</v>
      </c>
      <c r="C654">
        <v>8.7831930000000007</v>
      </c>
      <c r="D654">
        <v>167.73665399999999</v>
      </c>
      <c r="E654" t="s">
        <v>168</v>
      </c>
      <c r="F654" t="s">
        <v>58</v>
      </c>
      <c r="G654" t="s">
        <v>167</v>
      </c>
      <c r="H654" t="s">
        <v>192</v>
      </c>
      <c r="I654">
        <v>2</v>
      </c>
      <c r="J654">
        <v>26.88</v>
      </c>
      <c r="K654" t="s">
        <v>165</v>
      </c>
      <c r="L654" s="335">
        <v>75264</v>
      </c>
      <c r="M654">
        <v>1</v>
      </c>
      <c r="N654">
        <v>5</v>
      </c>
      <c r="O654" s="355">
        <f t="shared" si="14"/>
        <v>2800</v>
      </c>
    </row>
    <row r="655" spans="1:15" x14ac:dyDescent="0.55000000000000004">
      <c r="A655" t="s">
        <v>875</v>
      </c>
      <c r="B655" t="s">
        <v>169</v>
      </c>
      <c r="C655">
        <v>8.7831130000000002</v>
      </c>
      <c r="D655">
        <v>167.73670899999999</v>
      </c>
      <c r="E655" t="s">
        <v>168</v>
      </c>
      <c r="F655" t="s">
        <v>58</v>
      </c>
      <c r="G655" t="s">
        <v>167</v>
      </c>
      <c r="H655" t="s">
        <v>194</v>
      </c>
      <c r="I655">
        <v>2</v>
      </c>
      <c r="J655">
        <v>57.96</v>
      </c>
      <c r="K655" t="s">
        <v>165</v>
      </c>
      <c r="L655" s="335">
        <v>162288</v>
      </c>
      <c r="M655">
        <v>1</v>
      </c>
      <c r="N655">
        <v>5</v>
      </c>
      <c r="O655" s="355">
        <f t="shared" si="14"/>
        <v>2800</v>
      </c>
    </row>
    <row r="656" spans="1:15" x14ac:dyDescent="0.55000000000000004">
      <c r="A656" t="s">
        <v>874</v>
      </c>
      <c r="B656" t="s">
        <v>169</v>
      </c>
      <c r="C656">
        <v>8.7824109999999997</v>
      </c>
      <c r="D656">
        <v>167.73645300000001</v>
      </c>
      <c r="E656" t="s">
        <v>168</v>
      </c>
      <c r="F656" t="s">
        <v>59</v>
      </c>
      <c r="G656" t="s">
        <v>167</v>
      </c>
      <c r="H656" t="s">
        <v>166</v>
      </c>
      <c r="I656">
        <v>1</v>
      </c>
      <c r="J656">
        <v>35.28</v>
      </c>
      <c r="K656" t="s">
        <v>165</v>
      </c>
      <c r="L656" s="335">
        <v>17640</v>
      </c>
      <c r="M656">
        <v>1</v>
      </c>
      <c r="N656">
        <v>5</v>
      </c>
      <c r="O656" s="355">
        <f t="shared" si="14"/>
        <v>500</v>
      </c>
    </row>
    <row r="657" spans="1:15" x14ac:dyDescent="0.55000000000000004">
      <c r="A657" t="s">
        <v>873</v>
      </c>
      <c r="B657" t="s">
        <v>169</v>
      </c>
      <c r="C657">
        <v>8.7824109999999997</v>
      </c>
      <c r="D657">
        <v>167.73661799999999</v>
      </c>
      <c r="E657" t="s">
        <v>168</v>
      </c>
      <c r="F657" t="s">
        <v>58</v>
      </c>
      <c r="G657" t="s">
        <v>167</v>
      </c>
      <c r="H657" t="s">
        <v>179</v>
      </c>
      <c r="I657">
        <v>1</v>
      </c>
      <c r="J657">
        <v>24.36</v>
      </c>
      <c r="K657" t="s">
        <v>165</v>
      </c>
      <c r="L657" s="335">
        <v>20706</v>
      </c>
      <c r="M657">
        <v>1</v>
      </c>
      <c r="N657">
        <v>5</v>
      </c>
      <c r="O657" s="355">
        <f t="shared" si="14"/>
        <v>850</v>
      </c>
    </row>
    <row r="658" spans="1:15" x14ac:dyDescent="0.55000000000000004">
      <c r="A658" t="s">
        <v>872</v>
      </c>
      <c r="B658" t="s">
        <v>169</v>
      </c>
      <c r="C658">
        <v>8.7823349999999998</v>
      </c>
      <c r="D658">
        <v>167.736684</v>
      </c>
      <c r="E658" t="s">
        <v>168</v>
      </c>
      <c r="F658" t="s">
        <v>58</v>
      </c>
      <c r="G658" t="s">
        <v>167</v>
      </c>
      <c r="H658" t="s">
        <v>172</v>
      </c>
      <c r="I658">
        <v>1</v>
      </c>
      <c r="J658">
        <v>105.84</v>
      </c>
      <c r="K658" t="s">
        <v>165</v>
      </c>
      <c r="L658" s="335">
        <v>89964</v>
      </c>
      <c r="M658">
        <v>1</v>
      </c>
      <c r="N658">
        <v>5</v>
      </c>
      <c r="O658" s="355">
        <f t="shared" si="14"/>
        <v>850</v>
      </c>
    </row>
    <row r="659" spans="1:15" x14ac:dyDescent="0.55000000000000004">
      <c r="A659" t="s">
        <v>871</v>
      </c>
      <c r="B659" t="s">
        <v>169</v>
      </c>
      <c r="C659">
        <v>8.7824849999999994</v>
      </c>
      <c r="D659">
        <v>167.73647700000001</v>
      </c>
      <c r="E659" t="s">
        <v>168</v>
      </c>
      <c r="F659" t="s">
        <v>58</v>
      </c>
      <c r="G659" t="s">
        <v>167</v>
      </c>
      <c r="H659" t="s">
        <v>166</v>
      </c>
      <c r="I659">
        <v>1</v>
      </c>
      <c r="J659">
        <v>55.44</v>
      </c>
      <c r="K659" t="s">
        <v>165</v>
      </c>
      <c r="L659" s="335">
        <v>27720</v>
      </c>
      <c r="M659">
        <v>1</v>
      </c>
      <c r="N659">
        <v>5</v>
      </c>
      <c r="O659" s="355">
        <f t="shared" si="14"/>
        <v>500</v>
      </c>
    </row>
    <row r="660" spans="1:15" x14ac:dyDescent="0.55000000000000004">
      <c r="A660" t="s">
        <v>870</v>
      </c>
      <c r="B660" t="s">
        <v>169</v>
      </c>
      <c r="C660">
        <v>8.7825059999999997</v>
      </c>
      <c r="D660">
        <v>167.73656099999999</v>
      </c>
      <c r="E660" t="s">
        <v>168</v>
      </c>
      <c r="F660" t="s">
        <v>58</v>
      </c>
      <c r="G660" t="s">
        <v>167</v>
      </c>
      <c r="H660" t="s">
        <v>224</v>
      </c>
      <c r="I660">
        <v>2</v>
      </c>
      <c r="J660">
        <v>133.56</v>
      </c>
      <c r="K660" t="s">
        <v>165</v>
      </c>
      <c r="L660" s="335">
        <v>227052</v>
      </c>
      <c r="M660">
        <v>1</v>
      </c>
      <c r="N660">
        <v>5</v>
      </c>
      <c r="O660" s="355">
        <f t="shared" si="14"/>
        <v>1700</v>
      </c>
    </row>
    <row r="661" spans="1:15" x14ac:dyDescent="0.55000000000000004">
      <c r="A661" t="s">
        <v>869</v>
      </c>
      <c r="B661" t="s">
        <v>169</v>
      </c>
      <c r="C661">
        <v>8.7825830000000007</v>
      </c>
      <c r="D661">
        <v>167.73648</v>
      </c>
      <c r="E661" t="s">
        <v>168</v>
      </c>
      <c r="F661" t="s">
        <v>58</v>
      </c>
      <c r="G661" t="s">
        <v>167</v>
      </c>
      <c r="H661" t="s">
        <v>166</v>
      </c>
      <c r="I661">
        <v>1</v>
      </c>
      <c r="J661">
        <v>31.08</v>
      </c>
      <c r="K661" t="s">
        <v>165</v>
      </c>
      <c r="L661" s="335">
        <v>15540</v>
      </c>
      <c r="M661">
        <v>1</v>
      </c>
      <c r="N661">
        <v>5</v>
      </c>
      <c r="O661" s="355">
        <f t="shared" si="14"/>
        <v>500</v>
      </c>
    </row>
    <row r="662" spans="1:15" x14ac:dyDescent="0.55000000000000004">
      <c r="A662" t="s">
        <v>868</v>
      </c>
      <c r="B662" t="s">
        <v>169</v>
      </c>
      <c r="C662">
        <v>8.7825819999999997</v>
      </c>
      <c r="D662">
        <v>167.73653300000001</v>
      </c>
      <c r="E662" t="s">
        <v>168</v>
      </c>
      <c r="F662" t="s">
        <v>58</v>
      </c>
      <c r="G662" t="s">
        <v>167</v>
      </c>
      <c r="H662" t="s">
        <v>192</v>
      </c>
      <c r="I662">
        <v>2</v>
      </c>
      <c r="J662">
        <v>21.84</v>
      </c>
      <c r="K662" t="s">
        <v>165</v>
      </c>
      <c r="L662" s="335">
        <v>61152</v>
      </c>
      <c r="M662">
        <v>1</v>
      </c>
      <c r="N662">
        <v>5</v>
      </c>
      <c r="O662" s="355">
        <f t="shared" si="14"/>
        <v>2800</v>
      </c>
    </row>
    <row r="663" spans="1:15" x14ac:dyDescent="0.55000000000000004">
      <c r="A663" t="s">
        <v>867</v>
      </c>
      <c r="B663" t="s">
        <v>169</v>
      </c>
      <c r="C663">
        <v>8.7826889999999995</v>
      </c>
      <c r="D663">
        <v>167.73642699999999</v>
      </c>
      <c r="E663" t="s">
        <v>168</v>
      </c>
      <c r="F663" t="s">
        <v>58</v>
      </c>
      <c r="G663" t="s">
        <v>167</v>
      </c>
      <c r="H663" t="s">
        <v>166</v>
      </c>
      <c r="I663">
        <v>1</v>
      </c>
      <c r="J663">
        <v>13.44</v>
      </c>
      <c r="K663" t="s">
        <v>165</v>
      </c>
      <c r="L663" s="335">
        <v>11424</v>
      </c>
      <c r="M663">
        <v>1</v>
      </c>
      <c r="N663">
        <v>5</v>
      </c>
      <c r="O663" s="355">
        <f t="shared" si="14"/>
        <v>850</v>
      </c>
    </row>
    <row r="664" spans="1:15" x14ac:dyDescent="0.55000000000000004">
      <c r="A664" t="s">
        <v>866</v>
      </c>
      <c r="B664" t="s">
        <v>169</v>
      </c>
      <c r="C664">
        <v>8.7826280000000008</v>
      </c>
      <c r="D664">
        <v>167.73638299999999</v>
      </c>
      <c r="E664" t="s">
        <v>168</v>
      </c>
      <c r="F664" t="s">
        <v>58</v>
      </c>
      <c r="G664" t="s">
        <v>167</v>
      </c>
      <c r="H664" t="s">
        <v>166</v>
      </c>
      <c r="I664">
        <v>1</v>
      </c>
      <c r="J664">
        <v>25.2</v>
      </c>
      <c r="K664" t="s">
        <v>165</v>
      </c>
      <c r="L664" s="335">
        <v>21420</v>
      </c>
      <c r="M664">
        <v>1</v>
      </c>
      <c r="N664">
        <v>5</v>
      </c>
      <c r="O664" s="355">
        <f t="shared" si="14"/>
        <v>850</v>
      </c>
    </row>
    <row r="665" spans="1:15" x14ac:dyDescent="0.55000000000000004">
      <c r="A665" t="s">
        <v>865</v>
      </c>
      <c r="B665" t="s">
        <v>169</v>
      </c>
      <c r="C665">
        <v>8.7825369999999996</v>
      </c>
      <c r="D665">
        <v>167.736448</v>
      </c>
      <c r="E665" t="s">
        <v>168</v>
      </c>
      <c r="F665" t="s">
        <v>58</v>
      </c>
      <c r="G665" t="s">
        <v>167</v>
      </c>
      <c r="H665" t="s">
        <v>172</v>
      </c>
      <c r="I665">
        <v>1</v>
      </c>
      <c r="J665">
        <v>22.68</v>
      </c>
      <c r="K665" t="s">
        <v>165</v>
      </c>
      <c r="L665" s="335">
        <v>26082</v>
      </c>
      <c r="M665">
        <v>1</v>
      </c>
      <c r="N665">
        <v>5</v>
      </c>
      <c r="O665" s="355">
        <f t="shared" si="14"/>
        <v>1150</v>
      </c>
    </row>
    <row r="666" spans="1:15" x14ac:dyDescent="0.55000000000000004">
      <c r="A666" t="s">
        <v>864</v>
      </c>
      <c r="B666" t="s">
        <v>169</v>
      </c>
      <c r="C666">
        <v>8.7826979999999999</v>
      </c>
      <c r="D666">
        <v>167.73648399999999</v>
      </c>
      <c r="E666" t="s">
        <v>168</v>
      </c>
      <c r="F666" t="s">
        <v>63</v>
      </c>
      <c r="G666" t="s">
        <v>167</v>
      </c>
      <c r="H666" t="s">
        <v>179</v>
      </c>
      <c r="I666">
        <v>1</v>
      </c>
      <c r="J666">
        <v>140.28</v>
      </c>
      <c r="K666" t="s">
        <v>165</v>
      </c>
      <c r="L666" s="335">
        <v>119238</v>
      </c>
      <c r="M666">
        <v>1</v>
      </c>
      <c r="N666">
        <v>5</v>
      </c>
      <c r="O666" s="355">
        <f t="shared" si="14"/>
        <v>850</v>
      </c>
    </row>
    <row r="667" spans="1:15" x14ac:dyDescent="0.55000000000000004">
      <c r="A667" t="s">
        <v>863</v>
      </c>
      <c r="B667" t="s">
        <v>169</v>
      </c>
      <c r="C667">
        <v>8.7826450000000005</v>
      </c>
      <c r="D667">
        <v>167.73648</v>
      </c>
      <c r="E667" t="s">
        <v>168</v>
      </c>
      <c r="F667" t="s">
        <v>58</v>
      </c>
      <c r="G667" t="s">
        <v>167</v>
      </c>
      <c r="H667" t="s">
        <v>166</v>
      </c>
      <c r="I667">
        <v>1</v>
      </c>
      <c r="J667">
        <v>123.48</v>
      </c>
      <c r="K667" t="s">
        <v>165</v>
      </c>
      <c r="L667" s="335">
        <v>104958</v>
      </c>
      <c r="M667">
        <v>1</v>
      </c>
      <c r="N667">
        <v>5</v>
      </c>
      <c r="O667" s="355">
        <f t="shared" si="14"/>
        <v>850</v>
      </c>
    </row>
    <row r="668" spans="1:15" x14ac:dyDescent="0.55000000000000004">
      <c r="A668" t="s">
        <v>862</v>
      </c>
      <c r="B668" t="s">
        <v>169</v>
      </c>
      <c r="C668">
        <v>8.7826319999999996</v>
      </c>
      <c r="D668">
        <v>167.73654199999999</v>
      </c>
      <c r="E668" t="s">
        <v>168</v>
      </c>
      <c r="F668" t="s">
        <v>58</v>
      </c>
      <c r="G668" t="s">
        <v>167</v>
      </c>
      <c r="H668" t="s">
        <v>179</v>
      </c>
      <c r="I668">
        <v>1</v>
      </c>
      <c r="J668">
        <v>153.72</v>
      </c>
      <c r="K668" t="s">
        <v>165</v>
      </c>
      <c r="L668" s="335">
        <v>176778</v>
      </c>
      <c r="M668">
        <v>1</v>
      </c>
      <c r="N668">
        <v>5</v>
      </c>
      <c r="O668" s="355">
        <f t="shared" si="14"/>
        <v>1150</v>
      </c>
    </row>
    <row r="669" spans="1:15" x14ac:dyDescent="0.55000000000000004">
      <c r="A669" t="s">
        <v>861</v>
      </c>
      <c r="B669" t="s">
        <v>169</v>
      </c>
      <c r="C669">
        <v>8.7827710000000003</v>
      </c>
      <c r="D669">
        <v>167.73645300000001</v>
      </c>
      <c r="E669" t="s">
        <v>168</v>
      </c>
      <c r="F669" t="s">
        <v>58</v>
      </c>
      <c r="G669" t="s">
        <v>167</v>
      </c>
      <c r="H669" t="s">
        <v>166</v>
      </c>
      <c r="I669">
        <v>1</v>
      </c>
      <c r="J669">
        <v>36.96</v>
      </c>
      <c r="K669" t="s">
        <v>165</v>
      </c>
      <c r="L669" s="335">
        <v>31416</v>
      </c>
      <c r="M669">
        <v>1</v>
      </c>
      <c r="N669">
        <v>5</v>
      </c>
      <c r="O669" s="355">
        <f t="shared" si="14"/>
        <v>850</v>
      </c>
    </row>
    <row r="670" spans="1:15" x14ac:dyDescent="0.55000000000000004">
      <c r="A670" t="s">
        <v>860</v>
      </c>
      <c r="B670" t="s">
        <v>169</v>
      </c>
      <c r="C670">
        <v>8.7828540000000004</v>
      </c>
      <c r="D670">
        <v>167.736425</v>
      </c>
      <c r="E670" t="s">
        <v>168</v>
      </c>
      <c r="F670" t="s">
        <v>58</v>
      </c>
      <c r="G670" t="s">
        <v>167</v>
      </c>
      <c r="H670" t="s">
        <v>192</v>
      </c>
      <c r="I670">
        <v>2</v>
      </c>
      <c r="J670">
        <v>23.52</v>
      </c>
      <c r="K670" t="s">
        <v>165</v>
      </c>
      <c r="L670" s="335">
        <v>65856</v>
      </c>
      <c r="M670">
        <v>1</v>
      </c>
      <c r="N670">
        <v>5</v>
      </c>
      <c r="O670" s="355">
        <f t="shared" si="14"/>
        <v>2800</v>
      </c>
    </row>
    <row r="671" spans="1:15" x14ac:dyDescent="0.55000000000000004">
      <c r="A671" t="s">
        <v>859</v>
      </c>
      <c r="B671" t="s">
        <v>169</v>
      </c>
      <c r="C671">
        <v>8.782826</v>
      </c>
      <c r="D671">
        <v>167.73646099999999</v>
      </c>
      <c r="E671" t="s">
        <v>168</v>
      </c>
      <c r="F671" t="s">
        <v>58</v>
      </c>
      <c r="G671" t="s">
        <v>167</v>
      </c>
      <c r="H671" t="s">
        <v>172</v>
      </c>
      <c r="I671">
        <v>1</v>
      </c>
      <c r="J671">
        <v>89.04</v>
      </c>
      <c r="K671" t="s">
        <v>165</v>
      </c>
      <c r="L671" s="335">
        <v>102396</v>
      </c>
      <c r="M671">
        <v>1</v>
      </c>
      <c r="N671">
        <v>5</v>
      </c>
      <c r="O671" s="355">
        <f t="shared" si="14"/>
        <v>1150</v>
      </c>
    </row>
    <row r="672" spans="1:15" x14ac:dyDescent="0.55000000000000004">
      <c r="A672" t="s">
        <v>858</v>
      </c>
      <c r="B672" t="s">
        <v>169</v>
      </c>
      <c r="C672">
        <v>8.7828409999999995</v>
      </c>
      <c r="D672">
        <v>167.736549</v>
      </c>
      <c r="E672" t="s">
        <v>168</v>
      </c>
      <c r="F672" t="s">
        <v>58</v>
      </c>
      <c r="G672" t="s">
        <v>167</v>
      </c>
      <c r="H672" t="s">
        <v>216</v>
      </c>
      <c r="I672">
        <v>1</v>
      </c>
      <c r="J672">
        <v>77.28</v>
      </c>
      <c r="K672" t="s">
        <v>165</v>
      </c>
      <c r="L672" s="335">
        <v>10278.24</v>
      </c>
      <c r="M672">
        <v>1</v>
      </c>
      <c r="N672">
        <v>5</v>
      </c>
      <c r="O672" s="355">
        <f t="shared" si="14"/>
        <v>133</v>
      </c>
    </row>
    <row r="673" spans="1:15" x14ac:dyDescent="0.55000000000000004">
      <c r="A673" t="s">
        <v>857</v>
      </c>
      <c r="B673" t="s">
        <v>169</v>
      </c>
      <c r="C673">
        <v>8.7827409999999997</v>
      </c>
      <c r="D673">
        <v>167.736537</v>
      </c>
      <c r="E673" t="s">
        <v>168</v>
      </c>
      <c r="F673" t="s">
        <v>58</v>
      </c>
      <c r="G673" t="s">
        <v>167</v>
      </c>
      <c r="H673" t="s">
        <v>179</v>
      </c>
      <c r="I673">
        <v>1</v>
      </c>
      <c r="J673">
        <v>84</v>
      </c>
      <c r="K673" t="s">
        <v>165</v>
      </c>
      <c r="L673" s="335">
        <v>96600</v>
      </c>
      <c r="M673">
        <v>1</v>
      </c>
      <c r="N673">
        <v>5</v>
      </c>
      <c r="O673" s="355">
        <f t="shared" si="14"/>
        <v>1150</v>
      </c>
    </row>
    <row r="674" spans="1:15" x14ac:dyDescent="0.55000000000000004">
      <c r="A674" t="s">
        <v>856</v>
      </c>
      <c r="B674" t="s">
        <v>169</v>
      </c>
      <c r="C674">
        <v>8.7826880000000003</v>
      </c>
      <c r="D674">
        <v>167.736602</v>
      </c>
      <c r="E674" t="s">
        <v>168</v>
      </c>
      <c r="F674" t="s">
        <v>58</v>
      </c>
      <c r="G674" t="s">
        <v>167</v>
      </c>
      <c r="H674" t="s">
        <v>179</v>
      </c>
      <c r="I674">
        <v>1</v>
      </c>
      <c r="J674">
        <v>105</v>
      </c>
      <c r="K674" t="s">
        <v>165</v>
      </c>
      <c r="L674" s="335">
        <v>89250</v>
      </c>
      <c r="M674">
        <v>1</v>
      </c>
      <c r="N674">
        <v>5</v>
      </c>
      <c r="O674" s="355">
        <f t="shared" si="14"/>
        <v>850</v>
      </c>
    </row>
    <row r="675" spans="1:15" x14ac:dyDescent="0.55000000000000004">
      <c r="A675" t="s">
        <v>855</v>
      </c>
      <c r="B675" t="s">
        <v>169</v>
      </c>
      <c r="C675">
        <v>8.7826360000000001</v>
      </c>
      <c r="D675">
        <v>167.73666399999999</v>
      </c>
      <c r="E675" t="s">
        <v>168</v>
      </c>
      <c r="F675" t="s">
        <v>58</v>
      </c>
      <c r="G675" t="s">
        <v>167</v>
      </c>
      <c r="H675" t="s">
        <v>179</v>
      </c>
      <c r="I675">
        <v>1</v>
      </c>
      <c r="J675">
        <v>32.76</v>
      </c>
      <c r="K675" t="s">
        <v>165</v>
      </c>
      <c r="L675" s="335">
        <v>27846</v>
      </c>
      <c r="M675">
        <v>1</v>
      </c>
      <c r="N675">
        <v>5</v>
      </c>
      <c r="O675" s="355">
        <f t="shared" si="14"/>
        <v>850</v>
      </c>
    </row>
    <row r="676" spans="1:15" x14ac:dyDescent="0.55000000000000004">
      <c r="A676" t="s">
        <v>854</v>
      </c>
      <c r="B676" t="s">
        <v>169</v>
      </c>
      <c r="C676">
        <v>8.7828239999999997</v>
      </c>
      <c r="D676">
        <v>167.736616</v>
      </c>
      <c r="E676" t="s">
        <v>168</v>
      </c>
      <c r="F676" t="s">
        <v>58</v>
      </c>
      <c r="G676" t="s">
        <v>167</v>
      </c>
      <c r="H676" t="s">
        <v>166</v>
      </c>
      <c r="I676">
        <v>1</v>
      </c>
      <c r="J676">
        <v>228.48</v>
      </c>
      <c r="K676" t="s">
        <v>165</v>
      </c>
      <c r="L676" s="335">
        <v>194208</v>
      </c>
      <c r="M676">
        <v>1</v>
      </c>
      <c r="N676">
        <v>5</v>
      </c>
      <c r="O676" s="355">
        <f t="shared" si="14"/>
        <v>850</v>
      </c>
    </row>
    <row r="677" spans="1:15" x14ac:dyDescent="0.55000000000000004">
      <c r="A677" t="s">
        <v>853</v>
      </c>
      <c r="B677" t="s">
        <v>169</v>
      </c>
      <c r="C677">
        <v>8.7827909999999996</v>
      </c>
      <c r="D677">
        <v>167.73653899999999</v>
      </c>
      <c r="E677" t="s">
        <v>168</v>
      </c>
      <c r="F677" t="s">
        <v>58</v>
      </c>
      <c r="G677" t="s">
        <v>167</v>
      </c>
      <c r="H677" t="s">
        <v>174</v>
      </c>
      <c r="I677">
        <v>2</v>
      </c>
      <c r="J677">
        <v>88.2</v>
      </c>
      <c r="K677" t="s">
        <v>165</v>
      </c>
      <c r="L677" s="335">
        <v>7056</v>
      </c>
      <c r="M677">
        <v>1</v>
      </c>
      <c r="N677">
        <v>5</v>
      </c>
      <c r="O677" s="355">
        <f t="shared" si="14"/>
        <v>80</v>
      </c>
    </row>
    <row r="678" spans="1:15" x14ac:dyDescent="0.55000000000000004">
      <c r="A678" t="s">
        <v>852</v>
      </c>
      <c r="B678" t="s">
        <v>169</v>
      </c>
      <c r="C678">
        <v>8.7827789999999997</v>
      </c>
      <c r="D678">
        <v>167.73660000000001</v>
      </c>
      <c r="E678" t="s">
        <v>168</v>
      </c>
      <c r="F678" t="s">
        <v>58</v>
      </c>
      <c r="G678" t="s">
        <v>167</v>
      </c>
      <c r="H678" t="s">
        <v>194</v>
      </c>
      <c r="I678">
        <v>2</v>
      </c>
      <c r="J678">
        <v>50.4</v>
      </c>
      <c r="K678" t="s">
        <v>165</v>
      </c>
      <c r="L678" s="335">
        <v>115920</v>
      </c>
      <c r="M678">
        <v>1</v>
      </c>
      <c r="N678">
        <v>5</v>
      </c>
      <c r="O678" s="355">
        <f t="shared" si="14"/>
        <v>2300</v>
      </c>
    </row>
    <row r="679" spans="1:15" x14ac:dyDescent="0.55000000000000004">
      <c r="A679" t="s">
        <v>851</v>
      </c>
      <c r="B679" t="s">
        <v>169</v>
      </c>
      <c r="C679">
        <v>8.7829169999999994</v>
      </c>
      <c r="D679">
        <v>167.73653100000001</v>
      </c>
      <c r="E679" t="s">
        <v>168</v>
      </c>
      <c r="F679" t="s">
        <v>58</v>
      </c>
      <c r="G679" t="s">
        <v>167</v>
      </c>
      <c r="H679" t="s">
        <v>166</v>
      </c>
      <c r="I679">
        <v>1</v>
      </c>
      <c r="J679">
        <v>50.4</v>
      </c>
      <c r="K679" t="s">
        <v>165</v>
      </c>
      <c r="L679" s="335">
        <v>25200</v>
      </c>
      <c r="M679">
        <v>1</v>
      </c>
      <c r="N679">
        <v>5</v>
      </c>
      <c r="O679" s="355">
        <f t="shared" si="14"/>
        <v>500</v>
      </c>
    </row>
    <row r="680" spans="1:15" x14ac:dyDescent="0.55000000000000004">
      <c r="A680" t="s">
        <v>850</v>
      </c>
      <c r="B680" t="s">
        <v>169</v>
      </c>
      <c r="C680">
        <v>8.7828800000000005</v>
      </c>
      <c r="D680">
        <v>167.73658699999999</v>
      </c>
      <c r="E680" t="s">
        <v>168</v>
      </c>
      <c r="F680" t="s">
        <v>58</v>
      </c>
      <c r="G680" t="s">
        <v>167</v>
      </c>
      <c r="H680" t="s">
        <v>166</v>
      </c>
      <c r="I680">
        <v>1</v>
      </c>
      <c r="J680">
        <v>192.36</v>
      </c>
      <c r="K680" t="s">
        <v>165</v>
      </c>
      <c r="L680" s="335">
        <v>163506</v>
      </c>
      <c r="M680">
        <v>1</v>
      </c>
      <c r="N680">
        <v>5</v>
      </c>
      <c r="O680" s="355">
        <f t="shared" si="14"/>
        <v>849.99999999999989</v>
      </c>
    </row>
    <row r="681" spans="1:15" x14ac:dyDescent="0.55000000000000004">
      <c r="A681" t="s">
        <v>849</v>
      </c>
      <c r="B681" t="s">
        <v>169</v>
      </c>
      <c r="C681">
        <v>8.7828739999999996</v>
      </c>
      <c r="D681">
        <v>167.736524</v>
      </c>
      <c r="E681" t="s">
        <v>168</v>
      </c>
      <c r="F681" t="s">
        <v>58</v>
      </c>
      <c r="G681" t="s">
        <v>167</v>
      </c>
      <c r="H681" t="s">
        <v>166</v>
      </c>
      <c r="I681">
        <v>1</v>
      </c>
      <c r="J681">
        <v>72.239999999999995</v>
      </c>
      <c r="K681" t="s">
        <v>165</v>
      </c>
      <c r="L681" s="335">
        <v>61404</v>
      </c>
      <c r="M681">
        <v>1</v>
      </c>
      <c r="N681">
        <v>5</v>
      </c>
      <c r="O681" s="355">
        <f t="shared" si="14"/>
        <v>850.00000000000011</v>
      </c>
    </row>
    <row r="682" spans="1:15" x14ac:dyDescent="0.55000000000000004">
      <c r="A682" t="s">
        <v>848</v>
      </c>
      <c r="B682" t="s">
        <v>169</v>
      </c>
      <c r="C682">
        <v>8.7828730000000004</v>
      </c>
      <c r="D682">
        <v>167.736469</v>
      </c>
      <c r="E682" t="s">
        <v>168</v>
      </c>
      <c r="F682" t="s">
        <v>58</v>
      </c>
      <c r="G682" t="s">
        <v>167</v>
      </c>
      <c r="H682" t="s">
        <v>174</v>
      </c>
      <c r="I682">
        <v>1</v>
      </c>
      <c r="J682">
        <v>133.56</v>
      </c>
      <c r="K682" t="s">
        <v>165</v>
      </c>
      <c r="L682" s="335">
        <v>2671.2</v>
      </c>
      <c r="M682">
        <v>1</v>
      </c>
      <c r="N682">
        <v>5</v>
      </c>
      <c r="O682" s="355">
        <f t="shared" si="14"/>
        <v>20</v>
      </c>
    </row>
    <row r="683" spans="1:15" x14ac:dyDescent="0.55000000000000004">
      <c r="A683" t="s">
        <v>847</v>
      </c>
      <c r="B683" t="s">
        <v>169</v>
      </c>
      <c r="C683">
        <v>8.7829549999999994</v>
      </c>
      <c r="D683">
        <v>167.736448</v>
      </c>
      <c r="E683" t="s">
        <v>168</v>
      </c>
      <c r="F683" t="s">
        <v>58</v>
      </c>
      <c r="G683" t="s">
        <v>167</v>
      </c>
      <c r="H683" t="s">
        <v>166</v>
      </c>
      <c r="I683">
        <v>1</v>
      </c>
      <c r="J683">
        <v>34.44</v>
      </c>
      <c r="K683" t="s">
        <v>165</v>
      </c>
      <c r="L683" s="335">
        <v>29274</v>
      </c>
      <c r="M683">
        <v>1</v>
      </c>
      <c r="N683">
        <v>5</v>
      </c>
      <c r="O683" s="355">
        <f t="shared" si="14"/>
        <v>850</v>
      </c>
    </row>
    <row r="684" spans="1:15" x14ac:dyDescent="0.55000000000000004">
      <c r="A684" t="s">
        <v>846</v>
      </c>
      <c r="B684" t="s">
        <v>169</v>
      </c>
      <c r="C684">
        <v>8.7829540000000001</v>
      </c>
      <c r="D684">
        <v>167.73640399999999</v>
      </c>
      <c r="E684" t="s">
        <v>168</v>
      </c>
      <c r="F684" t="s">
        <v>60</v>
      </c>
      <c r="G684" t="s">
        <v>167</v>
      </c>
      <c r="H684" t="s">
        <v>174</v>
      </c>
      <c r="I684">
        <v>1</v>
      </c>
      <c r="J684">
        <v>49.56</v>
      </c>
      <c r="K684" t="s">
        <v>165</v>
      </c>
      <c r="L684" s="335">
        <v>1982.4</v>
      </c>
      <c r="M684">
        <v>1</v>
      </c>
      <c r="N684">
        <v>5</v>
      </c>
      <c r="O684" s="355">
        <f t="shared" si="14"/>
        <v>40</v>
      </c>
    </row>
    <row r="685" spans="1:15" x14ac:dyDescent="0.55000000000000004">
      <c r="A685" t="s">
        <v>845</v>
      </c>
      <c r="B685" t="s">
        <v>169</v>
      </c>
      <c r="C685">
        <v>8.7829490000000003</v>
      </c>
      <c r="D685">
        <v>167.736493</v>
      </c>
      <c r="E685" t="s">
        <v>168</v>
      </c>
      <c r="F685" t="s">
        <v>58</v>
      </c>
      <c r="G685" t="s">
        <v>167</v>
      </c>
      <c r="H685" t="s">
        <v>174</v>
      </c>
      <c r="I685">
        <v>1</v>
      </c>
      <c r="J685">
        <v>109.2</v>
      </c>
      <c r="K685" t="s">
        <v>165</v>
      </c>
      <c r="L685" s="335">
        <v>2184</v>
      </c>
      <c r="M685">
        <v>1</v>
      </c>
      <c r="N685">
        <v>5</v>
      </c>
      <c r="O685" s="355">
        <f t="shared" si="14"/>
        <v>20</v>
      </c>
    </row>
    <row r="686" spans="1:15" x14ac:dyDescent="0.55000000000000004">
      <c r="A686" t="s">
        <v>844</v>
      </c>
      <c r="B686" t="s">
        <v>169</v>
      </c>
      <c r="C686">
        <v>8.7829519999999999</v>
      </c>
      <c r="D686">
        <v>167.73657</v>
      </c>
      <c r="E686" t="s">
        <v>168</v>
      </c>
      <c r="F686" t="s">
        <v>58</v>
      </c>
      <c r="G686" t="s">
        <v>167</v>
      </c>
      <c r="H686" t="s">
        <v>179</v>
      </c>
      <c r="I686">
        <v>1</v>
      </c>
      <c r="J686">
        <v>29.4</v>
      </c>
      <c r="K686" t="s">
        <v>165</v>
      </c>
      <c r="L686" s="335">
        <v>24990</v>
      </c>
      <c r="M686">
        <v>1</v>
      </c>
      <c r="N686">
        <v>5</v>
      </c>
      <c r="O686" s="355">
        <f t="shared" si="14"/>
        <v>850</v>
      </c>
    </row>
    <row r="687" spans="1:15" x14ac:dyDescent="0.55000000000000004">
      <c r="A687" t="s">
        <v>843</v>
      </c>
      <c r="B687" t="s">
        <v>169</v>
      </c>
      <c r="C687">
        <v>8.7829940000000004</v>
      </c>
      <c r="D687">
        <v>167.73672400000001</v>
      </c>
      <c r="E687" t="s">
        <v>168</v>
      </c>
      <c r="F687" t="s">
        <v>58</v>
      </c>
      <c r="G687" t="s">
        <v>167</v>
      </c>
      <c r="H687" t="s">
        <v>172</v>
      </c>
      <c r="I687">
        <v>1</v>
      </c>
      <c r="J687">
        <v>300.72000000000003</v>
      </c>
      <c r="K687" t="s">
        <v>165</v>
      </c>
      <c r="L687" s="335">
        <v>345828</v>
      </c>
      <c r="M687">
        <v>1</v>
      </c>
      <c r="N687">
        <v>5</v>
      </c>
      <c r="O687" s="355">
        <f t="shared" si="14"/>
        <v>1150</v>
      </c>
    </row>
    <row r="688" spans="1:15" x14ac:dyDescent="0.55000000000000004">
      <c r="A688" t="s">
        <v>842</v>
      </c>
      <c r="B688" t="s">
        <v>169</v>
      </c>
      <c r="C688">
        <v>8.7829090000000001</v>
      </c>
      <c r="D688">
        <v>167.73669200000001</v>
      </c>
      <c r="E688" t="s">
        <v>168</v>
      </c>
      <c r="F688" t="s">
        <v>58</v>
      </c>
      <c r="G688" t="s">
        <v>167</v>
      </c>
      <c r="H688" t="s">
        <v>166</v>
      </c>
      <c r="I688">
        <v>1</v>
      </c>
      <c r="J688">
        <v>65.52</v>
      </c>
      <c r="K688" t="s">
        <v>165</v>
      </c>
      <c r="L688" s="335">
        <v>55692</v>
      </c>
      <c r="M688">
        <v>1</v>
      </c>
      <c r="N688">
        <v>5</v>
      </c>
      <c r="O688" s="355">
        <f t="shared" si="14"/>
        <v>850</v>
      </c>
    </row>
    <row r="689" spans="1:15" x14ac:dyDescent="0.55000000000000004">
      <c r="A689" t="s">
        <v>841</v>
      </c>
      <c r="B689" t="s">
        <v>169</v>
      </c>
      <c r="C689">
        <v>8.7827000000000002</v>
      </c>
      <c r="D689">
        <v>167.73669100000001</v>
      </c>
      <c r="E689" t="s">
        <v>168</v>
      </c>
      <c r="F689" t="s">
        <v>58</v>
      </c>
      <c r="G689" t="s">
        <v>167</v>
      </c>
      <c r="H689" t="s">
        <v>172</v>
      </c>
      <c r="I689">
        <v>1</v>
      </c>
      <c r="J689">
        <v>19.32</v>
      </c>
      <c r="K689" t="s">
        <v>165</v>
      </c>
      <c r="L689" s="335">
        <v>22218</v>
      </c>
      <c r="M689">
        <v>1</v>
      </c>
      <c r="N689">
        <v>5</v>
      </c>
      <c r="O689" s="355">
        <f t="shared" si="14"/>
        <v>1150</v>
      </c>
    </row>
    <row r="690" spans="1:15" x14ac:dyDescent="0.55000000000000004">
      <c r="A690" t="s">
        <v>840</v>
      </c>
      <c r="B690" t="s">
        <v>169</v>
      </c>
      <c r="C690">
        <v>8.7825760000000006</v>
      </c>
      <c r="D690">
        <v>167.73662999999999</v>
      </c>
      <c r="E690" t="s">
        <v>168</v>
      </c>
      <c r="F690" t="s">
        <v>58</v>
      </c>
      <c r="G690" t="s">
        <v>167</v>
      </c>
      <c r="H690" t="s">
        <v>194</v>
      </c>
      <c r="I690">
        <v>2</v>
      </c>
      <c r="J690">
        <v>23.52</v>
      </c>
      <c r="K690" t="s">
        <v>165</v>
      </c>
      <c r="L690" s="335">
        <v>65856</v>
      </c>
      <c r="M690">
        <v>1</v>
      </c>
      <c r="N690">
        <v>5</v>
      </c>
      <c r="O690" s="355">
        <f t="shared" si="14"/>
        <v>2800</v>
      </c>
    </row>
    <row r="691" spans="1:15" x14ac:dyDescent="0.55000000000000004">
      <c r="A691" t="s">
        <v>839</v>
      </c>
      <c r="B691" t="s">
        <v>169</v>
      </c>
      <c r="C691">
        <v>8.7824779999999993</v>
      </c>
      <c r="D691">
        <v>167.736605</v>
      </c>
      <c r="E691" t="s">
        <v>168</v>
      </c>
      <c r="F691" t="s">
        <v>58</v>
      </c>
      <c r="G691" t="s">
        <v>167</v>
      </c>
      <c r="H691" t="s">
        <v>166</v>
      </c>
      <c r="I691">
        <v>1</v>
      </c>
      <c r="J691">
        <v>13.44</v>
      </c>
      <c r="K691" t="s">
        <v>165</v>
      </c>
      <c r="L691" s="335">
        <v>11424</v>
      </c>
      <c r="M691">
        <v>1</v>
      </c>
      <c r="N691">
        <v>5</v>
      </c>
      <c r="O691" s="355">
        <f t="shared" si="14"/>
        <v>850</v>
      </c>
    </row>
    <row r="692" spans="1:15" x14ac:dyDescent="0.55000000000000004">
      <c r="A692" t="s">
        <v>838</v>
      </c>
      <c r="B692" t="s">
        <v>169</v>
      </c>
      <c r="C692">
        <v>8.7820330000000002</v>
      </c>
      <c r="D692">
        <v>167.73652899999999</v>
      </c>
      <c r="E692" t="s">
        <v>168</v>
      </c>
      <c r="F692" t="s">
        <v>58</v>
      </c>
      <c r="G692" t="s">
        <v>167</v>
      </c>
      <c r="H692" t="s">
        <v>179</v>
      </c>
      <c r="I692">
        <v>1</v>
      </c>
      <c r="J692">
        <v>33.6</v>
      </c>
      <c r="K692" t="s">
        <v>165</v>
      </c>
      <c r="L692" s="335">
        <v>38640</v>
      </c>
      <c r="M692">
        <v>1</v>
      </c>
      <c r="N692">
        <v>5</v>
      </c>
      <c r="O692" s="355">
        <f t="shared" si="14"/>
        <v>1150</v>
      </c>
    </row>
    <row r="693" spans="1:15" x14ac:dyDescent="0.55000000000000004">
      <c r="A693" t="s">
        <v>837</v>
      </c>
      <c r="B693" t="s">
        <v>169</v>
      </c>
      <c r="C693">
        <v>8.7820789999999995</v>
      </c>
      <c r="D693">
        <v>167.73662100000001</v>
      </c>
      <c r="E693" t="s">
        <v>168</v>
      </c>
      <c r="F693" t="s">
        <v>58</v>
      </c>
      <c r="G693" t="s">
        <v>167</v>
      </c>
      <c r="H693" t="s">
        <v>166</v>
      </c>
      <c r="I693">
        <v>1</v>
      </c>
      <c r="J693">
        <v>88.2</v>
      </c>
      <c r="K693" t="s">
        <v>165</v>
      </c>
      <c r="L693" s="335">
        <v>74970</v>
      </c>
      <c r="M693">
        <v>1</v>
      </c>
      <c r="N693">
        <v>5</v>
      </c>
      <c r="O693" s="355">
        <f t="shared" si="14"/>
        <v>850</v>
      </c>
    </row>
    <row r="694" spans="1:15" x14ac:dyDescent="0.55000000000000004">
      <c r="A694" t="s">
        <v>836</v>
      </c>
      <c r="B694" t="s">
        <v>169</v>
      </c>
      <c r="C694">
        <v>8.7820549999999997</v>
      </c>
      <c r="D694">
        <v>167.73668599999999</v>
      </c>
      <c r="E694" t="s">
        <v>168</v>
      </c>
      <c r="F694" t="s">
        <v>58</v>
      </c>
      <c r="G694" t="s">
        <v>167</v>
      </c>
      <c r="H694" t="s">
        <v>166</v>
      </c>
      <c r="I694">
        <v>1</v>
      </c>
      <c r="J694">
        <v>36.119999999999997</v>
      </c>
      <c r="K694" t="s">
        <v>165</v>
      </c>
      <c r="L694" s="335">
        <v>30702</v>
      </c>
      <c r="M694">
        <v>1</v>
      </c>
      <c r="N694">
        <v>5</v>
      </c>
      <c r="O694" s="355">
        <f t="shared" si="14"/>
        <v>850.00000000000011</v>
      </c>
    </row>
    <row r="695" spans="1:15" x14ac:dyDescent="0.55000000000000004">
      <c r="A695" t="s">
        <v>835</v>
      </c>
      <c r="B695" t="s">
        <v>169</v>
      </c>
      <c r="C695">
        <v>8.7820119999999999</v>
      </c>
      <c r="D695">
        <v>167.73660699999999</v>
      </c>
      <c r="E695" t="s">
        <v>168</v>
      </c>
      <c r="F695" t="s">
        <v>58</v>
      </c>
      <c r="G695" t="s">
        <v>167</v>
      </c>
      <c r="H695" t="s">
        <v>216</v>
      </c>
      <c r="I695">
        <v>1</v>
      </c>
      <c r="J695">
        <v>81.48</v>
      </c>
      <c r="K695" t="s">
        <v>165</v>
      </c>
      <c r="L695" s="335">
        <v>10836.84</v>
      </c>
      <c r="M695">
        <v>1</v>
      </c>
      <c r="N695">
        <v>5</v>
      </c>
      <c r="O695" s="355">
        <f t="shared" si="14"/>
        <v>133</v>
      </c>
    </row>
    <row r="696" spans="1:15" x14ac:dyDescent="0.55000000000000004">
      <c r="A696" t="s">
        <v>834</v>
      </c>
      <c r="B696" t="s">
        <v>169</v>
      </c>
      <c r="C696">
        <v>8.7821709999999999</v>
      </c>
      <c r="D696">
        <v>167.736661</v>
      </c>
      <c r="E696" t="s">
        <v>168</v>
      </c>
      <c r="F696" t="s">
        <v>58</v>
      </c>
      <c r="G696" t="s">
        <v>167</v>
      </c>
      <c r="H696" t="s">
        <v>179</v>
      </c>
      <c r="I696">
        <v>1</v>
      </c>
      <c r="J696">
        <v>22.68</v>
      </c>
      <c r="K696" t="s">
        <v>165</v>
      </c>
      <c r="L696" s="335">
        <v>19278</v>
      </c>
      <c r="M696">
        <v>1</v>
      </c>
      <c r="N696">
        <v>5</v>
      </c>
      <c r="O696" s="355">
        <f t="shared" si="14"/>
        <v>850</v>
      </c>
    </row>
    <row r="697" spans="1:15" x14ac:dyDescent="0.55000000000000004">
      <c r="A697" t="s">
        <v>833</v>
      </c>
      <c r="B697" t="s">
        <v>169</v>
      </c>
      <c r="C697">
        <v>8.7819109999999991</v>
      </c>
      <c r="D697">
        <v>167.73670999999999</v>
      </c>
      <c r="E697" t="s">
        <v>168</v>
      </c>
      <c r="F697" t="s">
        <v>58</v>
      </c>
      <c r="G697" t="s">
        <v>167</v>
      </c>
      <c r="H697" t="s">
        <v>166</v>
      </c>
      <c r="I697">
        <v>1</v>
      </c>
      <c r="J697">
        <v>39.479999999999997</v>
      </c>
      <c r="K697" t="s">
        <v>165</v>
      </c>
      <c r="L697" s="335">
        <v>19740</v>
      </c>
      <c r="M697">
        <v>1</v>
      </c>
      <c r="N697">
        <v>5</v>
      </c>
      <c r="O697" s="355">
        <f t="shared" si="14"/>
        <v>500.00000000000006</v>
      </c>
    </row>
    <row r="698" spans="1:15" x14ac:dyDescent="0.55000000000000004">
      <c r="A698" t="s">
        <v>832</v>
      </c>
      <c r="B698" t="s">
        <v>169</v>
      </c>
      <c r="C698">
        <v>8.7820079999999994</v>
      </c>
      <c r="D698">
        <v>167.73672500000001</v>
      </c>
      <c r="E698" t="s">
        <v>168</v>
      </c>
      <c r="F698" t="s">
        <v>58</v>
      </c>
      <c r="G698" t="s">
        <v>167</v>
      </c>
      <c r="H698" t="s">
        <v>194</v>
      </c>
      <c r="I698">
        <v>4</v>
      </c>
      <c r="J698">
        <v>93.24</v>
      </c>
      <c r="K698" t="s">
        <v>165</v>
      </c>
      <c r="L698" s="335">
        <v>428904</v>
      </c>
      <c r="M698">
        <v>1</v>
      </c>
      <c r="N698">
        <v>5</v>
      </c>
      <c r="O698" s="355">
        <f t="shared" si="14"/>
        <v>4600</v>
      </c>
    </row>
    <row r="699" spans="1:15" x14ac:dyDescent="0.55000000000000004">
      <c r="A699" t="s">
        <v>831</v>
      </c>
      <c r="B699" t="s">
        <v>169</v>
      </c>
      <c r="C699">
        <v>8.7819470000000006</v>
      </c>
      <c r="D699">
        <v>167.736617</v>
      </c>
      <c r="E699" t="s">
        <v>168</v>
      </c>
      <c r="F699" t="s">
        <v>58</v>
      </c>
      <c r="G699" t="s">
        <v>167</v>
      </c>
      <c r="H699" t="s">
        <v>216</v>
      </c>
      <c r="I699">
        <v>1</v>
      </c>
      <c r="J699">
        <v>103.32</v>
      </c>
      <c r="K699" t="s">
        <v>165</v>
      </c>
      <c r="L699" s="335">
        <v>6922.44</v>
      </c>
      <c r="M699">
        <v>1</v>
      </c>
      <c r="N699">
        <v>5</v>
      </c>
      <c r="O699" s="355">
        <f t="shared" si="14"/>
        <v>67</v>
      </c>
    </row>
    <row r="700" spans="1:15" x14ac:dyDescent="0.55000000000000004">
      <c r="A700" t="s">
        <v>830</v>
      </c>
      <c r="B700" t="s">
        <v>169</v>
      </c>
      <c r="C700">
        <v>8.7818280000000009</v>
      </c>
      <c r="D700">
        <v>167.736684</v>
      </c>
      <c r="E700" t="s">
        <v>168</v>
      </c>
      <c r="F700" t="s">
        <v>58</v>
      </c>
      <c r="G700" t="s">
        <v>167</v>
      </c>
      <c r="H700" t="s">
        <v>166</v>
      </c>
      <c r="I700">
        <v>1</v>
      </c>
      <c r="J700">
        <v>43.68</v>
      </c>
      <c r="K700" t="s">
        <v>165</v>
      </c>
      <c r="L700" s="335">
        <v>37128</v>
      </c>
      <c r="M700">
        <v>1</v>
      </c>
      <c r="N700">
        <v>5</v>
      </c>
      <c r="O700" s="355">
        <f t="shared" si="14"/>
        <v>850</v>
      </c>
    </row>
    <row r="701" spans="1:15" x14ac:dyDescent="0.55000000000000004">
      <c r="A701" t="s">
        <v>829</v>
      </c>
      <c r="B701" t="s">
        <v>169</v>
      </c>
      <c r="C701">
        <v>8.7817629999999998</v>
      </c>
      <c r="D701">
        <v>167.73673500000001</v>
      </c>
      <c r="E701" t="s">
        <v>168</v>
      </c>
      <c r="F701" t="s">
        <v>58</v>
      </c>
      <c r="G701" t="s">
        <v>167</v>
      </c>
      <c r="H701" t="s">
        <v>179</v>
      </c>
      <c r="I701">
        <v>1</v>
      </c>
      <c r="J701">
        <v>198.24</v>
      </c>
      <c r="K701" t="s">
        <v>165</v>
      </c>
      <c r="L701" s="335">
        <v>168504</v>
      </c>
      <c r="M701">
        <v>1</v>
      </c>
      <c r="N701">
        <v>5</v>
      </c>
      <c r="O701" s="355">
        <f t="shared" si="14"/>
        <v>850</v>
      </c>
    </row>
    <row r="702" spans="1:15" x14ac:dyDescent="0.55000000000000004">
      <c r="A702" t="s">
        <v>828</v>
      </c>
      <c r="B702" t="s">
        <v>169</v>
      </c>
      <c r="C702">
        <v>8.7817450000000008</v>
      </c>
      <c r="D702">
        <v>167.73682700000001</v>
      </c>
      <c r="E702" t="s">
        <v>168</v>
      </c>
      <c r="F702" t="s">
        <v>58</v>
      </c>
      <c r="G702" t="s">
        <v>167</v>
      </c>
      <c r="H702" t="s">
        <v>179</v>
      </c>
      <c r="I702">
        <v>1</v>
      </c>
      <c r="J702">
        <v>58.8</v>
      </c>
      <c r="K702" t="s">
        <v>165</v>
      </c>
      <c r="L702" s="335">
        <v>67620</v>
      </c>
      <c r="M702">
        <v>1</v>
      </c>
      <c r="N702">
        <v>5</v>
      </c>
      <c r="O702" s="355">
        <f t="shared" si="14"/>
        <v>1150</v>
      </c>
    </row>
    <row r="703" spans="1:15" x14ac:dyDescent="0.55000000000000004">
      <c r="A703" t="s">
        <v>827</v>
      </c>
      <c r="B703" t="s">
        <v>169</v>
      </c>
      <c r="C703">
        <v>8.7816980000000004</v>
      </c>
      <c r="D703">
        <v>167.73695799999999</v>
      </c>
      <c r="E703" t="s">
        <v>168</v>
      </c>
      <c r="F703" t="s">
        <v>58</v>
      </c>
      <c r="G703" t="s">
        <v>167</v>
      </c>
      <c r="H703" t="s">
        <v>192</v>
      </c>
      <c r="I703">
        <v>2</v>
      </c>
      <c r="J703">
        <v>112.56</v>
      </c>
      <c r="K703" t="s">
        <v>165</v>
      </c>
      <c r="L703" s="335">
        <v>315168</v>
      </c>
      <c r="M703">
        <v>1</v>
      </c>
      <c r="N703">
        <v>5</v>
      </c>
      <c r="O703" s="355">
        <f t="shared" si="14"/>
        <v>2800</v>
      </c>
    </row>
    <row r="704" spans="1:15" x14ac:dyDescent="0.55000000000000004">
      <c r="A704" t="s">
        <v>826</v>
      </c>
      <c r="B704" t="s">
        <v>169</v>
      </c>
      <c r="C704">
        <v>8.7818450000000006</v>
      </c>
      <c r="D704">
        <v>167.736784</v>
      </c>
      <c r="E704" t="s">
        <v>168</v>
      </c>
      <c r="F704" t="s">
        <v>58</v>
      </c>
      <c r="G704" t="s">
        <v>167</v>
      </c>
      <c r="H704" t="s">
        <v>172</v>
      </c>
      <c r="I704">
        <v>1</v>
      </c>
      <c r="J704">
        <v>296.52</v>
      </c>
      <c r="K704" t="s">
        <v>165</v>
      </c>
      <c r="L704" s="335">
        <v>252042</v>
      </c>
      <c r="M704">
        <v>1</v>
      </c>
      <c r="N704">
        <v>5</v>
      </c>
      <c r="O704" s="355">
        <f t="shared" si="14"/>
        <v>850</v>
      </c>
    </row>
    <row r="705" spans="1:15" x14ac:dyDescent="0.55000000000000004">
      <c r="A705" t="s">
        <v>825</v>
      </c>
      <c r="B705" t="s">
        <v>169</v>
      </c>
      <c r="C705">
        <v>8.7815480000000008</v>
      </c>
      <c r="D705">
        <v>167.73680100000001</v>
      </c>
      <c r="E705" t="s">
        <v>168</v>
      </c>
      <c r="F705" t="s">
        <v>58</v>
      </c>
      <c r="G705" t="s">
        <v>167</v>
      </c>
      <c r="H705" t="s">
        <v>194</v>
      </c>
      <c r="I705">
        <v>2</v>
      </c>
      <c r="J705">
        <v>60.48</v>
      </c>
      <c r="K705" t="s">
        <v>165</v>
      </c>
      <c r="L705" s="335">
        <v>169344</v>
      </c>
      <c r="M705">
        <v>1</v>
      </c>
      <c r="N705">
        <v>5</v>
      </c>
      <c r="O705" s="355">
        <f t="shared" si="14"/>
        <v>2800</v>
      </c>
    </row>
    <row r="706" spans="1:15" x14ac:dyDescent="0.55000000000000004">
      <c r="A706" t="s">
        <v>824</v>
      </c>
      <c r="B706" t="s">
        <v>169</v>
      </c>
      <c r="C706">
        <v>8.7815750000000001</v>
      </c>
      <c r="D706">
        <v>167.73686499999999</v>
      </c>
      <c r="E706" t="s">
        <v>168</v>
      </c>
      <c r="F706" t="s">
        <v>58</v>
      </c>
      <c r="G706" t="s">
        <v>167</v>
      </c>
      <c r="H706" t="s">
        <v>179</v>
      </c>
      <c r="I706">
        <v>1</v>
      </c>
      <c r="J706">
        <v>76.44</v>
      </c>
      <c r="K706" t="s">
        <v>165</v>
      </c>
      <c r="L706" s="335">
        <v>64974</v>
      </c>
      <c r="M706">
        <v>1</v>
      </c>
      <c r="N706">
        <v>5</v>
      </c>
      <c r="O706" s="355">
        <f t="shared" si="14"/>
        <v>850</v>
      </c>
    </row>
    <row r="707" spans="1:15" x14ac:dyDescent="0.55000000000000004">
      <c r="A707" t="s">
        <v>823</v>
      </c>
      <c r="B707" t="s">
        <v>169</v>
      </c>
      <c r="C707">
        <v>8.7816030000000005</v>
      </c>
      <c r="D707">
        <v>167.736681</v>
      </c>
      <c r="E707" t="s">
        <v>168</v>
      </c>
      <c r="F707" t="s">
        <v>58</v>
      </c>
      <c r="G707" t="s">
        <v>167</v>
      </c>
      <c r="H707" t="s">
        <v>166</v>
      </c>
      <c r="I707">
        <v>1</v>
      </c>
      <c r="J707">
        <v>17.64</v>
      </c>
      <c r="K707" t="s">
        <v>165</v>
      </c>
      <c r="L707" s="335">
        <v>14994</v>
      </c>
      <c r="M707">
        <v>1</v>
      </c>
      <c r="N707">
        <v>5</v>
      </c>
      <c r="O707" s="355">
        <f t="shared" si="14"/>
        <v>850</v>
      </c>
    </row>
    <row r="708" spans="1:15" x14ac:dyDescent="0.55000000000000004">
      <c r="A708" t="s">
        <v>822</v>
      </c>
      <c r="B708" t="s">
        <v>169</v>
      </c>
      <c r="C708">
        <v>8.7815359999999991</v>
      </c>
      <c r="D708">
        <v>167.73671200000001</v>
      </c>
      <c r="E708" t="s">
        <v>168</v>
      </c>
      <c r="F708" t="s">
        <v>58</v>
      </c>
      <c r="G708" t="s">
        <v>167</v>
      </c>
      <c r="H708" t="s">
        <v>192</v>
      </c>
      <c r="I708">
        <v>2</v>
      </c>
      <c r="J708">
        <v>42.84</v>
      </c>
      <c r="K708" t="s">
        <v>165</v>
      </c>
      <c r="L708" s="335">
        <v>119952</v>
      </c>
      <c r="M708">
        <v>1</v>
      </c>
      <c r="N708">
        <v>5</v>
      </c>
      <c r="O708" s="355">
        <f t="shared" si="14"/>
        <v>2800</v>
      </c>
    </row>
    <row r="709" spans="1:15" x14ac:dyDescent="0.55000000000000004">
      <c r="A709" t="s">
        <v>821</v>
      </c>
      <c r="B709" t="s">
        <v>169</v>
      </c>
      <c r="C709">
        <v>8.7814569999999996</v>
      </c>
      <c r="D709">
        <v>167.73673099999999</v>
      </c>
      <c r="E709" t="s">
        <v>168</v>
      </c>
      <c r="F709" t="s">
        <v>58</v>
      </c>
      <c r="G709" t="s">
        <v>167</v>
      </c>
      <c r="H709" t="s">
        <v>179</v>
      </c>
      <c r="I709">
        <v>1</v>
      </c>
      <c r="J709">
        <v>47.04</v>
      </c>
      <c r="K709" t="s">
        <v>165</v>
      </c>
      <c r="L709" s="335">
        <v>54096</v>
      </c>
      <c r="M709">
        <v>1</v>
      </c>
      <c r="N709">
        <v>5</v>
      </c>
      <c r="O709" s="355">
        <f t="shared" si="14"/>
        <v>1150</v>
      </c>
    </row>
    <row r="710" spans="1:15" x14ac:dyDescent="0.55000000000000004">
      <c r="A710" t="s">
        <v>820</v>
      </c>
      <c r="B710" t="s">
        <v>169</v>
      </c>
      <c r="C710">
        <v>8.7816550000000007</v>
      </c>
      <c r="D710">
        <v>167.73679300000001</v>
      </c>
      <c r="E710" t="s">
        <v>168</v>
      </c>
      <c r="F710" t="s">
        <v>58</v>
      </c>
      <c r="G710" t="s">
        <v>167</v>
      </c>
      <c r="H710" t="s">
        <v>179</v>
      </c>
      <c r="I710">
        <v>1</v>
      </c>
      <c r="J710">
        <v>51.24</v>
      </c>
      <c r="K710" t="s">
        <v>165</v>
      </c>
      <c r="L710" s="335">
        <v>43554</v>
      </c>
      <c r="M710">
        <v>1</v>
      </c>
      <c r="N710">
        <v>5</v>
      </c>
      <c r="O710" s="355">
        <f t="shared" si="14"/>
        <v>850</v>
      </c>
    </row>
    <row r="711" spans="1:15" x14ac:dyDescent="0.55000000000000004">
      <c r="A711" t="s">
        <v>819</v>
      </c>
      <c r="B711" t="s">
        <v>169</v>
      </c>
      <c r="C711">
        <v>8.7814650000000007</v>
      </c>
      <c r="D711">
        <v>167.73679899999999</v>
      </c>
      <c r="E711" t="s">
        <v>168</v>
      </c>
      <c r="F711" t="s">
        <v>58</v>
      </c>
      <c r="G711" t="s">
        <v>167</v>
      </c>
      <c r="H711" t="s">
        <v>179</v>
      </c>
      <c r="I711">
        <v>1</v>
      </c>
      <c r="J711">
        <v>111.72</v>
      </c>
      <c r="K711" t="s">
        <v>165</v>
      </c>
      <c r="L711" s="335">
        <v>128478</v>
      </c>
      <c r="M711">
        <v>1</v>
      </c>
      <c r="N711">
        <v>5</v>
      </c>
      <c r="O711" s="355">
        <f t="shared" si="14"/>
        <v>1150</v>
      </c>
    </row>
    <row r="712" spans="1:15" x14ac:dyDescent="0.55000000000000004">
      <c r="A712" t="s">
        <v>818</v>
      </c>
      <c r="B712" t="s">
        <v>169</v>
      </c>
      <c r="C712">
        <v>8.7813909999999993</v>
      </c>
      <c r="D712">
        <v>167.73690099999999</v>
      </c>
      <c r="E712" t="s">
        <v>168</v>
      </c>
      <c r="F712" t="s">
        <v>58</v>
      </c>
      <c r="G712" t="s">
        <v>167</v>
      </c>
      <c r="H712" t="s">
        <v>179</v>
      </c>
      <c r="I712">
        <v>1</v>
      </c>
      <c r="J712">
        <v>16.8</v>
      </c>
      <c r="K712" t="s">
        <v>165</v>
      </c>
      <c r="L712" s="335">
        <v>19320</v>
      </c>
      <c r="M712">
        <v>1</v>
      </c>
      <c r="N712">
        <v>5</v>
      </c>
      <c r="O712" s="355">
        <f t="shared" si="14"/>
        <v>1150</v>
      </c>
    </row>
    <row r="713" spans="1:15" x14ac:dyDescent="0.55000000000000004">
      <c r="A713" t="s">
        <v>817</v>
      </c>
      <c r="B713" t="s">
        <v>169</v>
      </c>
      <c r="C713">
        <v>8.7813320000000008</v>
      </c>
      <c r="D713">
        <v>167.73680999999999</v>
      </c>
      <c r="E713" t="s">
        <v>168</v>
      </c>
      <c r="F713" t="s">
        <v>58</v>
      </c>
      <c r="G713" t="s">
        <v>167</v>
      </c>
      <c r="H713" t="s">
        <v>166</v>
      </c>
      <c r="I713">
        <v>1</v>
      </c>
      <c r="J713">
        <v>41.16</v>
      </c>
      <c r="K713" t="s">
        <v>165</v>
      </c>
      <c r="L713" s="335">
        <v>34986</v>
      </c>
      <c r="M713">
        <v>1</v>
      </c>
      <c r="N713">
        <v>5</v>
      </c>
      <c r="O713" s="355">
        <f t="shared" si="14"/>
        <v>850.00000000000011</v>
      </c>
    </row>
    <row r="714" spans="1:15" x14ac:dyDescent="0.55000000000000004">
      <c r="A714" t="s">
        <v>816</v>
      </c>
      <c r="B714" t="s">
        <v>169</v>
      </c>
      <c r="C714">
        <v>8.781072</v>
      </c>
      <c r="D714">
        <v>167.73716200000001</v>
      </c>
      <c r="E714" t="s">
        <v>168</v>
      </c>
      <c r="F714" t="s">
        <v>58</v>
      </c>
      <c r="G714" t="s">
        <v>167</v>
      </c>
      <c r="H714" t="s">
        <v>166</v>
      </c>
      <c r="I714">
        <v>1</v>
      </c>
      <c r="J714">
        <v>87.36</v>
      </c>
      <c r="K714" t="s">
        <v>165</v>
      </c>
      <c r="L714" s="335">
        <v>43680</v>
      </c>
      <c r="M714">
        <v>1</v>
      </c>
      <c r="N714">
        <v>5</v>
      </c>
      <c r="O714" s="355">
        <f t="shared" ref="O714:O777" si="15">L714/J714</f>
        <v>500</v>
      </c>
    </row>
    <row r="715" spans="1:15" x14ac:dyDescent="0.55000000000000004">
      <c r="A715" t="s">
        <v>815</v>
      </c>
      <c r="B715" t="s">
        <v>169</v>
      </c>
      <c r="C715">
        <v>8.7812260000000002</v>
      </c>
      <c r="D715">
        <v>167.73685800000001</v>
      </c>
      <c r="E715" t="s">
        <v>168</v>
      </c>
      <c r="F715" t="s">
        <v>58</v>
      </c>
      <c r="G715" t="s">
        <v>167</v>
      </c>
      <c r="H715" t="s">
        <v>166</v>
      </c>
      <c r="I715">
        <v>1</v>
      </c>
      <c r="J715">
        <v>88.2</v>
      </c>
      <c r="K715" t="s">
        <v>165</v>
      </c>
      <c r="L715" s="335">
        <v>74970</v>
      </c>
      <c r="M715">
        <v>1</v>
      </c>
      <c r="N715">
        <v>5</v>
      </c>
      <c r="O715" s="355">
        <f t="shared" si="15"/>
        <v>850</v>
      </c>
    </row>
    <row r="716" spans="1:15" x14ac:dyDescent="0.55000000000000004">
      <c r="A716" t="s">
        <v>814</v>
      </c>
      <c r="B716" t="s">
        <v>169</v>
      </c>
      <c r="C716">
        <v>8.7812359999999998</v>
      </c>
      <c r="D716">
        <v>167.736797</v>
      </c>
      <c r="E716" t="s">
        <v>168</v>
      </c>
      <c r="F716" t="s">
        <v>58</v>
      </c>
      <c r="G716" t="s">
        <v>167</v>
      </c>
      <c r="H716" t="s">
        <v>179</v>
      </c>
      <c r="I716">
        <v>1</v>
      </c>
      <c r="J716">
        <v>84</v>
      </c>
      <c r="K716" t="s">
        <v>165</v>
      </c>
      <c r="L716" s="335">
        <v>96600</v>
      </c>
      <c r="M716">
        <v>1</v>
      </c>
      <c r="N716">
        <v>5</v>
      </c>
      <c r="O716" s="355">
        <f t="shared" si="15"/>
        <v>1150</v>
      </c>
    </row>
    <row r="717" spans="1:15" x14ac:dyDescent="0.55000000000000004">
      <c r="A717" t="s">
        <v>813</v>
      </c>
      <c r="B717" t="s">
        <v>169</v>
      </c>
      <c r="C717">
        <v>8.7811500000000002</v>
      </c>
      <c r="D717">
        <v>167.736808</v>
      </c>
      <c r="E717" t="s">
        <v>168</v>
      </c>
      <c r="F717" t="s">
        <v>58</v>
      </c>
      <c r="G717" t="s">
        <v>167</v>
      </c>
      <c r="H717" t="s">
        <v>179</v>
      </c>
      <c r="I717">
        <v>1</v>
      </c>
      <c r="J717">
        <v>36.96</v>
      </c>
      <c r="K717" t="s">
        <v>165</v>
      </c>
      <c r="L717" s="335">
        <v>42504</v>
      </c>
      <c r="M717">
        <v>1</v>
      </c>
      <c r="N717">
        <v>5</v>
      </c>
      <c r="O717" s="355">
        <f t="shared" si="15"/>
        <v>1150</v>
      </c>
    </row>
    <row r="718" spans="1:15" x14ac:dyDescent="0.55000000000000004">
      <c r="A718" t="s">
        <v>812</v>
      </c>
      <c r="B718" t="s">
        <v>169</v>
      </c>
      <c r="C718">
        <v>8.7810629999999996</v>
      </c>
      <c r="D718">
        <v>167.73683</v>
      </c>
      <c r="E718" t="s">
        <v>168</v>
      </c>
      <c r="F718" t="s">
        <v>58</v>
      </c>
      <c r="G718" t="s">
        <v>167</v>
      </c>
      <c r="H718" t="s">
        <v>192</v>
      </c>
      <c r="I718">
        <v>3</v>
      </c>
      <c r="J718">
        <v>77.28</v>
      </c>
      <c r="K718" t="s">
        <v>165</v>
      </c>
      <c r="L718" s="335">
        <v>324576</v>
      </c>
      <c r="M718">
        <v>1</v>
      </c>
      <c r="N718">
        <v>5</v>
      </c>
      <c r="O718" s="355">
        <f t="shared" si="15"/>
        <v>4200</v>
      </c>
    </row>
    <row r="719" spans="1:15" x14ac:dyDescent="0.55000000000000004">
      <c r="A719" t="s">
        <v>811</v>
      </c>
      <c r="B719" t="s">
        <v>169</v>
      </c>
      <c r="C719">
        <v>8.7810380000000006</v>
      </c>
      <c r="D719">
        <v>167.73679300000001</v>
      </c>
      <c r="E719" t="s">
        <v>168</v>
      </c>
      <c r="F719" t="s">
        <v>58</v>
      </c>
      <c r="G719" t="s">
        <v>167</v>
      </c>
      <c r="H719" t="s">
        <v>166</v>
      </c>
      <c r="I719">
        <v>1</v>
      </c>
      <c r="J719">
        <v>22.68</v>
      </c>
      <c r="K719" t="s">
        <v>165</v>
      </c>
      <c r="L719" s="335">
        <v>11340</v>
      </c>
      <c r="M719">
        <v>1</v>
      </c>
      <c r="N719">
        <v>5</v>
      </c>
      <c r="O719" s="355">
        <f t="shared" si="15"/>
        <v>500</v>
      </c>
    </row>
    <row r="720" spans="1:15" x14ac:dyDescent="0.55000000000000004">
      <c r="A720" t="s">
        <v>810</v>
      </c>
      <c r="B720" t="s">
        <v>169</v>
      </c>
      <c r="C720">
        <v>8.7811520000000005</v>
      </c>
      <c r="D720">
        <v>167.73689899999999</v>
      </c>
      <c r="E720" t="s">
        <v>168</v>
      </c>
      <c r="F720" t="s">
        <v>58</v>
      </c>
      <c r="G720" t="s">
        <v>167</v>
      </c>
      <c r="H720" t="s">
        <v>174</v>
      </c>
      <c r="I720">
        <v>2</v>
      </c>
      <c r="J720">
        <v>25.2</v>
      </c>
      <c r="K720" t="s">
        <v>165</v>
      </c>
      <c r="L720" s="335">
        <v>1008</v>
      </c>
      <c r="M720">
        <v>1</v>
      </c>
      <c r="N720">
        <v>5</v>
      </c>
      <c r="O720" s="355">
        <f t="shared" si="15"/>
        <v>40</v>
      </c>
    </row>
    <row r="721" spans="1:15" x14ac:dyDescent="0.55000000000000004">
      <c r="A721" t="s">
        <v>809</v>
      </c>
      <c r="B721" t="s">
        <v>169</v>
      </c>
      <c r="C721">
        <v>8.781288</v>
      </c>
      <c r="D721">
        <v>167.737157</v>
      </c>
      <c r="E721" t="s">
        <v>168</v>
      </c>
      <c r="F721" t="s">
        <v>59</v>
      </c>
      <c r="G721" t="s">
        <v>167</v>
      </c>
      <c r="H721" t="s">
        <v>166</v>
      </c>
      <c r="I721">
        <v>1</v>
      </c>
      <c r="J721">
        <v>21</v>
      </c>
      <c r="K721" t="s">
        <v>165</v>
      </c>
      <c r="L721" s="335">
        <v>10500</v>
      </c>
      <c r="M721">
        <v>1</v>
      </c>
      <c r="N721">
        <v>5</v>
      </c>
      <c r="O721" s="355">
        <f t="shared" si="15"/>
        <v>500</v>
      </c>
    </row>
    <row r="722" spans="1:15" x14ac:dyDescent="0.55000000000000004">
      <c r="A722" t="s">
        <v>808</v>
      </c>
      <c r="B722" t="s">
        <v>169</v>
      </c>
      <c r="C722">
        <v>8.7811979999999998</v>
      </c>
      <c r="D722">
        <v>167.73718299999999</v>
      </c>
      <c r="E722" t="s">
        <v>168</v>
      </c>
      <c r="F722" t="s">
        <v>58</v>
      </c>
      <c r="G722" t="s">
        <v>167</v>
      </c>
      <c r="H722" t="s">
        <v>224</v>
      </c>
      <c r="I722">
        <v>2</v>
      </c>
      <c r="J722">
        <v>17.64</v>
      </c>
      <c r="K722" t="s">
        <v>165</v>
      </c>
      <c r="L722" s="335">
        <v>29988</v>
      </c>
      <c r="M722">
        <v>1</v>
      </c>
      <c r="N722">
        <v>5</v>
      </c>
      <c r="O722" s="355">
        <f t="shared" si="15"/>
        <v>1700</v>
      </c>
    </row>
    <row r="723" spans="1:15" x14ac:dyDescent="0.55000000000000004">
      <c r="A723" t="s">
        <v>807</v>
      </c>
      <c r="B723" t="s">
        <v>169</v>
      </c>
      <c r="C723">
        <v>8.7812669999999997</v>
      </c>
      <c r="D723">
        <v>167.737245</v>
      </c>
      <c r="E723" t="s">
        <v>168</v>
      </c>
      <c r="F723" t="s">
        <v>58</v>
      </c>
      <c r="G723" t="s">
        <v>167</v>
      </c>
      <c r="H723" t="s">
        <v>166</v>
      </c>
      <c r="I723">
        <v>1</v>
      </c>
      <c r="J723">
        <v>48.72</v>
      </c>
      <c r="K723" t="s">
        <v>165</v>
      </c>
      <c r="L723" s="335">
        <v>41412</v>
      </c>
      <c r="M723">
        <v>1</v>
      </c>
      <c r="N723">
        <v>5</v>
      </c>
      <c r="O723" s="355">
        <f t="shared" si="15"/>
        <v>850</v>
      </c>
    </row>
    <row r="724" spans="1:15" x14ac:dyDescent="0.55000000000000004">
      <c r="A724" t="s">
        <v>806</v>
      </c>
      <c r="B724" t="s">
        <v>169</v>
      </c>
      <c r="C724">
        <v>8.7810199999999998</v>
      </c>
      <c r="D724">
        <v>167.736841</v>
      </c>
      <c r="E724" t="s">
        <v>168</v>
      </c>
      <c r="F724" t="s">
        <v>58</v>
      </c>
      <c r="G724" t="s">
        <v>167</v>
      </c>
      <c r="H724" t="s">
        <v>166</v>
      </c>
      <c r="I724">
        <v>1</v>
      </c>
      <c r="J724">
        <v>48.72</v>
      </c>
      <c r="K724" t="s">
        <v>165</v>
      </c>
      <c r="L724" s="335">
        <v>41412</v>
      </c>
      <c r="M724">
        <v>1</v>
      </c>
      <c r="N724">
        <v>5</v>
      </c>
      <c r="O724" s="355">
        <f t="shared" si="15"/>
        <v>850</v>
      </c>
    </row>
    <row r="725" spans="1:15" x14ac:dyDescent="0.55000000000000004">
      <c r="A725" t="s">
        <v>805</v>
      </c>
      <c r="B725" t="s">
        <v>169</v>
      </c>
      <c r="C725">
        <v>8.7809790000000003</v>
      </c>
      <c r="D725">
        <v>167.736863</v>
      </c>
      <c r="E725" t="s">
        <v>168</v>
      </c>
      <c r="F725" t="s">
        <v>58</v>
      </c>
      <c r="G725" t="s">
        <v>167</v>
      </c>
      <c r="H725" t="s">
        <v>179</v>
      </c>
      <c r="I725">
        <v>1</v>
      </c>
      <c r="J725">
        <v>15.96</v>
      </c>
      <c r="K725" t="s">
        <v>165</v>
      </c>
      <c r="L725" s="335">
        <v>13566</v>
      </c>
      <c r="M725">
        <v>1</v>
      </c>
      <c r="N725">
        <v>5</v>
      </c>
      <c r="O725" s="355">
        <f t="shared" si="15"/>
        <v>850</v>
      </c>
    </row>
    <row r="726" spans="1:15" x14ac:dyDescent="0.55000000000000004">
      <c r="A726" t="s">
        <v>804</v>
      </c>
      <c r="B726" t="s">
        <v>169</v>
      </c>
      <c r="C726">
        <v>8.780958</v>
      </c>
      <c r="D726">
        <v>167.73692</v>
      </c>
      <c r="E726" t="s">
        <v>168</v>
      </c>
      <c r="F726" t="s">
        <v>58</v>
      </c>
      <c r="G726" t="s">
        <v>167</v>
      </c>
      <c r="H726" t="s">
        <v>166</v>
      </c>
      <c r="I726">
        <v>1</v>
      </c>
      <c r="J726">
        <v>16.8</v>
      </c>
      <c r="K726" t="s">
        <v>165</v>
      </c>
      <c r="L726" s="335">
        <v>8400</v>
      </c>
      <c r="M726">
        <v>1</v>
      </c>
      <c r="N726">
        <v>5</v>
      </c>
      <c r="O726" s="355">
        <f t="shared" si="15"/>
        <v>500</v>
      </c>
    </row>
    <row r="727" spans="1:15" x14ac:dyDescent="0.55000000000000004">
      <c r="A727" t="s">
        <v>803</v>
      </c>
      <c r="B727" t="s">
        <v>169</v>
      </c>
      <c r="C727">
        <v>8.7810020000000009</v>
      </c>
      <c r="D727">
        <v>167.73694699999999</v>
      </c>
      <c r="E727" t="s">
        <v>168</v>
      </c>
      <c r="F727" t="s">
        <v>58</v>
      </c>
      <c r="G727" t="s">
        <v>167</v>
      </c>
      <c r="H727" t="s">
        <v>172</v>
      </c>
      <c r="I727">
        <v>1</v>
      </c>
      <c r="J727">
        <v>45.36</v>
      </c>
      <c r="K727" t="s">
        <v>165</v>
      </c>
      <c r="L727" s="335">
        <v>38556</v>
      </c>
      <c r="M727">
        <v>1</v>
      </c>
      <c r="N727">
        <v>5</v>
      </c>
      <c r="O727" s="355">
        <f t="shared" si="15"/>
        <v>850</v>
      </c>
    </row>
    <row r="728" spans="1:15" x14ac:dyDescent="0.55000000000000004">
      <c r="A728" t="s">
        <v>802</v>
      </c>
      <c r="B728" t="s">
        <v>169</v>
      </c>
      <c r="C728">
        <v>8.7810819999999996</v>
      </c>
      <c r="D728">
        <v>167.736966</v>
      </c>
      <c r="E728" t="s">
        <v>168</v>
      </c>
      <c r="F728" t="s">
        <v>58</v>
      </c>
      <c r="G728" t="s">
        <v>167</v>
      </c>
      <c r="H728" t="s">
        <v>166</v>
      </c>
      <c r="I728">
        <v>1</v>
      </c>
      <c r="J728">
        <v>50.4</v>
      </c>
      <c r="K728" t="s">
        <v>165</v>
      </c>
      <c r="L728" s="335">
        <v>42840</v>
      </c>
      <c r="M728">
        <v>1</v>
      </c>
      <c r="N728">
        <v>5</v>
      </c>
      <c r="O728" s="355">
        <f t="shared" si="15"/>
        <v>850</v>
      </c>
    </row>
    <row r="729" spans="1:15" x14ac:dyDescent="0.55000000000000004">
      <c r="A729" t="s">
        <v>801</v>
      </c>
      <c r="B729" t="s">
        <v>169</v>
      </c>
      <c r="C729">
        <v>8.7818179999999995</v>
      </c>
      <c r="D729">
        <v>167.73713799999999</v>
      </c>
      <c r="E729" t="s">
        <v>168</v>
      </c>
      <c r="F729" t="s">
        <v>58</v>
      </c>
      <c r="G729" t="s">
        <v>167</v>
      </c>
      <c r="H729" t="s">
        <v>166</v>
      </c>
      <c r="I729">
        <v>1</v>
      </c>
      <c r="J729">
        <v>289.8</v>
      </c>
      <c r="K729" t="s">
        <v>165</v>
      </c>
      <c r="L729" s="335">
        <v>246330</v>
      </c>
      <c r="M729">
        <v>1</v>
      </c>
      <c r="N729">
        <v>5</v>
      </c>
      <c r="O729" s="355">
        <f t="shared" si="15"/>
        <v>850</v>
      </c>
    </row>
    <row r="730" spans="1:15" x14ac:dyDescent="0.55000000000000004">
      <c r="A730" t="s">
        <v>800</v>
      </c>
      <c r="B730" t="s">
        <v>169</v>
      </c>
      <c r="C730">
        <v>8.7815820000000002</v>
      </c>
      <c r="D730">
        <v>167.73709199999999</v>
      </c>
      <c r="E730" t="s">
        <v>168</v>
      </c>
      <c r="F730" t="s">
        <v>59</v>
      </c>
      <c r="G730" t="s">
        <v>167</v>
      </c>
      <c r="H730" t="s">
        <v>179</v>
      </c>
      <c r="I730">
        <v>1</v>
      </c>
      <c r="J730">
        <v>64.680000000000007</v>
      </c>
      <c r="K730" t="s">
        <v>165</v>
      </c>
      <c r="L730" s="335">
        <v>74382</v>
      </c>
      <c r="M730">
        <v>1</v>
      </c>
      <c r="N730">
        <v>5</v>
      </c>
      <c r="O730" s="355">
        <f t="shared" si="15"/>
        <v>1149.9999999999998</v>
      </c>
    </row>
    <row r="731" spans="1:15" x14ac:dyDescent="0.55000000000000004">
      <c r="A731" t="s">
        <v>799</v>
      </c>
      <c r="B731" t="s">
        <v>169</v>
      </c>
      <c r="C731">
        <v>8.7815510000000003</v>
      </c>
      <c r="D731">
        <v>167.73700500000001</v>
      </c>
      <c r="E731" t="s">
        <v>168</v>
      </c>
      <c r="F731" t="s">
        <v>58</v>
      </c>
      <c r="G731" t="s">
        <v>167</v>
      </c>
      <c r="H731" t="s">
        <v>166</v>
      </c>
      <c r="I731">
        <v>1</v>
      </c>
      <c r="J731">
        <v>246.12</v>
      </c>
      <c r="K731" t="s">
        <v>165</v>
      </c>
      <c r="L731" s="335">
        <v>209202</v>
      </c>
      <c r="M731">
        <v>1</v>
      </c>
      <c r="N731">
        <v>5</v>
      </c>
      <c r="O731" s="355">
        <f t="shared" si="15"/>
        <v>850</v>
      </c>
    </row>
    <row r="732" spans="1:15" x14ac:dyDescent="0.55000000000000004">
      <c r="A732" t="s">
        <v>798</v>
      </c>
      <c r="B732" t="s">
        <v>169</v>
      </c>
      <c r="C732">
        <v>8.7817609999999995</v>
      </c>
      <c r="D732">
        <v>167.737167</v>
      </c>
      <c r="E732" t="s">
        <v>168</v>
      </c>
      <c r="F732" t="s">
        <v>58</v>
      </c>
      <c r="G732" t="s">
        <v>167</v>
      </c>
      <c r="H732" t="s">
        <v>166</v>
      </c>
      <c r="I732">
        <v>1</v>
      </c>
      <c r="J732">
        <v>90.72</v>
      </c>
      <c r="K732" t="s">
        <v>165</v>
      </c>
      <c r="L732" s="335">
        <v>77112</v>
      </c>
      <c r="M732">
        <v>1</v>
      </c>
      <c r="N732">
        <v>5</v>
      </c>
      <c r="O732" s="355">
        <f t="shared" si="15"/>
        <v>850</v>
      </c>
    </row>
    <row r="733" spans="1:15" x14ac:dyDescent="0.55000000000000004">
      <c r="A733" t="s">
        <v>797</v>
      </c>
      <c r="B733" t="s">
        <v>169</v>
      </c>
      <c r="C733">
        <v>8.7813230000000004</v>
      </c>
      <c r="D733">
        <v>167.73739900000001</v>
      </c>
      <c r="E733" t="s">
        <v>168</v>
      </c>
      <c r="F733" t="s">
        <v>58</v>
      </c>
      <c r="G733" t="s">
        <v>167</v>
      </c>
      <c r="H733" t="s">
        <v>166</v>
      </c>
      <c r="I733">
        <v>1</v>
      </c>
      <c r="J733">
        <v>19.32</v>
      </c>
      <c r="K733" t="s">
        <v>165</v>
      </c>
      <c r="L733" s="335">
        <v>9660</v>
      </c>
      <c r="M733">
        <v>1</v>
      </c>
      <c r="N733">
        <v>5</v>
      </c>
      <c r="O733" s="355">
        <f t="shared" si="15"/>
        <v>500</v>
      </c>
    </row>
    <row r="734" spans="1:15" x14ac:dyDescent="0.55000000000000004">
      <c r="A734" t="s">
        <v>796</v>
      </c>
      <c r="B734" t="s">
        <v>169</v>
      </c>
      <c r="C734">
        <v>8.7810830000000006</v>
      </c>
      <c r="D734">
        <v>167.73733200000001</v>
      </c>
      <c r="E734" t="s">
        <v>168</v>
      </c>
      <c r="F734" t="s">
        <v>58</v>
      </c>
      <c r="G734" t="s">
        <v>167</v>
      </c>
      <c r="H734" t="s">
        <v>166</v>
      </c>
      <c r="I734">
        <v>1</v>
      </c>
      <c r="J734">
        <v>89.04</v>
      </c>
      <c r="K734" t="s">
        <v>165</v>
      </c>
      <c r="L734" s="335">
        <v>75684</v>
      </c>
      <c r="M734">
        <v>1</v>
      </c>
      <c r="N734">
        <v>5</v>
      </c>
      <c r="O734" s="355">
        <f t="shared" si="15"/>
        <v>849.99999999999989</v>
      </c>
    </row>
    <row r="735" spans="1:15" x14ac:dyDescent="0.55000000000000004">
      <c r="A735" t="s">
        <v>795</v>
      </c>
      <c r="B735" t="s">
        <v>169</v>
      </c>
      <c r="C735">
        <v>8.7811160000000008</v>
      </c>
      <c r="D735">
        <v>167.73745400000001</v>
      </c>
      <c r="E735" t="s">
        <v>168</v>
      </c>
      <c r="F735" t="s">
        <v>58</v>
      </c>
      <c r="G735" t="s">
        <v>167</v>
      </c>
      <c r="H735" t="s">
        <v>179</v>
      </c>
      <c r="I735">
        <v>1</v>
      </c>
      <c r="J735">
        <v>29.4</v>
      </c>
      <c r="K735" t="s">
        <v>165</v>
      </c>
      <c r="L735" s="335">
        <v>24990</v>
      </c>
      <c r="M735">
        <v>1</v>
      </c>
      <c r="N735">
        <v>5</v>
      </c>
      <c r="O735" s="355">
        <f t="shared" si="15"/>
        <v>850</v>
      </c>
    </row>
    <row r="736" spans="1:15" x14ac:dyDescent="0.55000000000000004">
      <c r="A736" t="s">
        <v>794</v>
      </c>
      <c r="B736" t="s">
        <v>169</v>
      </c>
      <c r="C736">
        <v>8.7804660000000005</v>
      </c>
      <c r="D736">
        <v>167.737326</v>
      </c>
      <c r="E736" t="s">
        <v>168</v>
      </c>
      <c r="F736" t="s">
        <v>60</v>
      </c>
      <c r="G736" t="s">
        <v>167</v>
      </c>
      <c r="H736" t="s">
        <v>216</v>
      </c>
      <c r="I736">
        <v>1</v>
      </c>
      <c r="J736">
        <v>66.36</v>
      </c>
      <c r="K736" t="s">
        <v>165</v>
      </c>
      <c r="L736" s="335">
        <v>8825.8799999999992</v>
      </c>
      <c r="M736">
        <v>1</v>
      </c>
      <c r="N736">
        <v>5</v>
      </c>
      <c r="O736" s="355">
        <f t="shared" si="15"/>
        <v>133</v>
      </c>
    </row>
    <row r="737" spans="1:15" x14ac:dyDescent="0.55000000000000004">
      <c r="A737" t="s">
        <v>793</v>
      </c>
      <c r="B737" t="s">
        <v>169</v>
      </c>
      <c r="C737">
        <v>8.7807519999999997</v>
      </c>
      <c r="D737">
        <v>167.73723000000001</v>
      </c>
      <c r="E737" t="s">
        <v>168</v>
      </c>
      <c r="F737" t="s">
        <v>58</v>
      </c>
      <c r="G737" t="s">
        <v>167</v>
      </c>
      <c r="H737" t="s">
        <v>166</v>
      </c>
      <c r="I737">
        <v>1</v>
      </c>
      <c r="J737">
        <v>36.119999999999997</v>
      </c>
      <c r="K737" t="s">
        <v>165</v>
      </c>
      <c r="L737" s="335">
        <v>18060</v>
      </c>
      <c r="M737">
        <v>1</v>
      </c>
      <c r="N737">
        <v>5</v>
      </c>
      <c r="O737" s="355">
        <f t="shared" si="15"/>
        <v>500.00000000000006</v>
      </c>
    </row>
    <row r="738" spans="1:15" x14ac:dyDescent="0.55000000000000004">
      <c r="A738" t="s">
        <v>792</v>
      </c>
      <c r="B738" t="s">
        <v>169</v>
      </c>
      <c r="C738">
        <v>8.7810459999999999</v>
      </c>
      <c r="D738">
        <v>167.73690500000001</v>
      </c>
      <c r="E738" t="s">
        <v>168</v>
      </c>
      <c r="F738" t="s">
        <v>58</v>
      </c>
      <c r="G738" t="s">
        <v>167</v>
      </c>
      <c r="H738" t="s">
        <v>179</v>
      </c>
      <c r="I738">
        <v>1</v>
      </c>
      <c r="J738">
        <v>44.52</v>
      </c>
      <c r="K738" t="s">
        <v>165</v>
      </c>
      <c r="L738" s="335">
        <v>51198</v>
      </c>
      <c r="M738">
        <v>1</v>
      </c>
      <c r="N738">
        <v>5</v>
      </c>
      <c r="O738" s="355">
        <f t="shared" si="15"/>
        <v>1150</v>
      </c>
    </row>
    <row r="739" spans="1:15" x14ac:dyDescent="0.55000000000000004">
      <c r="A739" t="s">
        <v>791</v>
      </c>
      <c r="B739" t="s">
        <v>169</v>
      </c>
      <c r="C739">
        <v>8.7809050000000006</v>
      </c>
      <c r="D739">
        <v>167.73685699999999</v>
      </c>
      <c r="E739" t="s">
        <v>168</v>
      </c>
      <c r="F739" t="s">
        <v>59</v>
      </c>
      <c r="G739" t="s">
        <v>167</v>
      </c>
      <c r="H739" t="s">
        <v>216</v>
      </c>
      <c r="I739">
        <v>1</v>
      </c>
      <c r="J739">
        <v>35.28</v>
      </c>
      <c r="K739" t="s">
        <v>165</v>
      </c>
      <c r="L739" s="335">
        <v>4692.24</v>
      </c>
      <c r="M739">
        <v>1</v>
      </c>
      <c r="N739">
        <v>5</v>
      </c>
      <c r="O739" s="355">
        <f t="shared" si="15"/>
        <v>133</v>
      </c>
    </row>
    <row r="740" spans="1:15" x14ac:dyDescent="0.55000000000000004">
      <c r="A740" t="s">
        <v>790</v>
      </c>
      <c r="B740" t="s">
        <v>169</v>
      </c>
      <c r="C740">
        <v>8.7809410000000003</v>
      </c>
      <c r="D740">
        <v>167.73680899999999</v>
      </c>
      <c r="E740" t="s">
        <v>168</v>
      </c>
      <c r="F740" t="s">
        <v>58</v>
      </c>
      <c r="G740" t="s">
        <v>167</v>
      </c>
      <c r="H740" t="s">
        <v>166</v>
      </c>
      <c r="I740">
        <v>1</v>
      </c>
      <c r="J740">
        <v>21.84</v>
      </c>
      <c r="K740" t="s">
        <v>165</v>
      </c>
      <c r="L740" s="335">
        <v>18564</v>
      </c>
      <c r="M740">
        <v>1</v>
      </c>
      <c r="N740">
        <v>5</v>
      </c>
      <c r="O740" s="355">
        <f t="shared" si="15"/>
        <v>850</v>
      </c>
    </row>
    <row r="741" spans="1:15" x14ac:dyDescent="0.55000000000000004">
      <c r="A741" t="s">
        <v>789</v>
      </c>
      <c r="B741" t="s">
        <v>169</v>
      </c>
      <c r="C741">
        <v>8.7808679999999999</v>
      </c>
      <c r="D741">
        <v>167.736773</v>
      </c>
      <c r="E741" t="s">
        <v>168</v>
      </c>
      <c r="F741" t="s">
        <v>58</v>
      </c>
      <c r="G741" t="s">
        <v>167</v>
      </c>
      <c r="H741" t="s">
        <v>224</v>
      </c>
      <c r="I741">
        <v>2</v>
      </c>
      <c r="J741">
        <v>24.36</v>
      </c>
      <c r="K741" t="s">
        <v>165</v>
      </c>
      <c r="L741" s="335">
        <v>56028</v>
      </c>
      <c r="M741">
        <v>1</v>
      </c>
      <c r="N741">
        <v>5</v>
      </c>
      <c r="O741" s="355">
        <f t="shared" si="15"/>
        <v>2300</v>
      </c>
    </row>
    <row r="742" spans="1:15" x14ac:dyDescent="0.55000000000000004">
      <c r="A742" t="s">
        <v>788</v>
      </c>
      <c r="B742" t="s">
        <v>169</v>
      </c>
      <c r="C742">
        <v>8.7808659999999996</v>
      </c>
      <c r="D742">
        <v>167.73682099999999</v>
      </c>
      <c r="E742" t="s">
        <v>168</v>
      </c>
      <c r="F742" t="s">
        <v>58</v>
      </c>
      <c r="G742" t="s">
        <v>167</v>
      </c>
      <c r="H742" t="s">
        <v>166</v>
      </c>
      <c r="I742">
        <v>1</v>
      </c>
      <c r="J742">
        <v>63</v>
      </c>
      <c r="K742" t="s">
        <v>165</v>
      </c>
      <c r="L742" s="335">
        <v>31500</v>
      </c>
      <c r="M742">
        <v>1</v>
      </c>
      <c r="N742">
        <v>5</v>
      </c>
      <c r="O742" s="355">
        <f t="shared" si="15"/>
        <v>500</v>
      </c>
    </row>
    <row r="743" spans="1:15" x14ac:dyDescent="0.55000000000000004">
      <c r="A743" t="s">
        <v>787</v>
      </c>
      <c r="B743" t="s">
        <v>169</v>
      </c>
      <c r="C743">
        <v>8.7808399999999995</v>
      </c>
      <c r="D743">
        <v>167.73687200000001</v>
      </c>
      <c r="E743" t="s">
        <v>168</v>
      </c>
      <c r="F743" t="s">
        <v>58</v>
      </c>
      <c r="G743" t="s">
        <v>167</v>
      </c>
      <c r="H743" t="s">
        <v>224</v>
      </c>
      <c r="I743">
        <v>2</v>
      </c>
      <c r="J743">
        <v>26.88</v>
      </c>
      <c r="K743" t="s">
        <v>165</v>
      </c>
      <c r="L743" s="335">
        <v>61824</v>
      </c>
      <c r="M743">
        <v>1</v>
      </c>
      <c r="N743">
        <v>5</v>
      </c>
      <c r="O743" s="355">
        <f t="shared" si="15"/>
        <v>2300</v>
      </c>
    </row>
    <row r="744" spans="1:15" x14ac:dyDescent="0.55000000000000004">
      <c r="A744" t="s">
        <v>786</v>
      </c>
      <c r="B744" t="s">
        <v>169</v>
      </c>
      <c r="C744">
        <v>8.7807910000000007</v>
      </c>
      <c r="D744">
        <v>167.73680200000001</v>
      </c>
      <c r="E744" t="s">
        <v>168</v>
      </c>
      <c r="F744" t="s">
        <v>58</v>
      </c>
      <c r="G744" t="s">
        <v>167</v>
      </c>
      <c r="H744" t="s">
        <v>216</v>
      </c>
      <c r="I744">
        <v>1</v>
      </c>
      <c r="J744">
        <v>71.400000000000006</v>
      </c>
      <c r="K744" t="s">
        <v>165</v>
      </c>
      <c r="L744" s="335">
        <v>4783.8</v>
      </c>
      <c r="M744">
        <v>1</v>
      </c>
      <c r="N744">
        <v>5</v>
      </c>
      <c r="O744" s="355">
        <f t="shared" si="15"/>
        <v>67</v>
      </c>
    </row>
    <row r="745" spans="1:15" x14ac:dyDescent="0.55000000000000004">
      <c r="A745" t="s">
        <v>785</v>
      </c>
      <c r="B745" t="s">
        <v>169</v>
      </c>
      <c r="C745">
        <v>8.7807410000000008</v>
      </c>
      <c r="D745">
        <v>167.73681500000001</v>
      </c>
      <c r="E745" t="s">
        <v>168</v>
      </c>
      <c r="F745" t="s">
        <v>58</v>
      </c>
      <c r="G745" t="s">
        <v>167</v>
      </c>
      <c r="H745" t="s">
        <v>166</v>
      </c>
      <c r="I745">
        <v>1</v>
      </c>
      <c r="J745">
        <v>204.96</v>
      </c>
      <c r="K745" t="s">
        <v>165</v>
      </c>
      <c r="L745" s="335">
        <v>174216</v>
      </c>
      <c r="M745">
        <v>1</v>
      </c>
      <c r="N745">
        <v>5</v>
      </c>
      <c r="O745" s="355">
        <f t="shared" si="15"/>
        <v>850</v>
      </c>
    </row>
    <row r="746" spans="1:15" x14ac:dyDescent="0.55000000000000004">
      <c r="A746" t="s">
        <v>784</v>
      </c>
      <c r="B746" t="s">
        <v>169</v>
      </c>
      <c r="C746">
        <v>8.7807659999999998</v>
      </c>
      <c r="D746">
        <v>167.736876</v>
      </c>
      <c r="E746" t="s">
        <v>168</v>
      </c>
      <c r="F746" t="s">
        <v>58</v>
      </c>
      <c r="G746" t="s">
        <v>167</v>
      </c>
      <c r="H746" t="s">
        <v>194</v>
      </c>
      <c r="I746">
        <v>3</v>
      </c>
      <c r="J746">
        <v>73.92</v>
      </c>
      <c r="K746" t="s">
        <v>165</v>
      </c>
      <c r="L746" s="335">
        <v>310464</v>
      </c>
      <c r="M746">
        <v>1</v>
      </c>
      <c r="N746">
        <v>5</v>
      </c>
      <c r="O746" s="355">
        <f t="shared" si="15"/>
        <v>4200</v>
      </c>
    </row>
    <row r="747" spans="1:15" x14ac:dyDescent="0.55000000000000004">
      <c r="A747" t="s">
        <v>783</v>
      </c>
      <c r="B747" t="s">
        <v>169</v>
      </c>
      <c r="C747">
        <v>8.7806999999999995</v>
      </c>
      <c r="D747">
        <v>167.736853</v>
      </c>
      <c r="E747" t="s">
        <v>168</v>
      </c>
      <c r="F747" t="s">
        <v>58</v>
      </c>
      <c r="G747" t="s">
        <v>167</v>
      </c>
      <c r="H747" t="s">
        <v>166</v>
      </c>
      <c r="I747">
        <v>1</v>
      </c>
      <c r="J747">
        <v>92.4</v>
      </c>
      <c r="K747" t="s">
        <v>165</v>
      </c>
      <c r="L747" s="335">
        <v>78540</v>
      </c>
      <c r="M747">
        <v>1</v>
      </c>
      <c r="N747">
        <v>5</v>
      </c>
      <c r="O747" s="355">
        <f t="shared" si="15"/>
        <v>850</v>
      </c>
    </row>
    <row r="748" spans="1:15" x14ac:dyDescent="0.55000000000000004">
      <c r="A748" t="s">
        <v>782</v>
      </c>
      <c r="B748" t="s">
        <v>169</v>
      </c>
      <c r="C748">
        <v>8.7806529999999992</v>
      </c>
      <c r="D748">
        <v>167.73685499999999</v>
      </c>
      <c r="E748" t="s">
        <v>168</v>
      </c>
      <c r="F748" t="s">
        <v>58</v>
      </c>
      <c r="G748" t="s">
        <v>167</v>
      </c>
      <c r="H748" t="s">
        <v>166</v>
      </c>
      <c r="I748">
        <v>1</v>
      </c>
      <c r="J748">
        <v>58.8</v>
      </c>
      <c r="K748" t="s">
        <v>165</v>
      </c>
      <c r="L748" s="335">
        <v>49980</v>
      </c>
      <c r="M748">
        <v>1</v>
      </c>
      <c r="N748">
        <v>5</v>
      </c>
      <c r="O748" s="355">
        <f t="shared" si="15"/>
        <v>850</v>
      </c>
    </row>
    <row r="749" spans="1:15" x14ac:dyDescent="0.55000000000000004">
      <c r="A749" t="s">
        <v>781</v>
      </c>
      <c r="B749" t="s">
        <v>169</v>
      </c>
      <c r="C749">
        <v>8.7805520000000001</v>
      </c>
      <c r="D749">
        <v>167.73683500000001</v>
      </c>
      <c r="E749" t="s">
        <v>168</v>
      </c>
      <c r="F749" t="s">
        <v>58</v>
      </c>
      <c r="G749" t="s">
        <v>167</v>
      </c>
      <c r="H749" t="s">
        <v>174</v>
      </c>
      <c r="I749">
        <v>1</v>
      </c>
      <c r="J749">
        <v>34.44</v>
      </c>
      <c r="K749" t="s">
        <v>165</v>
      </c>
      <c r="L749" s="335">
        <v>1377.6</v>
      </c>
      <c r="M749">
        <v>1</v>
      </c>
      <c r="N749">
        <v>5</v>
      </c>
      <c r="O749" s="355">
        <f t="shared" si="15"/>
        <v>40</v>
      </c>
    </row>
    <row r="750" spans="1:15" x14ac:dyDescent="0.55000000000000004">
      <c r="A750" t="s">
        <v>780</v>
      </c>
      <c r="B750" t="s">
        <v>169</v>
      </c>
      <c r="C750">
        <v>8.7805870000000006</v>
      </c>
      <c r="D750">
        <v>167.736885</v>
      </c>
      <c r="E750" t="s">
        <v>168</v>
      </c>
      <c r="F750" t="s">
        <v>58</v>
      </c>
      <c r="G750" t="s">
        <v>167</v>
      </c>
      <c r="H750" t="s">
        <v>192</v>
      </c>
      <c r="I750">
        <v>2</v>
      </c>
      <c r="J750">
        <v>31.08</v>
      </c>
      <c r="K750" t="s">
        <v>165</v>
      </c>
      <c r="L750" s="335">
        <v>71484</v>
      </c>
      <c r="M750">
        <v>1</v>
      </c>
      <c r="N750">
        <v>5</v>
      </c>
      <c r="O750" s="355">
        <f t="shared" si="15"/>
        <v>2300</v>
      </c>
    </row>
    <row r="751" spans="1:15" x14ac:dyDescent="0.55000000000000004">
      <c r="A751" t="s">
        <v>779</v>
      </c>
      <c r="B751" t="s">
        <v>169</v>
      </c>
      <c r="C751">
        <v>8.7808200000000003</v>
      </c>
      <c r="D751">
        <v>167.73697200000001</v>
      </c>
      <c r="E751" t="s">
        <v>168</v>
      </c>
      <c r="F751" t="s">
        <v>58</v>
      </c>
      <c r="G751" t="s">
        <v>167</v>
      </c>
      <c r="H751" t="s">
        <v>282</v>
      </c>
      <c r="I751">
        <v>2</v>
      </c>
      <c r="J751">
        <v>44.52</v>
      </c>
      <c r="K751" t="s">
        <v>165</v>
      </c>
      <c r="L751" s="335">
        <v>102396</v>
      </c>
      <c r="M751">
        <v>1</v>
      </c>
      <c r="N751">
        <v>5</v>
      </c>
      <c r="O751" s="355">
        <f t="shared" si="15"/>
        <v>2300</v>
      </c>
    </row>
    <row r="752" spans="1:15" x14ac:dyDescent="0.55000000000000004">
      <c r="A752" t="s">
        <v>778</v>
      </c>
      <c r="B752" t="s">
        <v>169</v>
      </c>
      <c r="C752">
        <v>8.7807289999999991</v>
      </c>
      <c r="D752">
        <v>167.73697200000001</v>
      </c>
      <c r="E752" t="s">
        <v>168</v>
      </c>
      <c r="F752" t="s">
        <v>58</v>
      </c>
      <c r="G752" t="s">
        <v>167</v>
      </c>
      <c r="H752" t="s">
        <v>166</v>
      </c>
      <c r="I752">
        <v>1</v>
      </c>
      <c r="J752">
        <v>57.12</v>
      </c>
      <c r="K752" t="s">
        <v>165</v>
      </c>
      <c r="L752" s="335">
        <v>48552</v>
      </c>
      <c r="M752">
        <v>1</v>
      </c>
      <c r="N752">
        <v>5</v>
      </c>
      <c r="O752" s="355">
        <f t="shared" si="15"/>
        <v>850</v>
      </c>
    </row>
    <row r="753" spans="1:15" x14ac:dyDescent="0.55000000000000004">
      <c r="A753" t="s">
        <v>777</v>
      </c>
      <c r="B753" t="s">
        <v>169</v>
      </c>
      <c r="C753">
        <v>8.7806099999999994</v>
      </c>
      <c r="D753">
        <v>167.736965</v>
      </c>
      <c r="E753" t="s">
        <v>168</v>
      </c>
      <c r="F753" t="s">
        <v>58</v>
      </c>
      <c r="G753" t="s">
        <v>167</v>
      </c>
      <c r="H753" t="s">
        <v>179</v>
      </c>
      <c r="I753">
        <v>1</v>
      </c>
      <c r="J753">
        <v>23.52</v>
      </c>
      <c r="K753" t="s">
        <v>165</v>
      </c>
      <c r="L753" s="335">
        <v>19992</v>
      </c>
      <c r="M753">
        <v>1</v>
      </c>
      <c r="N753">
        <v>5</v>
      </c>
      <c r="O753" s="355">
        <f t="shared" si="15"/>
        <v>850</v>
      </c>
    </row>
    <row r="754" spans="1:15" x14ac:dyDescent="0.55000000000000004">
      <c r="A754" t="s">
        <v>776</v>
      </c>
      <c r="B754" t="s">
        <v>169</v>
      </c>
      <c r="C754">
        <v>8.7814840000000007</v>
      </c>
      <c r="D754">
        <v>167.73803699999999</v>
      </c>
      <c r="E754" t="s">
        <v>168</v>
      </c>
      <c r="F754" t="s">
        <v>58</v>
      </c>
      <c r="G754" t="s">
        <v>167</v>
      </c>
      <c r="H754" t="s">
        <v>179</v>
      </c>
      <c r="I754">
        <v>1</v>
      </c>
      <c r="J754">
        <v>27.72</v>
      </c>
      <c r="K754" t="s">
        <v>165</v>
      </c>
      <c r="L754" s="335">
        <v>31878</v>
      </c>
      <c r="M754">
        <v>1</v>
      </c>
      <c r="N754">
        <v>5</v>
      </c>
      <c r="O754" s="355">
        <f t="shared" si="15"/>
        <v>1150</v>
      </c>
    </row>
    <row r="755" spans="1:15" x14ac:dyDescent="0.55000000000000004">
      <c r="A755" t="s">
        <v>775</v>
      </c>
      <c r="B755" t="s">
        <v>169</v>
      </c>
      <c r="C755">
        <v>8.7813210000000002</v>
      </c>
      <c r="D755">
        <v>167.73805100000001</v>
      </c>
      <c r="E755" t="s">
        <v>168</v>
      </c>
      <c r="F755" t="s">
        <v>58</v>
      </c>
      <c r="G755" t="s">
        <v>167</v>
      </c>
      <c r="H755" t="s">
        <v>179</v>
      </c>
      <c r="I755">
        <v>1</v>
      </c>
      <c r="J755">
        <v>47.88</v>
      </c>
      <c r="K755" t="s">
        <v>165</v>
      </c>
      <c r="L755" s="335">
        <v>40698</v>
      </c>
      <c r="M755">
        <v>1</v>
      </c>
      <c r="N755">
        <v>5</v>
      </c>
      <c r="O755" s="355">
        <f t="shared" si="15"/>
        <v>850</v>
      </c>
    </row>
    <row r="756" spans="1:15" x14ac:dyDescent="0.55000000000000004">
      <c r="A756" t="s">
        <v>774</v>
      </c>
      <c r="B756" t="s">
        <v>169</v>
      </c>
      <c r="C756">
        <v>8.7812769999999993</v>
      </c>
      <c r="D756">
        <v>167.73795999999999</v>
      </c>
      <c r="E756" t="s">
        <v>168</v>
      </c>
      <c r="F756" t="s">
        <v>58</v>
      </c>
      <c r="G756" t="s">
        <v>167</v>
      </c>
      <c r="H756" t="s">
        <v>166</v>
      </c>
      <c r="I756">
        <v>1</v>
      </c>
      <c r="J756">
        <v>53.76</v>
      </c>
      <c r="K756" t="s">
        <v>165</v>
      </c>
      <c r="L756" s="335">
        <v>45696</v>
      </c>
      <c r="M756">
        <v>1</v>
      </c>
      <c r="N756">
        <v>5</v>
      </c>
      <c r="O756" s="355">
        <f t="shared" si="15"/>
        <v>850</v>
      </c>
    </row>
    <row r="757" spans="1:15" x14ac:dyDescent="0.55000000000000004">
      <c r="A757" t="s">
        <v>773</v>
      </c>
      <c r="B757" t="s">
        <v>169</v>
      </c>
      <c r="C757">
        <v>8.7813960000000009</v>
      </c>
      <c r="D757">
        <v>167.737864</v>
      </c>
      <c r="E757" t="s">
        <v>168</v>
      </c>
      <c r="F757" t="s">
        <v>58</v>
      </c>
      <c r="G757" t="s">
        <v>167</v>
      </c>
      <c r="H757" t="s">
        <v>166</v>
      </c>
      <c r="I757">
        <v>1</v>
      </c>
      <c r="J757">
        <v>42</v>
      </c>
      <c r="K757" t="s">
        <v>165</v>
      </c>
      <c r="L757" s="335">
        <v>21000</v>
      </c>
      <c r="M757">
        <v>1</v>
      </c>
      <c r="N757">
        <v>5</v>
      </c>
      <c r="O757" s="355">
        <f t="shared" si="15"/>
        <v>500</v>
      </c>
    </row>
    <row r="758" spans="1:15" x14ac:dyDescent="0.55000000000000004">
      <c r="A758" t="s">
        <v>772</v>
      </c>
      <c r="B758" t="s">
        <v>169</v>
      </c>
      <c r="C758">
        <v>8.7814049999999995</v>
      </c>
      <c r="D758">
        <v>167.73780400000001</v>
      </c>
      <c r="E758" t="s">
        <v>168</v>
      </c>
      <c r="F758" t="s">
        <v>60</v>
      </c>
      <c r="G758" t="s">
        <v>167</v>
      </c>
      <c r="H758" t="s">
        <v>179</v>
      </c>
      <c r="I758">
        <v>1</v>
      </c>
      <c r="J758">
        <v>57.96</v>
      </c>
      <c r="K758" t="s">
        <v>165</v>
      </c>
      <c r="L758" s="335">
        <v>49266</v>
      </c>
      <c r="M758">
        <v>1</v>
      </c>
      <c r="N758">
        <v>5</v>
      </c>
      <c r="O758" s="355">
        <f t="shared" si="15"/>
        <v>850</v>
      </c>
    </row>
    <row r="759" spans="1:15" x14ac:dyDescent="0.55000000000000004">
      <c r="A759" t="s">
        <v>771</v>
      </c>
      <c r="B759" t="s">
        <v>169</v>
      </c>
      <c r="C759">
        <v>8.7814689999999995</v>
      </c>
      <c r="D759">
        <v>167.73785000000001</v>
      </c>
      <c r="E759" t="s">
        <v>168</v>
      </c>
      <c r="F759" t="s">
        <v>58</v>
      </c>
      <c r="G759" t="s">
        <v>167</v>
      </c>
      <c r="H759" t="s">
        <v>179</v>
      </c>
      <c r="I759">
        <v>1</v>
      </c>
      <c r="J759">
        <v>278.88</v>
      </c>
      <c r="K759" t="s">
        <v>165</v>
      </c>
      <c r="L759" s="335">
        <v>237048</v>
      </c>
      <c r="M759">
        <v>1</v>
      </c>
      <c r="N759">
        <v>5</v>
      </c>
      <c r="O759" s="355">
        <f t="shared" si="15"/>
        <v>850</v>
      </c>
    </row>
    <row r="760" spans="1:15" x14ac:dyDescent="0.55000000000000004">
      <c r="A760" t="s">
        <v>770</v>
      </c>
      <c r="B760" t="s">
        <v>169</v>
      </c>
      <c r="C760">
        <v>8.7815379999999994</v>
      </c>
      <c r="D760">
        <v>167.73791399999999</v>
      </c>
      <c r="E760" t="s">
        <v>168</v>
      </c>
      <c r="F760" t="s">
        <v>58</v>
      </c>
      <c r="G760" t="s">
        <v>167</v>
      </c>
      <c r="H760" t="s">
        <v>194</v>
      </c>
      <c r="I760">
        <v>2</v>
      </c>
      <c r="J760">
        <v>21.84</v>
      </c>
      <c r="K760" t="s">
        <v>165</v>
      </c>
      <c r="L760" s="335">
        <v>61152</v>
      </c>
      <c r="M760">
        <v>1</v>
      </c>
      <c r="N760">
        <v>5</v>
      </c>
      <c r="O760" s="355">
        <f t="shared" si="15"/>
        <v>2800</v>
      </c>
    </row>
    <row r="761" spans="1:15" x14ac:dyDescent="0.55000000000000004">
      <c r="A761" t="s">
        <v>769</v>
      </c>
      <c r="B761" t="s">
        <v>169</v>
      </c>
      <c r="C761">
        <v>8.7816240000000008</v>
      </c>
      <c r="D761">
        <v>167.73804999999999</v>
      </c>
      <c r="E761" t="s">
        <v>168</v>
      </c>
      <c r="F761" t="s">
        <v>58</v>
      </c>
      <c r="G761" t="s">
        <v>167</v>
      </c>
      <c r="H761" t="s">
        <v>192</v>
      </c>
      <c r="I761">
        <v>2</v>
      </c>
      <c r="J761">
        <v>108.36</v>
      </c>
      <c r="K761" t="s">
        <v>165</v>
      </c>
      <c r="L761" s="335">
        <v>303408</v>
      </c>
      <c r="M761">
        <v>1</v>
      </c>
      <c r="N761">
        <v>5</v>
      </c>
      <c r="O761" s="355">
        <f t="shared" si="15"/>
        <v>2800</v>
      </c>
    </row>
    <row r="762" spans="1:15" x14ac:dyDescent="0.55000000000000004">
      <c r="A762" t="s">
        <v>768</v>
      </c>
      <c r="B762" t="s">
        <v>169</v>
      </c>
      <c r="C762">
        <v>8.7815799999999999</v>
      </c>
      <c r="D762">
        <v>167.73806099999999</v>
      </c>
      <c r="E762" t="s">
        <v>168</v>
      </c>
      <c r="F762" t="s">
        <v>58</v>
      </c>
      <c r="G762" t="s">
        <v>167</v>
      </c>
      <c r="H762" t="s">
        <v>166</v>
      </c>
      <c r="I762">
        <v>1</v>
      </c>
      <c r="J762">
        <v>23.52</v>
      </c>
      <c r="K762" t="s">
        <v>165</v>
      </c>
      <c r="L762" s="335">
        <v>19992</v>
      </c>
      <c r="M762">
        <v>1</v>
      </c>
      <c r="N762">
        <v>5</v>
      </c>
      <c r="O762" s="355">
        <f t="shared" si="15"/>
        <v>850</v>
      </c>
    </row>
    <row r="763" spans="1:15" x14ac:dyDescent="0.55000000000000004">
      <c r="A763" t="s">
        <v>767</v>
      </c>
      <c r="B763" t="s">
        <v>169</v>
      </c>
      <c r="C763">
        <v>8.781822</v>
      </c>
      <c r="D763">
        <v>167.73809600000001</v>
      </c>
      <c r="E763" t="s">
        <v>168</v>
      </c>
      <c r="F763" t="s">
        <v>58</v>
      </c>
      <c r="G763" t="s">
        <v>167</v>
      </c>
      <c r="H763" t="s">
        <v>174</v>
      </c>
      <c r="I763">
        <v>1</v>
      </c>
      <c r="J763">
        <v>141.12</v>
      </c>
      <c r="K763" t="s">
        <v>165</v>
      </c>
      <c r="L763" s="335">
        <v>5644.8</v>
      </c>
      <c r="M763">
        <v>1</v>
      </c>
      <c r="N763">
        <v>5</v>
      </c>
      <c r="O763" s="355">
        <f t="shared" si="15"/>
        <v>40</v>
      </c>
    </row>
    <row r="764" spans="1:15" x14ac:dyDescent="0.55000000000000004">
      <c r="A764" t="s">
        <v>766</v>
      </c>
      <c r="B764" t="s">
        <v>169</v>
      </c>
      <c r="C764">
        <v>8.7817220000000002</v>
      </c>
      <c r="D764">
        <v>167.738088</v>
      </c>
      <c r="E764" t="s">
        <v>168</v>
      </c>
      <c r="F764" t="s">
        <v>58</v>
      </c>
      <c r="G764" t="s">
        <v>167</v>
      </c>
      <c r="H764" t="s">
        <v>179</v>
      </c>
      <c r="I764">
        <v>1</v>
      </c>
      <c r="J764">
        <v>106.68</v>
      </c>
      <c r="K764" t="s">
        <v>165</v>
      </c>
      <c r="L764" s="335">
        <v>122682</v>
      </c>
      <c r="M764">
        <v>1</v>
      </c>
      <c r="N764">
        <v>5</v>
      </c>
      <c r="O764" s="355">
        <f t="shared" si="15"/>
        <v>1150</v>
      </c>
    </row>
    <row r="765" spans="1:15" x14ac:dyDescent="0.55000000000000004">
      <c r="A765" t="s">
        <v>765</v>
      </c>
      <c r="B765" t="s">
        <v>169</v>
      </c>
      <c r="C765">
        <v>8.7817469999999993</v>
      </c>
      <c r="D765">
        <v>167.738145</v>
      </c>
      <c r="E765" t="s">
        <v>168</v>
      </c>
      <c r="F765" t="s">
        <v>58</v>
      </c>
      <c r="G765" t="s">
        <v>167</v>
      </c>
      <c r="H765" t="s">
        <v>166</v>
      </c>
      <c r="I765">
        <v>1</v>
      </c>
      <c r="J765">
        <v>13.44</v>
      </c>
      <c r="K765" t="s">
        <v>165</v>
      </c>
      <c r="L765" s="335">
        <v>11424</v>
      </c>
      <c r="M765">
        <v>1</v>
      </c>
      <c r="N765">
        <v>5</v>
      </c>
      <c r="O765" s="355">
        <f t="shared" si="15"/>
        <v>850</v>
      </c>
    </row>
    <row r="766" spans="1:15" x14ac:dyDescent="0.55000000000000004">
      <c r="A766" t="s">
        <v>764</v>
      </c>
      <c r="B766" t="s">
        <v>169</v>
      </c>
      <c r="C766">
        <v>8.7816150000000004</v>
      </c>
      <c r="D766">
        <v>167.73817199999999</v>
      </c>
      <c r="E766" t="s">
        <v>168</v>
      </c>
      <c r="F766" t="s">
        <v>58</v>
      </c>
      <c r="G766" t="s">
        <v>167</v>
      </c>
      <c r="H766" t="s">
        <v>216</v>
      </c>
      <c r="I766">
        <v>1</v>
      </c>
      <c r="J766">
        <v>36.96</v>
      </c>
      <c r="K766" t="s">
        <v>165</v>
      </c>
      <c r="L766" s="335">
        <v>4915.68</v>
      </c>
      <c r="M766">
        <v>1</v>
      </c>
      <c r="N766">
        <v>5</v>
      </c>
      <c r="O766" s="355">
        <f t="shared" si="15"/>
        <v>133</v>
      </c>
    </row>
    <row r="767" spans="1:15" x14ac:dyDescent="0.55000000000000004">
      <c r="A767" t="s">
        <v>763</v>
      </c>
      <c r="B767" t="s">
        <v>169</v>
      </c>
      <c r="C767">
        <v>8.7816759999999991</v>
      </c>
      <c r="D767">
        <v>167.73819800000001</v>
      </c>
      <c r="E767" t="s">
        <v>168</v>
      </c>
      <c r="F767" t="s">
        <v>60</v>
      </c>
      <c r="G767" t="s">
        <v>167</v>
      </c>
      <c r="H767" t="s">
        <v>166</v>
      </c>
      <c r="I767">
        <v>1</v>
      </c>
      <c r="J767">
        <v>95.76</v>
      </c>
      <c r="K767" t="s">
        <v>165</v>
      </c>
      <c r="L767" s="335">
        <v>81396</v>
      </c>
      <c r="M767">
        <v>1</v>
      </c>
      <c r="N767">
        <v>5</v>
      </c>
      <c r="O767" s="355">
        <f t="shared" si="15"/>
        <v>850</v>
      </c>
    </row>
    <row r="768" spans="1:15" x14ac:dyDescent="0.55000000000000004">
      <c r="A768" t="s">
        <v>762</v>
      </c>
      <c r="B768" t="s">
        <v>169</v>
      </c>
      <c r="C768">
        <v>8.7819280000000006</v>
      </c>
      <c r="D768">
        <v>167.73809299999999</v>
      </c>
      <c r="E768" t="s">
        <v>168</v>
      </c>
      <c r="F768" t="s">
        <v>58</v>
      </c>
      <c r="G768" t="s">
        <v>167</v>
      </c>
      <c r="H768" t="s">
        <v>166</v>
      </c>
      <c r="I768">
        <v>1</v>
      </c>
      <c r="J768">
        <v>61.32</v>
      </c>
      <c r="K768" t="s">
        <v>165</v>
      </c>
      <c r="L768" s="335">
        <v>30660</v>
      </c>
      <c r="M768">
        <v>1</v>
      </c>
      <c r="N768">
        <v>5</v>
      </c>
      <c r="O768" s="355">
        <f t="shared" si="15"/>
        <v>500</v>
      </c>
    </row>
    <row r="769" spans="1:15" x14ac:dyDescent="0.55000000000000004">
      <c r="A769" t="s">
        <v>761</v>
      </c>
      <c r="B769" t="s">
        <v>169</v>
      </c>
      <c r="C769">
        <v>8.7819800000000008</v>
      </c>
      <c r="D769">
        <v>167.737808</v>
      </c>
      <c r="E769" t="s">
        <v>168</v>
      </c>
      <c r="F769" t="s">
        <v>58</v>
      </c>
      <c r="G769" t="s">
        <v>167</v>
      </c>
      <c r="H769" t="s">
        <v>179</v>
      </c>
      <c r="I769">
        <v>1</v>
      </c>
      <c r="J769">
        <v>44.52</v>
      </c>
      <c r="K769" t="s">
        <v>165</v>
      </c>
      <c r="L769" s="335">
        <v>51198</v>
      </c>
      <c r="M769">
        <v>1</v>
      </c>
      <c r="N769">
        <v>5</v>
      </c>
      <c r="O769" s="355">
        <f t="shared" si="15"/>
        <v>1150</v>
      </c>
    </row>
    <row r="770" spans="1:15" x14ac:dyDescent="0.55000000000000004">
      <c r="A770" t="s">
        <v>760</v>
      </c>
      <c r="B770" t="s">
        <v>169</v>
      </c>
      <c r="C770">
        <v>8.7816729999999996</v>
      </c>
      <c r="D770">
        <v>167.73782600000001</v>
      </c>
      <c r="E770" t="s">
        <v>168</v>
      </c>
      <c r="F770" t="s">
        <v>58</v>
      </c>
      <c r="G770" t="s">
        <v>167</v>
      </c>
      <c r="H770" t="s">
        <v>166</v>
      </c>
      <c r="I770">
        <v>1</v>
      </c>
      <c r="J770">
        <v>52.08</v>
      </c>
      <c r="K770" t="s">
        <v>165</v>
      </c>
      <c r="L770" s="335">
        <v>44268</v>
      </c>
      <c r="M770">
        <v>1</v>
      </c>
      <c r="N770">
        <v>5</v>
      </c>
      <c r="O770" s="355">
        <f t="shared" si="15"/>
        <v>850</v>
      </c>
    </row>
    <row r="771" spans="1:15" x14ac:dyDescent="0.55000000000000004">
      <c r="A771" t="s">
        <v>759</v>
      </c>
      <c r="B771" t="s">
        <v>169</v>
      </c>
      <c r="C771">
        <v>8.781644</v>
      </c>
      <c r="D771">
        <v>167.73778200000001</v>
      </c>
      <c r="E771" t="s">
        <v>168</v>
      </c>
      <c r="F771" t="s">
        <v>58</v>
      </c>
      <c r="G771" t="s">
        <v>167</v>
      </c>
      <c r="H771" t="s">
        <v>179</v>
      </c>
      <c r="I771">
        <v>1</v>
      </c>
      <c r="J771">
        <v>15.12</v>
      </c>
      <c r="K771" t="s">
        <v>165</v>
      </c>
      <c r="L771" s="335">
        <v>17388</v>
      </c>
      <c r="M771">
        <v>1</v>
      </c>
      <c r="N771">
        <v>5</v>
      </c>
      <c r="O771" s="355">
        <f t="shared" si="15"/>
        <v>1150</v>
      </c>
    </row>
    <row r="772" spans="1:15" x14ac:dyDescent="0.55000000000000004">
      <c r="A772" t="s">
        <v>758</v>
      </c>
      <c r="B772" t="s">
        <v>169</v>
      </c>
      <c r="C772">
        <v>8.7817399999999992</v>
      </c>
      <c r="D772">
        <v>167.73775599999999</v>
      </c>
      <c r="E772" t="s">
        <v>168</v>
      </c>
      <c r="F772" t="s">
        <v>58</v>
      </c>
      <c r="G772" t="s">
        <v>167</v>
      </c>
      <c r="H772" t="s">
        <v>174</v>
      </c>
      <c r="I772">
        <v>1</v>
      </c>
      <c r="J772">
        <v>84.84</v>
      </c>
      <c r="K772" t="s">
        <v>165</v>
      </c>
      <c r="L772" s="335">
        <v>1696.8</v>
      </c>
      <c r="M772">
        <v>1</v>
      </c>
      <c r="N772">
        <v>5</v>
      </c>
      <c r="O772" s="355">
        <f t="shared" si="15"/>
        <v>20</v>
      </c>
    </row>
    <row r="773" spans="1:15" x14ac:dyDescent="0.55000000000000004">
      <c r="A773" t="s">
        <v>757</v>
      </c>
      <c r="B773" t="s">
        <v>169</v>
      </c>
      <c r="C773">
        <v>8.7816480000000006</v>
      </c>
      <c r="D773">
        <v>167.73769899999999</v>
      </c>
      <c r="E773" t="s">
        <v>168</v>
      </c>
      <c r="F773" t="s">
        <v>58</v>
      </c>
      <c r="G773" t="s">
        <v>167</v>
      </c>
      <c r="H773" t="s">
        <v>224</v>
      </c>
      <c r="I773">
        <v>3</v>
      </c>
      <c r="J773">
        <v>43.68</v>
      </c>
      <c r="K773" t="s">
        <v>165</v>
      </c>
      <c r="L773" s="335">
        <v>111384</v>
      </c>
      <c r="M773">
        <v>1</v>
      </c>
      <c r="N773">
        <v>5</v>
      </c>
      <c r="O773" s="355">
        <f t="shared" si="15"/>
        <v>2550</v>
      </c>
    </row>
    <row r="774" spans="1:15" x14ac:dyDescent="0.55000000000000004">
      <c r="A774" t="s">
        <v>756</v>
      </c>
      <c r="B774" t="s">
        <v>169</v>
      </c>
      <c r="C774">
        <v>8.7815200000000004</v>
      </c>
      <c r="D774">
        <v>167.73767599999999</v>
      </c>
      <c r="E774" t="s">
        <v>168</v>
      </c>
      <c r="F774" t="s">
        <v>58</v>
      </c>
      <c r="G774" t="s">
        <v>167</v>
      </c>
      <c r="H774" t="s">
        <v>166</v>
      </c>
      <c r="I774">
        <v>1</v>
      </c>
      <c r="J774">
        <v>33.6</v>
      </c>
      <c r="K774" t="s">
        <v>165</v>
      </c>
      <c r="L774" s="335">
        <v>16800</v>
      </c>
      <c r="M774">
        <v>1</v>
      </c>
      <c r="N774">
        <v>5</v>
      </c>
      <c r="O774" s="355">
        <f t="shared" si="15"/>
        <v>500</v>
      </c>
    </row>
    <row r="775" spans="1:15" x14ac:dyDescent="0.55000000000000004">
      <c r="A775" t="s">
        <v>755</v>
      </c>
      <c r="B775" t="s">
        <v>169</v>
      </c>
      <c r="C775">
        <v>8.7817530000000001</v>
      </c>
      <c r="D775">
        <v>167.73764700000001</v>
      </c>
      <c r="E775" t="s">
        <v>168</v>
      </c>
      <c r="F775" t="s">
        <v>58</v>
      </c>
      <c r="G775" t="s">
        <v>167</v>
      </c>
      <c r="H775" t="s">
        <v>179</v>
      </c>
      <c r="I775">
        <v>1</v>
      </c>
      <c r="J775">
        <v>16.8</v>
      </c>
      <c r="K775" t="s">
        <v>165</v>
      </c>
      <c r="L775" s="335">
        <v>14280</v>
      </c>
      <c r="M775">
        <v>1</v>
      </c>
      <c r="N775">
        <v>5</v>
      </c>
      <c r="O775" s="355">
        <f t="shared" si="15"/>
        <v>850</v>
      </c>
    </row>
    <row r="776" spans="1:15" x14ac:dyDescent="0.55000000000000004">
      <c r="A776" t="s">
        <v>754</v>
      </c>
      <c r="B776" t="s">
        <v>169</v>
      </c>
      <c r="C776">
        <v>8.7810220000000001</v>
      </c>
      <c r="D776">
        <v>167.737831</v>
      </c>
      <c r="E776" t="s">
        <v>168</v>
      </c>
      <c r="F776" t="s">
        <v>58</v>
      </c>
      <c r="G776" t="s">
        <v>167</v>
      </c>
      <c r="H776" t="s">
        <v>166</v>
      </c>
      <c r="I776">
        <v>1</v>
      </c>
      <c r="J776">
        <v>26.04</v>
      </c>
      <c r="K776" t="s">
        <v>165</v>
      </c>
      <c r="L776" s="335">
        <v>22134</v>
      </c>
      <c r="M776">
        <v>1</v>
      </c>
      <c r="N776">
        <v>5</v>
      </c>
      <c r="O776" s="355">
        <f t="shared" si="15"/>
        <v>850</v>
      </c>
    </row>
    <row r="777" spans="1:15" x14ac:dyDescent="0.55000000000000004">
      <c r="A777" t="s">
        <v>753</v>
      </c>
      <c r="B777" t="s">
        <v>169</v>
      </c>
      <c r="C777">
        <v>8.7810279999999992</v>
      </c>
      <c r="D777">
        <v>167.73788400000001</v>
      </c>
      <c r="E777" t="s">
        <v>168</v>
      </c>
      <c r="F777" t="s">
        <v>58</v>
      </c>
      <c r="G777" t="s">
        <v>167</v>
      </c>
      <c r="H777" t="s">
        <v>174</v>
      </c>
      <c r="I777">
        <v>1</v>
      </c>
      <c r="J777">
        <v>21.84</v>
      </c>
      <c r="K777" t="s">
        <v>165</v>
      </c>
      <c r="L777" s="335">
        <v>873.6</v>
      </c>
      <c r="M777">
        <v>1</v>
      </c>
      <c r="N777">
        <v>5</v>
      </c>
      <c r="O777" s="355">
        <f t="shared" si="15"/>
        <v>40</v>
      </c>
    </row>
    <row r="778" spans="1:15" x14ac:dyDescent="0.55000000000000004">
      <c r="A778" t="s">
        <v>752</v>
      </c>
      <c r="B778" t="s">
        <v>169</v>
      </c>
      <c r="C778">
        <v>8.7810070000000007</v>
      </c>
      <c r="D778">
        <v>167.737953</v>
      </c>
      <c r="E778" t="s">
        <v>168</v>
      </c>
      <c r="F778" t="s">
        <v>58</v>
      </c>
      <c r="G778" t="s">
        <v>167</v>
      </c>
      <c r="H778" t="s">
        <v>166</v>
      </c>
      <c r="I778">
        <v>1</v>
      </c>
      <c r="J778">
        <v>73.08</v>
      </c>
      <c r="K778" t="s">
        <v>165</v>
      </c>
      <c r="L778" s="335">
        <v>62118</v>
      </c>
      <c r="M778">
        <v>1</v>
      </c>
      <c r="N778">
        <v>5</v>
      </c>
      <c r="O778" s="355">
        <f t="shared" ref="O778:O841" si="16">L778/J778</f>
        <v>850</v>
      </c>
    </row>
    <row r="779" spans="1:15" x14ac:dyDescent="0.55000000000000004">
      <c r="A779" t="s">
        <v>751</v>
      </c>
      <c r="B779" t="s">
        <v>169</v>
      </c>
      <c r="C779">
        <v>8.7809690000000007</v>
      </c>
      <c r="D779">
        <v>167.737854</v>
      </c>
      <c r="E779" t="s">
        <v>168</v>
      </c>
      <c r="F779" t="s">
        <v>58</v>
      </c>
      <c r="G779" t="s">
        <v>167</v>
      </c>
      <c r="H779" t="s">
        <v>179</v>
      </c>
      <c r="I779">
        <v>1</v>
      </c>
      <c r="J779">
        <v>52.92</v>
      </c>
      <c r="K779" t="s">
        <v>165</v>
      </c>
      <c r="L779" s="335">
        <v>44982</v>
      </c>
      <c r="M779">
        <v>1</v>
      </c>
      <c r="N779">
        <v>5</v>
      </c>
      <c r="O779" s="355">
        <f t="shared" si="16"/>
        <v>850</v>
      </c>
    </row>
    <row r="780" spans="1:15" x14ac:dyDescent="0.55000000000000004">
      <c r="A780" t="s">
        <v>750</v>
      </c>
      <c r="B780" t="s">
        <v>169</v>
      </c>
      <c r="C780">
        <v>8.7809340000000002</v>
      </c>
      <c r="D780">
        <v>167.737899</v>
      </c>
      <c r="E780" t="s">
        <v>168</v>
      </c>
      <c r="F780" t="s">
        <v>58</v>
      </c>
      <c r="G780" t="s">
        <v>167</v>
      </c>
      <c r="H780" t="s">
        <v>166</v>
      </c>
      <c r="I780">
        <v>1</v>
      </c>
      <c r="J780">
        <v>33.6</v>
      </c>
      <c r="K780" t="s">
        <v>165</v>
      </c>
      <c r="L780" s="335">
        <v>28560</v>
      </c>
      <c r="M780">
        <v>1</v>
      </c>
      <c r="N780">
        <v>5</v>
      </c>
      <c r="O780" s="355">
        <f t="shared" si="16"/>
        <v>850</v>
      </c>
    </row>
    <row r="781" spans="1:15" x14ac:dyDescent="0.55000000000000004">
      <c r="A781" t="s">
        <v>749</v>
      </c>
      <c r="B781" t="s">
        <v>169</v>
      </c>
      <c r="C781">
        <v>8.7809539999999995</v>
      </c>
      <c r="D781">
        <v>167.737954</v>
      </c>
      <c r="E781" t="s">
        <v>168</v>
      </c>
      <c r="F781" t="s">
        <v>58</v>
      </c>
      <c r="G781" t="s">
        <v>167</v>
      </c>
      <c r="H781" t="s">
        <v>166</v>
      </c>
      <c r="I781">
        <v>1</v>
      </c>
      <c r="J781">
        <v>47.04</v>
      </c>
      <c r="K781" t="s">
        <v>165</v>
      </c>
      <c r="L781" s="335">
        <v>39984</v>
      </c>
      <c r="M781">
        <v>1</v>
      </c>
      <c r="N781">
        <v>5</v>
      </c>
      <c r="O781" s="355">
        <f t="shared" si="16"/>
        <v>850</v>
      </c>
    </row>
    <row r="782" spans="1:15" x14ac:dyDescent="0.55000000000000004">
      <c r="A782" t="s">
        <v>748</v>
      </c>
      <c r="B782" t="s">
        <v>169</v>
      </c>
      <c r="C782">
        <v>8.7809139999999992</v>
      </c>
      <c r="D782">
        <v>167.73795200000001</v>
      </c>
      <c r="E782" t="s">
        <v>168</v>
      </c>
      <c r="F782" t="s">
        <v>58</v>
      </c>
      <c r="G782" t="s">
        <v>167</v>
      </c>
      <c r="H782" t="s">
        <v>174</v>
      </c>
      <c r="I782">
        <v>1</v>
      </c>
      <c r="J782">
        <v>43.68</v>
      </c>
      <c r="K782" t="s">
        <v>165</v>
      </c>
      <c r="L782" s="335">
        <v>873.6</v>
      </c>
      <c r="M782">
        <v>1</v>
      </c>
      <c r="N782">
        <v>5</v>
      </c>
      <c r="O782" s="355">
        <f t="shared" si="16"/>
        <v>20</v>
      </c>
    </row>
    <row r="783" spans="1:15" x14ac:dyDescent="0.55000000000000004">
      <c r="A783" t="s">
        <v>747</v>
      </c>
      <c r="B783" t="s">
        <v>169</v>
      </c>
      <c r="C783">
        <v>8.7808119999999992</v>
      </c>
      <c r="D783">
        <v>167.737866</v>
      </c>
      <c r="E783" t="s">
        <v>168</v>
      </c>
      <c r="F783" t="s">
        <v>58</v>
      </c>
      <c r="G783" t="s">
        <v>167</v>
      </c>
      <c r="H783" t="s">
        <v>166</v>
      </c>
      <c r="I783">
        <v>1</v>
      </c>
      <c r="J783">
        <v>70.56</v>
      </c>
      <c r="K783" t="s">
        <v>165</v>
      </c>
      <c r="L783" s="335">
        <v>59976</v>
      </c>
      <c r="M783">
        <v>1</v>
      </c>
      <c r="N783">
        <v>5</v>
      </c>
      <c r="O783" s="355">
        <f t="shared" si="16"/>
        <v>850</v>
      </c>
    </row>
    <row r="784" spans="1:15" x14ac:dyDescent="0.55000000000000004">
      <c r="A784" t="s">
        <v>746</v>
      </c>
      <c r="B784" t="s">
        <v>169</v>
      </c>
      <c r="C784">
        <v>8.7808600000000006</v>
      </c>
      <c r="D784">
        <v>167.73794799999999</v>
      </c>
      <c r="E784" t="s">
        <v>168</v>
      </c>
      <c r="F784" t="s">
        <v>58</v>
      </c>
      <c r="G784" t="s">
        <v>167</v>
      </c>
      <c r="H784" t="s">
        <v>179</v>
      </c>
      <c r="I784">
        <v>1</v>
      </c>
      <c r="J784">
        <v>50.4</v>
      </c>
      <c r="K784" t="s">
        <v>165</v>
      </c>
      <c r="L784" s="335">
        <v>57960</v>
      </c>
      <c r="M784">
        <v>1</v>
      </c>
      <c r="N784">
        <v>5</v>
      </c>
      <c r="O784" s="355">
        <f t="shared" si="16"/>
        <v>1150</v>
      </c>
    </row>
    <row r="785" spans="1:15" x14ac:dyDescent="0.55000000000000004">
      <c r="A785" t="s">
        <v>745</v>
      </c>
      <c r="B785" t="s">
        <v>169</v>
      </c>
      <c r="C785">
        <v>8.7808030000000006</v>
      </c>
      <c r="D785">
        <v>167.737965</v>
      </c>
      <c r="E785" t="s">
        <v>168</v>
      </c>
      <c r="F785" t="s">
        <v>58</v>
      </c>
      <c r="G785" t="s">
        <v>167</v>
      </c>
      <c r="H785" t="s">
        <v>172</v>
      </c>
      <c r="I785">
        <v>1</v>
      </c>
      <c r="J785">
        <v>43.68</v>
      </c>
      <c r="K785" t="s">
        <v>165</v>
      </c>
      <c r="L785" s="335">
        <v>50232</v>
      </c>
      <c r="M785">
        <v>1</v>
      </c>
      <c r="N785">
        <v>5</v>
      </c>
      <c r="O785" s="355">
        <f t="shared" si="16"/>
        <v>1150</v>
      </c>
    </row>
    <row r="786" spans="1:15" x14ac:dyDescent="0.55000000000000004">
      <c r="A786" t="s">
        <v>744</v>
      </c>
      <c r="B786" t="s">
        <v>169</v>
      </c>
      <c r="C786">
        <v>8.7808580000000003</v>
      </c>
      <c r="D786">
        <v>167.738023</v>
      </c>
      <c r="E786" t="s">
        <v>168</v>
      </c>
      <c r="F786" t="s">
        <v>58</v>
      </c>
      <c r="G786" t="s">
        <v>167</v>
      </c>
      <c r="H786" t="s">
        <v>179</v>
      </c>
      <c r="I786">
        <v>1</v>
      </c>
      <c r="J786">
        <v>48.72</v>
      </c>
      <c r="K786" t="s">
        <v>165</v>
      </c>
      <c r="L786" s="335">
        <v>41412</v>
      </c>
      <c r="M786">
        <v>1</v>
      </c>
      <c r="N786">
        <v>5</v>
      </c>
      <c r="O786" s="355">
        <f t="shared" si="16"/>
        <v>850</v>
      </c>
    </row>
    <row r="787" spans="1:15" x14ac:dyDescent="0.55000000000000004">
      <c r="A787" t="s">
        <v>743</v>
      </c>
      <c r="B787" t="s">
        <v>169</v>
      </c>
      <c r="C787">
        <v>8.7808419999999998</v>
      </c>
      <c r="D787">
        <v>167.73812100000001</v>
      </c>
      <c r="E787" t="s">
        <v>168</v>
      </c>
      <c r="F787" t="s">
        <v>58</v>
      </c>
      <c r="G787" t="s">
        <v>167</v>
      </c>
      <c r="H787" t="s">
        <v>166</v>
      </c>
      <c r="I787">
        <v>1</v>
      </c>
      <c r="J787">
        <v>126.84</v>
      </c>
      <c r="K787" t="s">
        <v>165</v>
      </c>
      <c r="L787" s="335">
        <v>63420</v>
      </c>
      <c r="M787">
        <v>1</v>
      </c>
      <c r="N787">
        <v>5</v>
      </c>
      <c r="O787" s="355">
        <f t="shared" si="16"/>
        <v>500</v>
      </c>
    </row>
    <row r="788" spans="1:15" x14ac:dyDescent="0.55000000000000004">
      <c r="A788" t="s">
        <v>742</v>
      </c>
      <c r="B788" t="s">
        <v>169</v>
      </c>
      <c r="C788">
        <v>8.7809460000000001</v>
      </c>
      <c r="D788">
        <v>167.738145</v>
      </c>
      <c r="E788" t="s">
        <v>168</v>
      </c>
      <c r="F788" t="s">
        <v>58</v>
      </c>
      <c r="G788" t="s">
        <v>167</v>
      </c>
      <c r="H788" t="s">
        <v>179</v>
      </c>
      <c r="I788">
        <v>1</v>
      </c>
      <c r="J788">
        <v>160.44</v>
      </c>
      <c r="K788" t="s">
        <v>165</v>
      </c>
      <c r="L788" s="335">
        <v>184506</v>
      </c>
      <c r="M788">
        <v>1</v>
      </c>
      <c r="N788">
        <v>5</v>
      </c>
      <c r="O788" s="355">
        <f t="shared" si="16"/>
        <v>1150</v>
      </c>
    </row>
    <row r="789" spans="1:15" x14ac:dyDescent="0.55000000000000004">
      <c r="A789" t="s">
        <v>741</v>
      </c>
      <c r="B789" t="s">
        <v>169</v>
      </c>
      <c r="C789">
        <v>8.7808270000000004</v>
      </c>
      <c r="D789">
        <v>167.73821899999999</v>
      </c>
      <c r="E789" t="s">
        <v>168</v>
      </c>
      <c r="F789" t="s">
        <v>58</v>
      </c>
      <c r="G789" t="s">
        <v>167</v>
      </c>
      <c r="H789" t="s">
        <v>166</v>
      </c>
      <c r="I789">
        <v>1</v>
      </c>
      <c r="J789">
        <v>124.32</v>
      </c>
      <c r="K789" t="s">
        <v>165</v>
      </c>
      <c r="L789" s="335">
        <v>62160</v>
      </c>
      <c r="M789">
        <v>1</v>
      </c>
      <c r="N789">
        <v>5</v>
      </c>
      <c r="O789" s="355">
        <f t="shared" si="16"/>
        <v>500</v>
      </c>
    </row>
    <row r="790" spans="1:15" x14ac:dyDescent="0.55000000000000004">
      <c r="A790" t="s">
        <v>740</v>
      </c>
      <c r="B790" t="s">
        <v>169</v>
      </c>
      <c r="C790">
        <v>8.7809209999999993</v>
      </c>
      <c r="D790">
        <v>167.738215</v>
      </c>
      <c r="E790" t="s">
        <v>168</v>
      </c>
      <c r="F790" t="s">
        <v>58</v>
      </c>
      <c r="G790" t="s">
        <v>167</v>
      </c>
      <c r="H790" t="s">
        <v>216</v>
      </c>
      <c r="I790">
        <v>1</v>
      </c>
      <c r="J790">
        <v>109.2</v>
      </c>
      <c r="K790" t="s">
        <v>165</v>
      </c>
      <c r="L790" s="335">
        <v>7316.4</v>
      </c>
      <c r="M790">
        <v>1</v>
      </c>
      <c r="N790">
        <v>5</v>
      </c>
      <c r="O790" s="355">
        <f t="shared" si="16"/>
        <v>67</v>
      </c>
    </row>
    <row r="791" spans="1:15" x14ac:dyDescent="0.55000000000000004">
      <c r="A791" t="s">
        <v>739</v>
      </c>
      <c r="B791" t="s">
        <v>169</v>
      </c>
      <c r="C791">
        <v>8.7812249999999992</v>
      </c>
      <c r="D791">
        <v>167.737729</v>
      </c>
      <c r="E791" t="s">
        <v>168</v>
      </c>
      <c r="F791" t="s">
        <v>58</v>
      </c>
      <c r="G791" t="s">
        <v>167</v>
      </c>
      <c r="H791" t="s">
        <v>179</v>
      </c>
      <c r="I791">
        <v>1</v>
      </c>
      <c r="J791">
        <v>57.96</v>
      </c>
      <c r="K791" t="s">
        <v>165</v>
      </c>
      <c r="L791" s="335">
        <v>49266</v>
      </c>
      <c r="M791">
        <v>1</v>
      </c>
      <c r="N791">
        <v>5</v>
      </c>
      <c r="O791" s="355">
        <f t="shared" si="16"/>
        <v>850</v>
      </c>
    </row>
    <row r="792" spans="1:15" x14ac:dyDescent="0.55000000000000004">
      <c r="A792" t="s">
        <v>738</v>
      </c>
      <c r="B792" t="s">
        <v>169</v>
      </c>
      <c r="C792">
        <v>8.7810810000000004</v>
      </c>
      <c r="D792">
        <v>167.737797</v>
      </c>
      <c r="E792" t="s">
        <v>168</v>
      </c>
      <c r="F792" t="s">
        <v>58</v>
      </c>
      <c r="G792" t="s">
        <v>167</v>
      </c>
      <c r="H792" t="s">
        <v>166</v>
      </c>
      <c r="I792">
        <v>1</v>
      </c>
      <c r="J792">
        <v>65.52</v>
      </c>
      <c r="K792" t="s">
        <v>165</v>
      </c>
      <c r="L792" s="335">
        <v>32760</v>
      </c>
      <c r="M792">
        <v>1</v>
      </c>
      <c r="N792">
        <v>5</v>
      </c>
      <c r="O792" s="355">
        <f t="shared" si="16"/>
        <v>500.00000000000006</v>
      </c>
    </row>
    <row r="793" spans="1:15" x14ac:dyDescent="0.55000000000000004">
      <c r="A793" t="s">
        <v>737</v>
      </c>
      <c r="B793" t="s">
        <v>169</v>
      </c>
      <c r="C793">
        <v>8.7811190000000003</v>
      </c>
      <c r="D793">
        <v>167.73786000000001</v>
      </c>
      <c r="E793" t="s">
        <v>168</v>
      </c>
      <c r="F793" t="s">
        <v>58</v>
      </c>
      <c r="G793" t="s">
        <v>167</v>
      </c>
      <c r="H793" t="s">
        <v>166</v>
      </c>
      <c r="I793">
        <v>1</v>
      </c>
      <c r="J793">
        <v>63</v>
      </c>
      <c r="K793" t="s">
        <v>165</v>
      </c>
      <c r="L793" s="335">
        <v>53550</v>
      </c>
      <c r="M793">
        <v>1</v>
      </c>
      <c r="N793">
        <v>5</v>
      </c>
      <c r="O793" s="355">
        <f t="shared" si="16"/>
        <v>850</v>
      </c>
    </row>
    <row r="794" spans="1:15" x14ac:dyDescent="0.55000000000000004">
      <c r="A794" t="s">
        <v>736</v>
      </c>
      <c r="B794" t="s">
        <v>169</v>
      </c>
      <c r="C794">
        <v>8.7809139999999992</v>
      </c>
      <c r="D794">
        <v>167.73750999999999</v>
      </c>
      <c r="E794" t="s">
        <v>168</v>
      </c>
      <c r="F794" t="s">
        <v>58</v>
      </c>
      <c r="G794" t="s">
        <v>167</v>
      </c>
      <c r="H794" t="s">
        <v>174</v>
      </c>
      <c r="I794">
        <v>1</v>
      </c>
      <c r="J794">
        <v>22.68</v>
      </c>
      <c r="K794" t="s">
        <v>165</v>
      </c>
      <c r="L794" s="335">
        <v>453.6</v>
      </c>
      <c r="M794">
        <v>1</v>
      </c>
      <c r="N794">
        <v>5</v>
      </c>
      <c r="O794" s="355">
        <f t="shared" si="16"/>
        <v>20</v>
      </c>
    </row>
    <row r="795" spans="1:15" x14ac:dyDescent="0.55000000000000004">
      <c r="A795" t="s">
        <v>735</v>
      </c>
      <c r="B795" t="s">
        <v>169</v>
      </c>
      <c r="C795">
        <v>8.7811430000000001</v>
      </c>
      <c r="D795">
        <v>167.73800700000001</v>
      </c>
      <c r="E795" t="s">
        <v>168</v>
      </c>
      <c r="F795" t="s">
        <v>58</v>
      </c>
      <c r="G795" t="s">
        <v>167</v>
      </c>
      <c r="H795" t="s">
        <v>216</v>
      </c>
      <c r="I795">
        <v>1</v>
      </c>
      <c r="J795">
        <v>142.80000000000001</v>
      </c>
      <c r="K795" t="s">
        <v>165</v>
      </c>
      <c r="L795" s="335">
        <v>9567.6</v>
      </c>
      <c r="M795">
        <v>1</v>
      </c>
      <c r="N795">
        <v>5</v>
      </c>
      <c r="O795" s="355">
        <f t="shared" si="16"/>
        <v>67</v>
      </c>
    </row>
    <row r="796" spans="1:15" x14ac:dyDescent="0.55000000000000004">
      <c r="A796" t="s">
        <v>734</v>
      </c>
      <c r="B796" t="s">
        <v>169</v>
      </c>
      <c r="C796">
        <v>8.7811880000000002</v>
      </c>
      <c r="D796">
        <v>167.73807099999999</v>
      </c>
      <c r="E796" t="s">
        <v>168</v>
      </c>
      <c r="F796" t="s">
        <v>58</v>
      </c>
      <c r="G796" t="s">
        <v>167</v>
      </c>
      <c r="H796" t="s">
        <v>166</v>
      </c>
      <c r="I796">
        <v>1</v>
      </c>
      <c r="J796">
        <v>231.84</v>
      </c>
      <c r="K796" t="s">
        <v>165</v>
      </c>
      <c r="L796" s="335">
        <v>197064</v>
      </c>
      <c r="M796">
        <v>1</v>
      </c>
      <c r="N796">
        <v>5</v>
      </c>
      <c r="O796" s="355">
        <f t="shared" si="16"/>
        <v>850</v>
      </c>
    </row>
    <row r="797" spans="1:15" x14ac:dyDescent="0.55000000000000004">
      <c r="A797" t="s">
        <v>733</v>
      </c>
      <c r="B797" t="s">
        <v>169</v>
      </c>
      <c r="C797">
        <v>8.7811789999999998</v>
      </c>
      <c r="D797">
        <v>167.73815400000001</v>
      </c>
      <c r="E797" t="s">
        <v>168</v>
      </c>
      <c r="F797" t="s">
        <v>58</v>
      </c>
      <c r="G797" t="s">
        <v>167</v>
      </c>
      <c r="H797" t="s">
        <v>179</v>
      </c>
      <c r="I797">
        <v>1</v>
      </c>
      <c r="J797">
        <v>103.32</v>
      </c>
      <c r="K797" t="s">
        <v>165</v>
      </c>
      <c r="L797" s="335">
        <v>118818</v>
      </c>
      <c r="M797">
        <v>1</v>
      </c>
      <c r="N797">
        <v>5</v>
      </c>
      <c r="O797" s="355">
        <f t="shared" si="16"/>
        <v>1150</v>
      </c>
    </row>
    <row r="798" spans="1:15" x14ac:dyDescent="0.55000000000000004">
      <c r="A798" t="s">
        <v>732</v>
      </c>
      <c r="B798" t="s">
        <v>169</v>
      </c>
      <c r="C798">
        <v>8.7812249999999992</v>
      </c>
      <c r="D798">
        <v>167.738167</v>
      </c>
      <c r="E798" t="s">
        <v>168</v>
      </c>
      <c r="F798" t="s">
        <v>58</v>
      </c>
      <c r="G798" t="s">
        <v>167</v>
      </c>
      <c r="H798" t="s">
        <v>166</v>
      </c>
      <c r="I798">
        <v>1</v>
      </c>
      <c r="J798">
        <v>109.2</v>
      </c>
      <c r="K798" t="s">
        <v>165</v>
      </c>
      <c r="L798" s="335">
        <v>54600</v>
      </c>
      <c r="M798">
        <v>1</v>
      </c>
      <c r="N798">
        <v>5</v>
      </c>
      <c r="O798" s="355">
        <f t="shared" si="16"/>
        <v>500</v>
      </c>
    </row>
    <row r="799" spans="1:15" x14ac:dyDescent="0.55000000000000004">
      <c r="A799" t="s">
        <v>731</v>
      </c>
      <c r="B799" t="s">
        <v>169</v>
      </c>
      <c r="C799">
        <v>8.7811360000000001</v>
      </c>
      <c r="D799">
        <v>167.738214</v>
      </c>
      <c r="E799" t="s">
        <v>168</v>
      </c>
      <c r="F799" t="s">
        <v>58</v>
      </c>
      <c r="G799" t="s">
        <v>167</v>
      </c>
      <c r="H799" t="s">
        <v>166</v>
      </c>
      <c r="I799">
        <v>1</v>
      </c>
      <c r="J799">
        <v>15.12</v>
      </c>
      <c r="K799" t="s">
        <v>165</v>
      </c>
      <c r="L799" s="335">
        <v>12852</v>
      </c>
      <c r="M799">
        <v>1</v>
      </c>
      <c r="N799">
        <v>5</v>
      </c>
      <c r="O799" s="355">
        <f t="shared" si="16"/>
        <v>850</v>
      </c>
    </row>
    <row r="800" spans="1:15" x14ac:dyDescent="0.55000000000000004">
      <c r="A800" t="s">
        <v>730</v>
      </c>
      <c r="B800" t="s">
        <v>169</v>
      </c>
      <c r="C800">
        <v>8.7810609999999993</v>
      </c>
      <c r="D800">
        <v>167.737987</v>
      </c>
      <c r="E800" t="s">
        <v>168</v>
      </c>
      <c r="F800" t="s">
        <v>58</v>
      </c>
      <c r="G800" t="s">
        <v>167</v>
      </c>
      <c r="H800" t="s">
        <v>166</v>
      </c>
      <c r="I800">
        <v>1</v>
      </c>
      <c r="J800">
        <v>36.96</v>
      </c>
      <c r="K800" t="s">
        <v>165</v>
      </c>
      <c r="L800" s="335">
        <v>18480</v>
      </c>
      <c r="M800">
        <v>1</v>
      </c>
      <c r="N800">
        <v>5</v>
      </c>
      <c r="O800" s="355">
        <f t="shared" si="16"/>
        <v>500</v>
      </c>
    </row>
    <row r="801" spans="1:15" x14ac:dyDescent="0.55000000000000004">
      <c r="A801" t="s">
        <v>729</v>
      </c>
      <c r="B801" t="s">
        <v>169</v>
      </c>
      <c r="C801">
        <v>8.781193</v>
      </c>
      <c r="D801">
        <v>167.73788999999999</v>
      </c>
      <c r="E801" t="s">
        <v>168</v>
      </c>
      <c r="F801" t="s">
        <v>58</v>
      </c>
      <c r="G801" t="s">
        <v>167</v>
      </c>
      <c r="H801" t="s">
        <v>166</v>
      </c>
      <c r="I801">
        <v>1</v>
      </c>
      <c r="J801">
        <v>26.04</v>
      </c>
      <c r="K801" t="s">
        <v>165</v>
      </c>
      <c r="L801" s="335">
        <v>22134</v>
      </c>
      <c r="M801">
        <v>1</v>
      </c>
      <c r="N801">
        <v>5</v>
      </c>
      <c r="O801" s="355">
        <f t="shared" si="16"/>
        <v>850</v>
      </c>
    </row>
    <row r="802" spans="1:15" x14ac:dyDescent="0.55000000000000004">
      <c r="A802" t="s">
        <v>728</v>
      </c>
      <c r="B802" t="s">
        <v>169</v>
      </c>
      <c r="C802">
        <v>8.7812680000000007</v>
      </c>
      <c r="D802">
        <v>167.73791499999999</v>
      </c>
      <c r="E802" t="s">
        <v>168</v>
      </c>
      <c r="F802" t="s">
        <v>58</v>
      </c>
      <c r="G802" t="s">
        <v>167</v>
      </c>
      <c r="H802" t="s">
        <v>179</v>
      </c>
      <c r="I802">
        <v>1</v>
      </c>
      <c r="J802">
        <v>93.24</v>
      </c>
      <c r="K802" t="s">
        <v>165</v>
      </c>
      <c r="L802" s="335">
        <v>79254</v>
      </c>
      <c r="M802">
        <v>1</v>
      </c>
      <c r="N802">
        <v>5</v>
      </c>
      <c r="O802" s="355">
        <f t="shared" si="16"/>
        <v>850</v>
      </c>
    </row>
    <row r="803" spans="1:15" x14ac:dyDescent="0.55000000000000004">
      <c r="A803" t="s">
        <v>727</v>
      </c>
      <c r="B803" t="s">
        <v>169</v>
      </c>
      <c r="C803">
        <v>8.7812190000000001</v>
      </c>
      <c r="D803">
        <v>167.73799299999999</v>
      </c>
      <c r="E803" t="s">
        <v>168</v>
      </c>
      <c r="F803" t="s">
        <v>58</v>
      </c>
      <c r="G803" t="s">
        <v>167</v>
      </c>
      <c r="H803" t="s">
        <v>166</v>
      </c>
      <c r="I803">
        <v>1</v>
      </c>
      <c r="J803">
        <v>64.680000000000007</v>
      </c>
      <c r="K803" t="s">
        <v>165</v>
      </c>
      <c r="L803" s="335">
        <v>54978</v>
      </c>
      <c r="M803">
        <v>1</v>
      </c>
      <c r="N803">
        <v>5</v>
      </c>
      <c r="O803" s="355">
        <f t="shared" si="16"/>
        <v>849.99999999999989</v>
      </c>
    </row>
    <row r="804" spans="1:15" x14ac:dyDescent="0.55000000000000004">
      <c r="A804" t="s">
        <v>726</v>
      </c>
      <c r="B804" t="s">
        <v>169</v>
      </c>
      <c r="C804">
        <v>8.7812999999999999</v>
      </c>
      <c r="D804">
        <v>167.738202</v>
      </c>
      <c r="E804" t="s">
        <v>168</v>
      </c>
      <c r="F804" t="s">
        <v>58</v>
      </c>
      <c r="G804" t="s">
        <v>167</v>
      </c>
      <c r="H804" t="s">
        <v>166</v>
      </c>
      <c r="I804">
        <v>1</v>
      </c>
      <c r="J804">
        <v>51.24</v>
      </c>
      <c r="K804" t="s">
        <v>165</v>
      </c>
      <c r="L804" s="335">
        <v>43554</v>
      </c>
      <c r="M804">
        <v>1</v>
      </c>
      <c r="N804">
        <v>5</v>
      </c>
      <c r="O804" s="355">
        <f t="shared" si="16"/>
        <v>850</v>
      </c>
    </row>
    <row r="805" spans="1:15" x14ac:dyDescent="0.55000000000000004">
      <c r="A805" t="s">
        <v>725</v>
      </c>
      <c r="B805" t="s">
        <v>169</v>
      </c>
      <c r="C805">
        <v>8.7813590000000001</v>
      </c>
      <c r="D805">
        <v>167.73816400000001</v>
      </c>
      <c r="E805" t="s">
        <v>168</v>
      </c>
      <c r="F805" t="s">
        <v>58</v>
      </c>
      <c r="G805" t="s">
        <v>167</v>
      </c>
      <c r="H805" t="s">
        <v>172</v>
      </c>
      <c r="I805">
        <v>1</v>
      </c>
      <c r="J805">
        <v>36.96</v>
      </c>
      <c r="K805" t="s">
        <v>165</v>
      </c>
      <c r="L805" s="335">
        <v>31416</v>
      </c>
      <c r="M805">
        <v>1</v>
      </c>
      <c r="N805">
        <v>5</v>
      </c>
      <c r="O805" s="355">
        <f t="shared" si="16"/>
        <v>850</v>
      </c>
    </row>
    <row r="806" spans="1:15" x14ac:dyDescent="0.55000000000000004">
      <c r="A806" t="s">
        <v>724</v>
      </c>
      <c r="B806" t="s">
        <v>169</v>
      </c>
      <c r="C806">
        <v>8.7813990000000004</v>
      </c>
      <c r="D806">
        <v>167.738213</v>
      </c>
      <c r="E806" t="s">
        <v>168</v>
      </c>
      <c r="F806" t="s">
        <v>58</v>
      </c>
      <c r="G806" t="s">
        <v>167</v>
      </c>
      <c r="H806" t="s">
        <v>166</v>
      </c>
      <c r="I806">
        <v>1</v>
      </c>
      <c r="J806">
        <v>35.28</v>
      </c>
      <c r="K806" t="s">
        <v>165</v>
      </c>
      <c r="L806" s="335">
        <v>17640</v>
      </c>
      <c r="M806">
        <v>1</v>
      </c>
      <c r="N806">
        <v>5</v>
      </c>
      <c r="O806" s="355">
        <f t="shared" si="16"/>
        <v>500</v>
      </c>
    </row>
    <row r="807" spans="1:15" x14ac:dyDescent="0.55000000000000004">
      <c r="A807" t="s">
        <v>723</v>
      </c>
      <c r="B807" t="s">
        <v>169</v>
      </c>
      <c r="C807">
        <v>8.7813230000000004</v>
      </c>
      <c r="D807">
        <v>167.737944</v>
      </c>
      <c r="E807" t="s">
        <v>168</v>
      </c>
      <c r="F807" t="s">
        <v>58</v>
      </c>
      <c r="G807" t="s">
        <v>167</v>
      </c>
      <c r="H807" t="s">
        <v>216</v>
      </c>
      <c r="I807">
        <v>1</v>
      </c>
      <c r="J807">
        <v>21.84</v>
      </c>
      <c r="K807" t="s">
        <v>165</v>
      </c>
      <c r="L807" s="335">
        <v>2904.72</v>
      </c>
      <c r="M807">
        <v>1</v>
      </c>
      <c r="N807">
        <v>5</v>
      </c>
      <c r="O807" s="355">
        <f t="shared" si="16"/>
        <v>133</v>
      </c>
    </row>
    <row r="808" spans="1:15" x14ac:dyDescent="0.55000000000000004">
      <c r="A808" t="s">
        <v>722</v>
      </c>
      <c r="B808" t="s">
        <v>169</v>
      </c>
      <c r="C808">
        <v>8.7813320000000008</v>
      </c>
      <c r="D808">
        <v>167.73788999999999</v>
      </c>
      <c r="E808" t="s">
        <v>168</v>
      </c>
      <c r="F808" t="s">
        <v>58</v>
      </c>
      <c r="G808" t="s">
        <v>167</v>
      </c>
      <c r="H808" t="s">
        <v>166</v>
      </c>
      <c r="I808">
        <v>1</v>
      </c>
      <c r="J808">
        <v>46.2</v>
      </c>
      <c r="K808" t="s">
        <v>165</v>
      </c>
      <c r="L808" s="335">
        <v>39270</v>
      </c>
      <c r="M808">
        <v>1</v>
      </c>
      <c r="N808">
        <v>5</v>
      </c>
      <c r="O808" s="355">
        <f t="shared" si="16"/>
        <v>850</v>
      </c>
    </row>
    <row r="809" spans="1:15" x14ac:dyDescent="0.55000000000000004">
      <c r="A809" t="s">
        <v>721</v>
      </c>
      <c r="B809" t="s">
        <v>169</v>
      </c>
      <c r="C809">
        <v>8.7810749999999995</v>
      </c>
      <c r="D809">
        <v>167.73850200000001</v>
      </c>
      <c r="E809" t="s">
        <v>168</v>
      </c>
      <c r="F809" t="s">
        <v>58</v>
      </c>
      <c r="G809" t="s">
        <v>167</v>
      </c>
      <c r="H809" t="s">
        <v>166</v>
      </c>
      <c r="I809">
        <v>1</v>
      </c>
      <c r="J809">
        <v>27.72</v>
      </c>
      <c r="K809" t="s">
        <v>165</v>
      </c>
      <c r="L809" s="335">
        <v>13860</v>
      </c>
      <c r="M809">
        <v>1</v>
      </c>
      <c r="N809">
        <v>5</v>
      </c>
      <c r="O809" s="355">
        <f t="shared" si="16"/>
        <v>500</v>
      </c>
    </row>
    <row r="810" spans="1:15" x14ac:dyDescent="0.55000000000000004">
      <c r="A810" t="s">
        <v>720</v>
      </c>
      <c r="B810" t="s">
        <v>169</v>
      </c>
      <c r="C810">
        <v>8.7803500000000003</v>
      </c>
      <c r="D810">
        <v>167.73837900000001</v>
      </c>
      <c r="E810" t="s">
        <v>168</v>
      </c>
      <c r="F810" t="s">
        <v>58</v>
      </c>
      <c r="G810" t="s">
        <v>167</v>
      </c>
      <c r="H810" t="s">
        <v>172</v>
      </c>
      <c r="I810">
        <v>1</v>
      </c>
      <c r="J810">
        <v>31.92</v>
      </c>
      <c r="K810" t="s">
        <v>165</v>
      </c>
      <c r="L810" s="335">
        <v>36708</v>
      </c>
      <c r="M810">
        <v>1</v>
      </c>
      <c r="N810">
        <v>5</v>
      </c>
      <c r="O810" s="355">
        <f t="shared" si="16"/>
        <v>1150</v>
      </c>
    </row>
    <row r="811" spans="1:15" x14ac:dyDescent="0.55000000000000004">
      <c r="A811" t="s">
        <v>719</v>
      </c>
      <c r="B811" t="s">
        <v>169</v>
      </c>
      <c r="C811">
        <v>8.7803179999999994</v>
      </c>
      <c r="D811">
        <v>167.73827</v>
      </c>
      <c r="E811" t="s">
        <v>168</v>
      </c>
      <c r="F811" t="s">
        <v>58</v>
      </c>
      <c r="G811" t="s">
        <v>167</v>
      </c>
      <c r="H811" t="s">
        <v>166</v>
      </c>
      <c r="I811">
        <v>1</v>
      </c>
      <c r="J811">
        <v>115.08</v>
      </c>
      <c r="K811" t="s">
        <v>165</v>
      </c>
      <c r="L811" s="335">
        <v>57540</v>
      </c>
      <c r="M811">
        <v>1</v>
      </c>
      <c r="N811">
        <v>5</v>
      </c>
      <c r="O811" s="355">
        <f t="shared" si="16"/>
        <v>500</v>
      </c>
    </row>
    <row r="812" spans="1:15" x14ac:dyDescent="0.55000000000000004">
      <c r="A812" t="s">
        <v>718</v>
      </c>
      <c r="B812" t="s">
        <v>169</v>
      </c>
      <c r="C812">
        <v>8.7803590000000007</v>
      </c>
      <c r="D812">
        <v>167.738246</v>
      </c>
      <c r="E812" t="s">
        <v>168</v>
      </c>
      <c r="F812" t="s">
        <v>58</v>
      </c>
      <c r="G812" t="s">
        <v>167</v>
      </c>
      <c r="H812" t="s">
        <v>216</v>
      </c>
      <c r="I812">
        <v>1</v>
      </c>
      <c r="J812">
        <v>14.28</v>
      </c>
      <c r="K812" t="s">
        <v>165</v>
      </c>
      <c r="L812" s="335">
        <v>1899.24</v>
      </c>
      <c r="M812">
        <v>1</v>
      </c>
      <c r="N812">
        <v>5</v>
      </c>
      <c r="O812" s="355">
        <f t="shared" si="16"/>
        <v>133</v>
      </c>
    </row>
    <row r="813" spans="1:15" x14ac:dyDescent="0.55000000000000004">
      <c r="A813" t="s">
        <v>717</v>
      </c>
      <c r="B813" t="s">
        <v>169</v>
      </c>
      <c r="C813">
        <v>8.7803939999999994</v>
      </c>
      <c r="D813">
        <v>167.73821599999999</v>
      </c>
      <c r="E813" t="s">
        <v>168</v>
      </c>
      <c r="F813" t="s">
        <v>58</v>
      </c>
      <c r="G813" t="s">
        <v>167</v>
      </c>
      <c r="H813" t="s">
        <v>166</v>
      </c>
      <c r="I813">
        <v>1</v>
      </c>
      <c r="J813">
        <v>50.4</v>
      </c>
      <c r="K813" t="s">
        <v>165</v>
      </c>
      <c r="L813" s="335">
        <v>42840</v>
      </c>
      <c r="M813">
        <v>1</v>
      </c>
      <c r="N813">
        <v>5</v>
      </c>
      <c r="O813" s="355">
        <f t="shared" si="16"/>
        <v>850</v>
      </c>
    </row>
    <row r="814" spans="1:15" x14ac:dyDescent="0.55000000000000004">
      <c r="A814" t="s">
        <v>716</v>
      </c>
      <c r="B814" t="s">
        <v>169</v>
      </c>
      <c r="C814">
        <v>8.7806379999999997</v>
      </c>
      <c r="D814">
        <v>167.738474</v>
      </c>
      <c r="E814" t="s">
        <v>168</v>
      </c>
      <c r="F814" t="s">
        <v>58</v>
      </c>
      <c r="G814" t="s">
        <v>167</v>
      </c>
      <c r="H814" t="s">
        <v>194</v>
      </c>
      <c r="I814">
        <v>2</v>
      </c>
      <c r="J814">
        <v>24.36</v>
      </c>
      <c r="K814" t="s">
        <v>165</v>
      </c>
      <c r="L814" s="335">
        <v>68208</v>
      </c>
      <c r="M814">
        <v>1</v>
      </c>
      <c r="N814">
        <v>5</v>
      </c>
      <c r="O814" s="355">
        <f t="shared" si="16"/>
        <v>2800</v>
      </c>
    </row>
    <row r="815" spans="1:15" x14ac:dyDescent="0.55000000000000004">
      <c r="A815" t="s">
        <v>715</v>
      </c>
      <c r="B815" t="s">
        <v>169</v>
      </c>
      <c r="C815">
        <v>8.7805920000000004</v>
      </c>
      <c r="D815">
        <v>167.73835</v>
      </c>
      <c r="E815" t="s">
        <v>168</v>
      </c>
      <c r="F815" t="s">
        <v>58</v>
      </c>
      <c r="G815" t="s">
        <v>167</v>
      </c>
      <c r="H815" t="s">
        <v>166</v>
      </c>
      <c r="I815">
        <v>1</v>
      </c>
      <c r="J815">
        <v>79.8</v>
      </c>
      <c r="K815" t="s">
        <v>165</v>
      </c>
      <c r="L815" s="335">
        <v>39900</v>
      </c>
      <c r="M815">
        <v>1</v>
      </c>
      <c r="N815">
        <v>5</v>
      </c>
      <c r="O815" s="355">
        <f t="shared" si="16"/>
        <v>500</v>
      </c>
    </row>
    <row r="816" spans="1:15" x14ac:dyDescent="0.55000000000000004">
      <c r="A816" t="s">
        <v>714</v>
      </c>
      <c r="B816" t="s">
        <v>169</v>
      </c>
      <c r="C816">
        <v>8.7808849999999996</v>
      </c>
      <c r="D816">
        <v>167.73849899999999</v>
      </c>
      <c r="E816" t="s">
        <v>168</v>
      </c>
      <c r="F816" t="s">
        <v>58</v>
      </c>
      <c r="G816" t="s">
        <v>167</v>
      </c>
      <c r="H816" t="s">
        <v>166</v>
      </c>
      <c r="I816">
        <v>1</v>
      </c>
      <c r="J816">
        <v>30.24</v>
      </c>
      <c r="K816" t="s">
        <v>165</v>
      </c>
      <c r="L816" s="335">
        <v>25704</v>
      </c>
      <c r="M816">
        <v>1</v>
      </c>
      <c r="N816">
        <v>5</v>
      </c>
      <c r="O816" s="355">
        <f t="shared" si="16"/>
        <v>850</v>
      </c>
    </row>
    <row r="817" spans="1:15" x14ac:dyDescent="0.55000000000000004">
      <c r="A817" t="s">
        <v>713</v>
      </c>
      <c r="B817" t="s">
        <v>169</v>
      </c>
      <c r="C817">
        <v>8.780405</v>
      </c>
      <c r="D817">
        <v>167.738573</v>
      </c>
      <c r="E817" t="s">
        <v>168</v>
      </c>
      <c r="F817" t="s">
        <v>58</v>
      </c>
      <c r="G817" t="s">
        <v>167</v>
      </c>
      <c r="H817" t="s">
        <v>166</v>
      </c>
      <c r="I817">
        <v>1</v>
      </c>
      <c r="J817">
        <v>42.84</v>
      </c>
      <c r="K817" t="s">
        <v>165</v>
      </c>
      <c r="L817" s="335">
        <v>36414</v>
      </c>
      <c r="M817">
        <v>1</v>
      </c>
      <c r="N817">
        <v>5</v>
      </c>
      <c r="O817" s="355">
        <f t="shared" si="16"/>
        <v>849.99999999999989</v>
      </c>
    </row>
    <row r="818" spans="1:15" x14ac:dyDescent="0.55000000000000004">
      <c r="A818" t="s">
        <v>712</v>
      </c>
      <c r="B818" t="s">
        <v>169</v>
      </c>
      <c r="C818">
        <v>8.780087</v>
      </c>
      <c r="D818">
        <v>167.73859200000001</v>
      </c>
      <c r="E818" t="s">
        <v>168</v>
      </c>
      <c r="F818" t="s">
        <v>58</v>
      </c>
      <c r="G818" t="s">
        <v>167</v>
      </c>
      <c r="H818" t="s">
        <v>166</v>
      </c>
      <c r="I818">
        <v>1</v>
      </c>
      <c r="J818">
        <v>114.24</v>
      </c>
      <c r="K818" t="s">
        <v>165</v>
      </c>
      <c r="L818" s="335">
        <v>97104</v>
      </c>
      <c r="M818">
        <v>1</v>
      </c>
      <c r="N818">
        <v>5</v>
      </c>
      <c r="O818" s="355">
        <f t="shared" si="16"/>
        <v>850</v>
      </c>
    </row>
    <row r="819" spans="1:15" x14ac:dyDescent="0.55000000000000004">
      <c r="A819" t="s">
        <v>711</v>
      </c>
      <c r="B819" t="s">
        <v>169</v>
      </c>
      <c r="C819">
        <v>8.7799870000000002</v>
      </c>
      <c r="D819">
        <v>167.73834199999999</v>
      </c>
      <c r="E819" t="s">
        <v>168</v>
      </c>
      <c r="F819" t="s">
        <v>58</v>
      </c>
      <c r="G819" t="s">
        <v>167</v>
      </c>
      <c r="H819" t="s">
        <v>194</v>
      </c>
      <c r="I819">
        <v>3</v>
      </c>
      <c r="J819">
        <v>21.84</v>
      </c>
      <c r="K819" t="s">
        <v>165</v>
      </c>
      <c r="L819" s="335">
        <v>91728</v>
      </c>
      <c r="M819">
        <v>1</v>
      </c>
      <c r="N819">
        <v>5</v>
      </c>
      <c r="O819" s="355">
        <f t="shared" si="16"/>
        <v>4200</v>
      </c>
    </row>
    <row r="820" spans="1:15" x14ac:dyDescent="0.55000000000000004">
      <c r="A820" t="s">
        <v>710</v>
      </c>
      <c r="B820" t="s">
        <v>169</v>
      </c>
      <c r="C820">
        <v>8.7798099999999994</v>
      </c>
      <c r="D820">
        <v>167.73837</v>
      </c>
      <c r="E820" t="s">
        <v>168</v>
      </c>
      <c r="F820" t="s">
        <v>58</v>
      </c>
      <c r="G820" t="s">
        <v>167</v>
      </c>
      <c r="H820" t="s">
        <v>166</v>
      </c>
      <c r="I820">
        <v>1</v>
      </c>
      <c r="J820">
        <v>100.8</v>
      </c>
      <c r="K820" t="s">
        <v>165</v>
      </c>
      <c r="L820" s="335">
        <v>85680</v>
      </c>
      <c r="M820">
        <v>1</v>
      </c>
      <c r="N820">
        <v>5</v>
      </c>
      <c r="O820" s="355">
        <f t="shared" si="16"/>
        <v>850</v>
      </c>
    </row>
    <row r="821" spans="1:15" x14ac:dyDescent="0.55000000000000004">
      <c r="A821" t="s">
        <v>709</v>
      </c>
      <c r="B821" t="s">
        <v>169</v>
      </c>
      <c r="C821">
        <v>8.7798730000000003</v>
      </c>
      <c r="D821">
        <v>167.73871600000001</v>
      </c>
      <c r="E821" t="s">
        <v>168</v>
      </c>
      <c r="F821" t="s">
        <v>58</v>
      </c>
      <c r="G821" t="s">
        <v>167</v>
      </c>
      <c r="H821" t="s">
        <v>192</v>
      </c>
      <c r="I821">
        <v>2</v>
      </c>
      <c r="J821">
        <v>75.599999999999994</v>
      </c>
      <c r="K821" t="s">
        <v>165</v>
      </c>
      <c r="L821" s="335">
        <v>211680</v>
      </c>
      <c r="M821">
        <v>1</v>
      </c>
      <c r="N821">
        <v>5</v>
      </c>
      <c r="O821" s="355">
        <f t="shared" si="16"/>
        <v>2800</v>
      </c>
    </row>
    <row r="822" spans="1:15" x14ac:dyDescent="0.55000000000000004">
      <c r="A822" t="s">
        <v>708</v>
      </c>
      <c r="B822" t="s">
        <v>169</v>
      </c>
      <c r="C822">
        <v>8.7796190000000003</v>
      </c>
      <c r="D822">
        <v>167.738775</v>
      </c>
      <c r="E822" t="s">
        <v>168</v>
      </c>
      <c r="F822" t="s">
        <v>58</v>
      </c>
      <c r="G822" t="s">
        <v>167</v>
      </c>
      <c r="H822" t="s">
        <v>174</v>
      </c>
      <c r="I822">
        <v>1</v>
      </c>
      <c r="J822">
        <v>75.599999999999994</v>
      </c>
      <c r="K822" t="s">
        <v>165</v>
      </c>
      <c r="L822" s="335">
        <v>3024</v>
      </c>
      <c r="M822">
        <v>1</v>
      </c>
      <c r="N822">
        <v>5</v>
      </c>
      <c r="O822" s="355">
        <f t="shared" si="16"/>
        <v>40</v>
      </c>
    </row>
    <row r="823" spans="1:15" x14ac:dyDescent="0.55000000000000004">
      <c r="A823" t="s">
        <v>707</v>
      </c>
      <c r="B823" t="s">
        <v>169</v>
      </c>
      <c r="C823">
        <v>8.7795439999999996</v>
      </c>
      <c r="D823">
        <v>167.738675</v>
      </c>
      <c r="E823" t="s">
        <v>168</v>
      </c>
      <c r="F823" t="s">
        <v>58</v>
      </c>
      <c r="G823" t="s">
        <v>167</v>
      </c>
      <c r="H823" t="s">
        <v>172</v>
      </c>
      <c r="I823">
        <v>1</v>
      </c>
      <c r="J823">
        <v>70.56</v>
      </c>
      <c r="K823" t="s">
        <v>165</v>
      </c>
      <c r="L823" s="335">
        <v>81144</v>
      </c>
      <c r="M823">
        <v>1</v>
      </c>
      <c r="N823">
        <v>5</v>
      </c>
      <c r="O823" s="355">
        <f t="shared" si="16"/>
        <v>1150</v>
      </c>
    </row>
    <row r="824" spans="1:15" x14ac:dyDescent="0.55000000000000004">
      <c r="A824" t="s">
        <v>706</v>
      </c>
      <c r="B824" t="s">
        <v>169</v>
      </c>
      <c r="C824">
        <v>8.7794559999999997</v>
      </c>
      <c r="D824">
        <v>167.738641</v>
      </c>
      <c r="E824" t="s">
        <v>168</v>
      </c>
      <c r="F824" t="s">
        <v>58</v>
      </c>
      <c r="G824" t="s">
        <v>167</v>
      </c>
      <c r="H824" t="s">
        <v>179</v>
      </c>
      <c r="I824">
        <v>1</v>
      </c>
      <c r="J824">
        <v>172.2</v>
      </c>
      <c r="K824" t="s">
        <v>165</v>
      </c>
      <c r="L824" s="335">
        <v>146370</v>
      </c>
      <c r="M824">
        <v>1</v>
      </c>
      <c r="N824">
        <v>5</v>
      </c>
      <c r="O824" s="355">
        <f t="shared" si="16"/>
        <v>850</v>
      </c>
    </row>
    <row r="825" spans="1:15" x14ac:dyDescent="0.55000000000000004">
      <c r="A825" t="s">
        <v>705</v>
      </c>
      <c r="B825" t="s">
        <v>169</v>
      </c>
      <c r="C825">
        <v>8.7796990000000008</v>
      </c>
      <c r="D825">
        <v>167.73864399999999</v>
      </c>
      <c r="E825" t="s">
        <v>168</v>
      </c>
      <c r="F825" t="s">
        <v>58</v>
      </c>
      <c r="G825" t="s">
        <v>167</v>
      </c>
      <c r="H825" t="s">
        <v>166</v>
      </c>
      <c r="I825">
        <v>1</v>
      </c>
      <c r="J825">
        <v>31.92</v>
      </c>
      <c r="K825" t="s">
        <v>165</v>
      </c>
      <c r="L825" s="335">
        <v>15960</v>
      </c>
      <c r="M825">
        <v>1</v>
      </c>
      <c r="N825">
        <v>5</v>
      </c>
      <c r="O825" s="355">
        <f t="shared" si="16"/>
        <v>500</v>
      </c>
    </row>
    <row r="826" spans="1:15" x14ac:dyDescent="0.55000000000000004">
      <c r="A826" t="s">
        <v>704</v>
      </c>
      <c r="B826" t="s">
        <v>169</v>
      </c>
      <c r="C826">
        <v>8.7795970000000008</v>
      </c>
      <c r="D826">
        <v>167.73852500000001</v>
      </c>
      <c r="E826" t="s">
        <v>168</v>
      </c>
      <c r="F826" t="s">
        <v>58</v>
      </c>
      <c r="G826" t="s">
        <v>167</v>
      </c>
      <c r="H826" t="s">
        <v>166</v>
      </c>
      <c r="I826">
        <v>1</v>
      </c>
      <c r="J826">
        <v>33.6</v>
      </c>
      <c r="K826" t="s">
        <v>165</v>
      </c>
      <c r="L826" s="335">
        <v>16800</v>
      </c>
      <c r="M826">
        <v>1</v>
      </c>
      <c r="N826">
        <v>5</v>
      </c>
      <c r="O826" s="355">
        <f t="shared" si="16"/>
        <v>500</v>
      </c>
    </row>
    <row r="827" spans="1:15" x14ac:dyDescent="0.55000000000000004">
      <c r="A827" t="s">
        <v>703</v>
      </c>
      <c r="B827" t="s">
        <v>169</v>
      </c>
      <c r="C827">
        <v>8.7796920000000007</v>
      </c>
      <c r="D827">
        <v>167.73846700000001</v>
      </c>
      <c r="E827" t="s">
        <v>168</v>
      </c>
      <c r="F827" t="s">
        <v>58</v>
      </c>
      <c r="G827" t="s">
        <v>167</v>
      </c>
      <c r="H827" t="s">
        <v>166</v>
      </c>
      <c r="I827">
        <v>1</v>
      </c>
      <c r="J827">
        <v>89.88</v>
      </c>
      <c r="K827" t="s">
        <v>165</v>
      </c>
      <c r="L827" s="335">
        <v>44940</v>
      </c>
      <c r="M827">
        <v>1</v>
      </c>
      <c r="N827">
        <v>5</v>
      </c>
      <c r="O827" s="355">
        <f t="shared" si="16"/>
        <v>500</v>
      </c>
    </row>
    <row r="828" spans="1:15" x14ac:dyDescent="0.55000000000000004">
      <c r="A828" t="s">
        <v>702</v>
      </c>
      <c r="B828" t="s">
        <v>169</v>
      </c>
      <c r="C828">
        <v>8.7797110000000007</v>
      </c>
      <c r="D828">
        <v>167.73854</v>
      </c>
      <c r="E828" t="s">
        <v>168</v>
      </c>
      <c r="F828" t="s">
        <v>58</v>
      </c>
      <c r="G828" t="s">
        <v>167</v>
      </c>
      <c r="H828" t="s">
        <v>174</v>
      </c>
      <c r="I828">
        <v>2</v>
      </c>
      <c r="J828">
        <v>71.400000000000006</v>
      </c>
      <c r="K828" t="s">
        <v>165</v>
      </c>
      <c r="L828" s="335">
        <v>2856</v>
      </c>
      <c r="M828">
        <v>1</v>
      </c>
      <c r="N828">
        <v>5</v>
      </c>
      <c r="O828" s="355">
        <f t="shared" si="16"/>
        <v>40</v>
      </c>
    </row>
    <row r="829" spans="1:15" x14ac:dyDescent="0.55000000000000004">
      <c r="A829" t="s">
        <v>701</v>
      </c>
      <c r="B829" t="s">
        <v>169</v>
      </c>
      <c r="C829">
        <v>8.7796269999999996</v>
      </c>
      <c r="D829">
        <v>167.73866699999999</v>
      </c>
      <c r="E829" t="s">
        <v>168</v>
      </c>
      <c r="F829" t="s">
        <v>58</v>
      </c>
      <c r="G829" t="s">
        <v>167</v>
      </c>
      <c r="H829" t="s">
        <v>166</v>
      </c>
      <c r="I829">
        <v>1</v>
      </c>
      <c r="J829">
        <v>76.44</v>
      </c>
      <c r="K829" t="s">
        <v>165</v>
      </c>
      <c r="L829" s="335">
        <v>64974</v>
      </c>
      <c r="M829">
        <v>1</v>
      </c>
      <c r="N829">
        <v>5</v>
      </c>
      <c r="O829" s="355">
        <f t="shared" si="16"/>
        <v>850</v>
      </c>
    </row>
    <row r="830" spans="1:15" x14ac:dyDescent="0.55000000000000004">
      <c r="A830" t="s">
        <v>700</v>
      </c>
      <c r="B830" t="s">
        <v>169</v>
      </c>
      <c r="C830">
        <v>8.7794699999999999</v>
      </c>
      <c r="D830">
        <v>167.73857799999999</v>
      </c>
      <c r="E830" t="s">
        <v>168</v>
      </c>
      <c r="F830" t="s">
        <v>58</v>
      </c>
      <c r="G830" t="s">
        <v>167</v>
      </c>
      <c r="H830" t="s">
        <v>166</v>
      </c>
      <c r="I830">
        <v>1</v>
      </c>
      <c r="J830">
        <v>84</v>
      </c>
      <c r="K830" t="s">
        <v>165</v>
      </c>
      <c r="L830" s="335">
        <v>42000</v>
      </c>
      <c r="M830">
        <v>1</v>
      </c>
      <c r="N830">
        <v>5</v>
      </c>
      <c r="O830" s="355">
        <f t="shared" si="16"/>
        <v>500</v>
      </c>
    </row>
    <row r="831" spans="1:15" x14ac:dyDescent="0.55000000000000004">
      <c r="A831" t="s">
        <v>699</v>
      </c>
      <c r="B831" t="s">
        <v>169</v>
      </c>
      <c r="C831">
        <v>8.7793679999999998</v>
      </c>
      <c r="D831">
        <v>167.73844600000001</v>
      </c>
      <c r="E831" t="s">
        <v>168</v>
      </c>
      <c r="F831" t="s">
        <v>58</v>
      </c>
      <c r="G831" t="s">
        <v>167</v>
      </c>
      <c r="H831" t="s">
        <v>179</v>
      </c>
      <c r="I831">
        <v>1</v>
      </c>
      <c r="J831">
        <v>58.8</v>
      </c>
      <c r="K831" t="s">
        <v>165</v>
      </c>
      <c r="L831" s="335">
        <v>49980</v>
      </c>
      <c r="M831">
        <v>1</v>
      </c>
      <c r="N831">
        <v>5</v>
      </c>
      <c r="O831" s="355">
        <f t="shared" si="16"/>
        <v>850</v>
      </c>
    </row>
    <row r="832" spans="1:15" x14ac:dyDescent="0.55000000000000004">
      <c r="A832" t="s">
        <v>698</v>
      </c>
      <c r="B832" t="s">
        <v>169</v>
      </c>
      <c r="C832">
        <v>8.7794559999999997</v>
      </c>
      <c r="D832">
        <v>167.73842400000001</v>
      </c>
      <c r="E832" t="s">
        <v>168</v>
      </c>
      <c r="F832" t="s">
        <v>58</v>
      </c>
      <c r="G832" t="s">
        <v>167</v>
      </c>
      <c r="H832" t="s">
        <v>166</v>
      </c>
      <c r="I832">
        <v>1</v>
      </c>
      <c r="J832">
        <v>68.88</v>
      </c>
      <c r="K832" t="s">
        <v>165</v>
      </c>
      <c r="L832" s="335">
        <v>58548</v>
      </c>
      <c r="M832">
        <v>1</v>
      </c>
      <c r="N832">
        <v>5</v>
      </c>
      <c r="O832" s="355">
        <f t="shared" si="16"/>
        <v>850</v>
      </c>
    </row>
    <row r="833" spans="1:15" x14ac:dyDescent="0.55000000000000004">
      <c r="A833" t="s">
        <v>697</v>
      </c>
      <c r="B833" t="s">
        <v>169</v>
      </c>
      <c r="C833">
        <v>8.7795970000000008</v>
      </c>
      <c r="D833">
        <v>167.73842400000001</v>
      </c>
      <c r="E833" t="s">
        <v>168</v>
      </c>
      <c r="F833" t="s">
        <v>60</v>
      </c>
      <c r="G833" t="s">
        <v>167</v>
      </c>
      <c r="H833" t="s">
        <v>194</v>
      </c>
      <c r="I833">
        <v>2</v>
      </c>
      <c r="J833">
        <v>73.08</v>
      </c>
      <c r="K833" t="s">
        <v>165</v>
      </c>
      <c r="L833" s="335">
        <v>204624</v>
      </c>
      <c r="M833">
        <v>1</v>
      </c>
      <c r="N833">
        <v>5</v>
      </c>
      <c r="O833" s="355">
        <f t="shared" si="16"/>
        <v>2800</v>
      </c>
    </row>
    <row r="834" spans="1:15" x14ac:dyDescent="0.55000000000000004">
      <c r="A834" t="s">
        <v>696</v>
      </c>
      <c r="B834" t="s">
        <v>169</v>
      </c>
      <c r="C834">
        <v>8.7796730000000007</v>
      </c>
      <c r="D834">
        <v>167.738392</v>
      </c>
      <c r="E834" t="s">
        <v>168</v>
      </c>
      <c r="F834" t="s">
        <v>58</v>
      </c>
      <c r="G834" t="s">
        <v>167</v>
      </c>
      <c r="H834" t="s">
        <v>174</v>
      </c>
      <c r="I834">
        <v>1</v>
      </c>
      <c r="J834">
        <v>56.28</v>
      </c>
      <c r="K834" t="s">
        <v>165</v>
      </c>
      <c r="L834" s="335">
        <v>2251.1999999999998</v>
      </c>
      <c r="M834">
        <v>1</v>
      </c>
      <c r="N834">
        <v>5</v>
      </c>
      <c r="O834" s="355">
        <f t="shared" si="16"/>
        <v>39.999999999999993</v>
      </c>
    </row>
    <row r="835" spans="1:15" x14ac:dyDescent="0.55000000000000004">
      <c r="A835" t="s">
        <v>695</v>
      </c>
      <c r="B835" t="s">
        <v>169</v>
      </c>
      <c r="C835">
        <v>8.7801399999999994</v>
      </c>
      <c r="D835">
        <v>167.738325</v>
      </c>
      <c r="E835" t="s">
        <v>168</v>
      </c>
      <c r="F835" t="s">
        <v>58</v>
      </c>
      <c r="G835" t="s">
        <v>167</v>
      </c>
      <c r="H835" t="s">
        <v>174</v>
      </c>
      <c r="I835">
        <v>1</v>
      </c>
      <c r="J835">
        <v>200.76</v>
      </c>
      <c r="K835" t="s">
        <v>165</v>
      </c>
      <c r="L835" s="335">
        <v>8030.4</v>
      </c>
      <c r="M835">
        <v>1</v>
      </c>
      <c r="N835">
        <v>5</v>
      </c>
      <c r="O835" s="355">
        <f t="shared" si="16"/>
        <v>40</v>
      </c>
    </row>
    <row r="836" spans="1:15" x14ac:dyDescent="0.55000000000000004">
      <c r="A836" t="s">
        <v>694</v>
      </c>
      <c r="B836" t="s">
        <v>169</v>
      </c>
      <c r="C836">
        <v>8.7802089999999993</v>
      </c>
      <c r="D836">
        <v>167.73807300000001</v>
      </c>
      <c r="E836" t="s">
        <v>168</v>
      </c>
      <c r="F836" t="s">
        <v>58</v>
      </c>
      <c r="G836" t="s">
        <v>167</v>
      </c>
      <c r="H836" t="s">
        <v>179</v>
      </c>
      <c r="I836">
        <v>1</v>
      </c>
      <c r="J836">
        <v>96.6</v>
      </c>
      <c r="K836" t="s">
        <v>165</v>
      </c>
      <c r="L836" s="335">
        <v>82110</v>
      </c>
      <c r="M836">
        <v>1</v>
      </c>
      <c r="N836">
        <v>5</v>
      </c>
      <c r="O836" s="355">
        <f t="shared" si="16"/>
        <v>850</v>
      </c>
    </row>
    <row r="837" spans="1:15" x14ac:dyDescent="0.55000000000000004">
      <c r="A837" t="s">
        <v>693</v>
      </c>
      <c r="B837" t="s">
        <v>169</v>
      </c>
      <c r="C837">
        <v>8.7801220000000004</v>
      </c>
      <c r="D837">
        <v>167.737854</v>
      </c>
      <c r="E837" t="s">
        <v>168</v>
      </c>
      <c r="F837" t="s">
        <v>58</v>
      </c>
      <c r="G837" t="s">
        <v>167</v>
      </c>
      <c r="H837" t="s">
        <v>192</v>
      </c>
      <c r="I837">
        <v>2</v>
      </c>
      <c r="J837">
        <v>16.8</v>
      </c>
      <c r="K837" t="s">
        <v>165</v>
      </c>
      <c r="L837" s="335">
        <v>47040</v>
      </c>
      <c r="M837">
        <v>1</v>
      </c>
      <c r="N837">
        <v>5</v>
      </c>
      <c r="O837" s="355">
        <f t="shared" si="16"/>
        <v>2800</v>
      </c>
    </row>
    <row r="838" spans="1:15" x14ac:dyDescent="0.55000000000000004">
      <c r="A838" t="s">
        <v>692</v>
      </c>
      <c r="B838" t="s">
        <v>169</v>
      </c>
      <c r="C838">
        <v>8.7802050000000005</v>
      </c>
      <c r="D838">
        <v>167.73783900000001</v>
      </c>
      <c r="E838" t="s">
        <v>168</v>
      </c>
      <c r="F838" t="s">
        <v>58</v>
      </c>
      <c r="G838" t="s">
        <v>167</v>
      </c>
      <c r="H838" t="s">
        <v>192</v>
      </c>
      <c r="I838">
        <v>2</v>
      </c>
      <c r="J838">
        <v>124.32</v>
      </c>
      <c r="K838" t="s">
        <v>165</v>
      </c>
      <c r="L838" s="335">
        <v>348096</v>
      </c>
      <c r="M838">
        <v>1</v>
      </c>
      <c r="N838">
        <v>5</v>
      </c>
      <c r="O838" s="355">
        <f t="shared" si="16"/>
        <v>2800</v>
      </c>
    </row>
    <row r="839" spans="1:15" x14ac:dyDescent="0.55000000000000004">
      <c r="A839" t="s">
        <v>691</v>
      </c>
      <c r="B839" t="s">
        <v>169</v>
      </c>
      <c r="C839">
        <v>8.7801220000000004</v>
      </c>
      <c r="D839">
        <v>167.737458</v>
      </c>
      <c r="E839" t="s">
        <v>168</v>
      </c>
      <c r="F839" t="s">
        <v>58</v>
      </c>
      <c r="G839" t="s">
        <v>167</v>
      </c>
      <c r="H839" t="s">
        <v>166</v>
      </c>
      <c r="I839">
        <v>1</v>
      </c>
      <c r="J839">
        <v>112.56</v>
      </c>
      <c r="K839" t="s">
        <v>165</v>
      </c>
      <c r="L839" s="335">
        <v>95676</v>
      </c>
      <c r="M839">
        <v>1</v>
      </c>
      <c r="N839">
        <v>5</v>
      </c>
      <c r="O839" s="355">
        <f t="shared" si="16"/>
        <v>850</v>
      </c>
    </row>
    <row r="840" spans="1:15" x14ac:dyDescent="0.55000000000000004">
      <c r="A840" t="s">
        <v>690</v>
      </c>
      <c r="B840" t="s">
        <v>169</v>
      </c>
      <c r="C840">
        <v>8.7801430000000007</v>
      </c>
      <c r="D840">
        <v>167.73755399999999</v>
      </c>
      <c r="E840" t="s">
        <v>168</v>
      </c>
      <c r="F840" t="s">
        <v>58</v>
      </c>
      <c r="G840" t="s">
        <v>167</v>
      </c>
      <c r="H840" t="s">
        <v>166</v>
      </c>
      <c r="I840">
        <v>1</v>
      </c>
      <c r="J840">
        <v>262.92</v>
      </c>
      <c r="K840" t="s">
        <v>165</v>
      </c>
      <c r="L840" s="335">
        <v>223482</v>
      </c>
      <c r="M840">
        <v>1</v>
      </c>
      <c r="N840">
        <v>5</v>
      </c>
      <c r="O840" s="355">
        <f t="shared" si="16"/>
        <v>850</v>
      </c>
    </row>
    <row r="841" spans="1:15" x14ac:dyDescent="0.55000000000000004">
      <c r="A841" t="s">
        <v>689</v>
      </c>
      <c r="B841" t="s">
        <v>169</v>
      </c>
      <c r="C841">
        <v>8.7800180000000001</v>
      </c>
      <c r="D841">
        <v>167.73738900000001</v>
      </c>
      <c r="E841" t="s">
        <v>168</v>
      </c>
      <c r="F841" t="s">
        <v>58</v>
      </c>
      <c r="G841" t="s">
        <v>167</v>
      </c>
      <c r="H841" t="s">
        <v>172</v>
      </c>
      <c r="I841">
        <v>1</v>
      </c>
      <c r="J841">
        <v>13.44</v>
      </c>
      <c r="K841" t="s">
        <v>165</v>
      </c>
      <c r="L841" s="335">
        <v>11424</v>
      </c>
      <c r="M841">
        <v>1</v>
      </c>
      <c r="N841">
        <v>5</v>
      </c>
      <c r="O841" s="355">
        <f t="shared" si="16"/>
        <v>850</v>
      </c>
    </row>
    <row r="842" spans="1:15" x14ac:dyDescent="0.55000000000000004">
      <c r="A842" t="s">
        <v>688</v>
      </c>
      <c r="B842" t="s">
        <v>169</v>
      </c>
      <c r="C842">
        <v>8.7801159999999996</v>
      </c>
      <c r="D842">
        <v>167.737368</v>
      </c>
      <c r="E842" t="s">
        <v>168</v>
      </c>
      <c r="F842" t="s">
        <v>58</v>
      </c>
      <c r="G842" t="s">
        <v>167</v>
      </c>
      <c r="H842" t="s">
        <v>166</v>
      </c>
      <c r="I842">
        <v>1</v>
      </c>
      <c r="J842">
        <v>20.16</v>
      </c>
      <c r="K842" t="s">
        <v>165</v>
      </c>
      <c r="L842" s="335">
        <v>17136</v>
      </c>
      <c r="M842">
        <v>1</v>
      </c>
      <c r="N842">
        <v>5</v>
      </c>
      <c r="O842" s="355">
        <f t="shared" ref="O842:O905" si="17">L842/J842</f>
        <v>850</v>
      </c>
    </row>
    <row r="843" spans="1:15" x14ac:dyDescent="0.55000000000000004">
      <c r="A843" t="s">
        <v>687</v>
      </c>
      <c r="B843" t="s">
        <v>169</v>
      </c>
      <c r="C843">
        <v>8.7799320000000005</v>
      </c>
      <c r="D843">
        <v>167.73756599999999</v>
      </c>
      <c r="E843" t="s">
        <v>168</v>
      </c>
      <c r="F843" t="s">
        <v>58</v>
      </c>
      <c r="G843" t="s">
        <v>167</v>
      </c>
      <c r="H843" t="s">
        <v>166</v>
      </c>
      <c r="I843">
        <v>1</v>
      </c>
      <c r="J843">
        <v>34.44</v>
      </c>
      <c r="K843" t="s">
        <v>165</v>
      </c>
      <c r="L843" s="335">
        <v>17220</v>
      </c>
      <c r="M843">
        <v>1</v>
      </c>
      <c r="N843">
        <v>5</v>
      </c>
      <c r="O843" s="355">
        <f t="shared" si="17"/>
        <v>500.00000000000006</v>
      </c>
    </row>
    <row r="844" spans="1:15" x14ac:dyDescent="0.55000000000000004">
      <c r="A844" t="s">
        <v>686</v>
      </c>
      <c r="B844" t="s">
        <v>169</v>
      </c>
      <c r="C844">
        <v>8.7800600000000006</v>
      </c>
      <c r="D844">
        <v>167.73771500000001</v>
      </c>
      <c r="E844" t="s">
        <v>168</v>
      </c>
      <c r="F844" t="s">
        <v>58</v>
      </c>
      <c r="G844" t="s">
        <v>167</v>
      </c>
      <c r="H844" t="s">
        <v>166</v>
      </c>
      <c r="I844">
        <v>1</v>
      </c>
      <c r="J844">
        <v>50.4</v>
      </c>
      <c r="K844" t="s">
        <v>165</v>
      </c>
      <c r="L844" s="335">
        <v>25200</v>
      </c>
      <c r="M844">
        <v>1</v>
      </c>
      <c r="N844">
        <v>5</v>
      </c>
      <c r="O844" s="355">
        <f t="shared" si="17"/>
        <v>500</v>
      </c>
    </row>
    <row r="845" spans="1:15" x14ac:dyDescent="0.55000000000000004">
      <c r="A845" t="s">
        <v>685</v>
      </c>
      <c r="B845" t="s">
        <v>169</v>
      </c>
      <c r="C845">
        <v>8.7799750000000003</v>
      </c>
      <c r="D845">
        <v>167.73773199999999</v>
      </c>
      <c r="E845" t="s">
        <v>168</v>
      </c>
      <c r="F845" t="s">
        <v>58</v>
      </c>
      <c r="G845" t="s">
        <v>167</v>
      </c>
      <c r="H845" t="s">
        <v>166</v>
      </c>
      <c r="I845">
        <v>1</v>
      </c>
      <c r="J845">
        <v>262.92</v>
      </c>
      <c r="K845" t="s">
        <v>165</v>
      </c>
      <c r="L845" s="335">
        <v>223482</v>
      </c>
      <c r="M845">
        <v>1</v>
      </c>
      <c r="N845">
        <v>5</v>
      </c>
      <c r="O845" s="355">
        <f t="shared" si="17"/>
        <v>850</v>
      </c>
    </row>
    <row r="846" spans="1:15" x14ac:dyDescent="0.55000000000000004">
      <c r="A846" t="s">
        <v>684</v>
      </c>
      <c r="B846" t="s">
        <v>169</v>
      </c>
      <c r="C846">
        <v>8.7799250000000004</v>
      </c>
      <c r="D846">
        <v>167.73748000000001</v>
      </c>
      <c r="E846" t="s">
        <v>168</v>
      </c>
      <c r="F846" t="s">
        <v>58</v>
      </c>
      <c r="G846" t="s">
        <v>167</v>
      </c>
      <c r="H846" t="s">
        <v>166</v>
      </c>
      <c r="I846">
        <v>1</v>
      </c>
      <c r="J846">
        <v>262.92</v>
      </c>
      <c r="K846" t="s">
        <v>165</v>
      </c>
      <c r="L846" s="335">
        <v>131460</v>
      </c>
      <c r="M846">
        <v>1</v>
      </c>
      <c r="N846">
        <v>5</v>
      </c>
      <c r="O846" s="355">
        <f t="shared" si="17"/>
        <v>499.99999999999994</v>
      </c>
    </row>
    <row r="847" spans="1:15" x14ac:dyDescent="0.55000000000000004">
      <c r="A847" t="s">
        <v>683</v>
      </c>
      <c r="B847" t="s">
        <v>169</v>
      </c>
      <c r="C847">
        <v>8.780011</v>
      </c>
      <c r="D847">
        <v>167.73779999999999</v>
      </c>
      <c r="E847" t="s">
        <v>168</v>
      </c>
      <c r="F847" t="s">
        <v>60</v>
      </c>
      <c r="G847" t="s">
        <v>167</v>
      </c>
      <c r="H847" t="s">
        <v>166</v>
      </c>
      <c r="I847">
        <v>1</v>
      </c>
      <c r="J847">
        <v>244.44</v>
      </c>
      <c r="K847" t="s">
        <v>165</v>
      </c>
      <c r="L847" s="335">
        <v>207774</v>
      </c>
      <c r="M847">
        <v>1</v>
      </c>
      <c r="N847">
        <v>5</v>
      </c>
      <c r="O847" s="355">
        <f t="shared" si="17"/>
        <v>850</v>
      </c>
    </row>
    <row r="848" spans="1:15" x14ac:dyDescent="0.55000000000000004">
      <c r="A848" t="s">
        <v>682</v>
      </c>
      <c r="B848" t="s">
        <v>169</v>
      </c>
      <c r="C848">
        <v>8.7801139999999993</v>
      </c>
      <c r="D848">
        <v>167.737773</v>
      </c>
      <c r="E848" t="s">
        <v>168</v>
      </c>
      <c r="F848" t="s">
        <v>59</v>
      </c>
      <c r="G848" t="s">
        <v>167</v>
      </c>
      <c r="H848" t="s">
        <v>172</v>
      </c>
      <c r="I848">
        <v>1</v>
      </c>
      <c r="J848">
        <v>193.2</v>
      </c>
      <c r="K848" t="s">
        <v>165</v>
      </c>
      <c r="L848" s="335">
        <v>222180</v>
      </c>
      <c r="M848">
        <v>1</v>
      </c>
      <c r="N848">
        <v>5</v>
      </c>
      <c r="O848" s="355">
        <f t="shared" si="17"/>
        <v>1150</v>
      </c>
    </row>
    <row r="849" spans="1:15" x14ac:dyDescent="0.55000000000000004">
      <c r="A849" t="s">
        <v>681</v>
      </c>
      <c r="B849" t="s">
        <v>169</v>
      </c>
      <c r="C849">
        <v>8.7801779999999994</v>
      </c>
      <c r="D849">
        <v>167.73763500000001</v>
      </c>
      <c r="E849" t="s">
        <v>168</v>
      </c>
      <c r="F849" t="s">
        <v>58</v>
      </c>
      <c r="G849" t="s">
        <v>167</v>
      </c>
      <c r="H849" t="s">
        <v>172</v>
      </c>
      <c r="I849">
        <v>1</v>
      </c>
      <c r="J849">
        <v>181.44</v>
      </c>
      <c r="K849" t="s">
        <v>165</v>
      </c>
      <c r="L849" s="335">
        <v>208656</v>
      </c>
      <c r="M849">
        <v>1</v>
      </c>
      <c r="N849">
        <v>5</v>
      </c>
      <c r="O849" s="355">
        <f t="shared" si="17"/>
        <v>1150</v>
      </c>
    </row>
    <row r="850" spans="1:15" x14ac:dyDescent="0.55000000000000004">
      <c r="A850" t="s">
        <v>680</v>
      </c>
      <c r="B850" t="s">
        <v>169</v>
      </c>
      <c r="C850">
        <v>8.7802059999999997</v>
      </c>
      <c r="D850">
        <v>167.73767900000001</v>
      </c>
      <c r="E850" t="s">
        <v>168</v>
      </c>
      <c r="F850" t="s">
        <v>58</v>
      </c>
      <c r="G850" t="s">
        <v>167</v>
      </c>
      <c r="H850" t="s">
        <v>179</v>
      </c>
      <c r="I850">
        <v>1</v>
      </c>
      <c r="J850">
        <v>235.2</v>
      </c>
      <c r="K850" t="s">
        <v>165</v>
      </c>
      <c r="L850" s="335">
        <v>270480</v>
      </c>
      <c r="M850">
        <v>1</v>
      </c>
      <c r="N850">
        <v>5</v>
      </c>
      <c r="O850" s="355">
        <f t="shared" si="17"/>
        <v>1150</v>
      </c>
    </row>
    <row r="851" spans="1:15" x14ac:dyDescent="0.55000000000000004">
      <c r="A851" t="s">
        <v>679</v>
      </c>
      <c r="B851" t="s">
        <v>169</v>
      </c>
      <c r="C851">
        <v>8.7800519999999995</v>
      </c>
      <c r="D851">
        <v>167.73808600000001</v>
      </c>
      <c r="E851" t="s">
        <v>168</v>
      </c>
      <c r="F851" t="s">
        <v>58</v>
      </c>
      <c r="G851" t="s">
        <v>167</v>
      </c>
      <c r="H851" t="s">
        <v>166</v>
      </c>
      <c r="I851">
        <v>1</v>
      </c>
      <c r="J851">
        <v>233.52</v>
      </c>
      <c r="K851" t="s">
        <v>165</v>
      </c>
      <c r="L851" s="335">
        <v>198492</v>
      </c>
      <c r="M851">
        <v>1</v>
      </c>
      <c r="N851">
        <v>5</v>
      </c>
      <c r="O851" s="355">
        <f t="shared" si="17"/>
        <v>850</v>
      </c>
    </row>
    <row r="852" spans="1:15" x14ac:dyDescent="0.55000000000000004">
      <c r="A852" t="s">
        <v>678</v>
      </c>
      <c r="B852" t="s">
        <v>169</v>
      </c>
      <c r="C852">
        <v>8.7801860000000005</v>
      </c>
      <c r="D852">
        <v>167.737987</v>
      </c>
      <c r="E852" t="s">
        <v>168</v>
      </c>
      <c r="F852" t="s">
        <v>58</v>
      </c>
      <c r="G852" t="s">
        <v>167</v>
      </c>
      <c r="H852" t="s">
        <v>216</v>
      </c>
      <c r="I852">
        <v>1</v>
      </c>
      <c r="J852">
        <v>147.84</v>
      </c>
      <c r="K852" t="s">
        <v>165</v>
      </c>
      <c r="L852" s="335">
        <v>19662.72</v>
      </c>
      <c r="M852">
        <v>1</v>
      </c>
      <c r="N852">
        <v>5</v>
      </c>
      <c r="O852" s="355">
        <f t="shared" si="17"/>
        <v>133</v>
      </c>
    </row>
    <row r="853" spans="1:15" x14ac:dyDescent="0.55000000000000004">
      <c r="A853" t="s">
        <v>677</v>
      </c>
      <c r="B853" t="s">
        <v>169</v>
      </c>
      <c r="C853">
        <v>8.7800569999999993</v>
      </c>
      <c r="D853">
        <v>167.737956</v>
      </c>
      <c r="E853" t="s">
        <v>168</v>
      </c>
      <c r="F853" t="s">
        <v>58</v>
      </c>
      <c r="G853" t="s">
        <v>167</v>
      </c>
      <c r="H853" t="s">
        <v>166</v>
      </c>
      <c r="I853">
        <v>1</v>
      </c>
      <c r="J853">
        <v>185.64</v>
      </c>
      <c r="K853" t="s">
        <v>165</v>
      </c>
      <c r="L853" s="335">
        <v>92820</v>
      </c>
      <c r="M853">
        <v>1</v>
      </c>
      <c r="N853">
        <v>5</v>
      </c>
      <c r="O853" s="355">
        <f t="shared" si="17"/>
        <v>500.00000000000006</v>
      </c>
    </row>
    <row r="854" spans="1:15" x14ac:dyDescent="0.55000000000000004">
      <c r="A854" t="s">
        <v>676</v>
      </c>
      <c r="B854" t="s">
        <v>169</v>
      </c>
      <c r="C854">
        <v>8.7799309999999995</v>
      </c>
      <c r="D854">
        <v>167.737979</v>
      </c>
      <c r="E854" t="s">
        <v>168</v>
      </c>
      <c r="F854" t="s">
        <v>58</v>
      </c>
      <c r="G854" t="s">
        <v>167</v>
      </c>
      <c r="H854" t="s">
        <v>192</v>
      </c>
      <c r="I854">
        <v>3</v>
      </c>
      <c r="J854">
        <v>544.32000000000005</v>
      </c>
      <c r="K854" t="s">
        <v>165</v>
      </c>
      <c r="L854" s="335">
        <v>1877904</v>
      </c>
      <c r="M854">
        <v>1</v>
      </c>
      <c r="N854">
        <v>5</v>
      </c>
      <c r="O854" s="355">
        <f t="shared" si="17"/>
        <v>3449.9999999999995</v>
      </c>
    </row>
    <row r="855" spans="1:15" x14ac:dyDescent="0.55000000000000004">
      <c r="A855" t="s">
        <v>675</v>
      </c>
      <c r="B855" t="s">
        <v>169</v>
      </c>
      <c r="C855">
        <v>8.7798400000000001</v>
      </c>
      <c r="D855">
        <v>167.737978</v>
      </c>
      <c r="E855" t="s">
        <v>168</v>
      </c>
      <c r="F855" t="s">
        <v>58</v>
      </c>
      <c r="G855" t="s">
        <v>167</v>
      </c>
      <c r="H855" t="s">
        <v>166</v>
      </c>
      <c r="I855">
        <v>1</v>
      </c>
      <c r="J855">
        <v>182.28</v>
      </c>
      <c r="K855" t="s">
        <v>165</v>
      </c>
      <c r="L855" s="335">
        <v>91140</v>
      </c>
      <c r="M855">
        <v>1</v>
      </c>
      <c r="N855">
        <v>5</v>
      </c>
      <c r="O855" s="355">
        <f t="shared" si="17"/>
        <v>500</v>
      </c>
    </row>
    <row r="856" spans="1:15" x14ac:dyDescent="0.55000000000000004">
      <c r="A856" t="s">
        <v>674</v>
      </c>
      <c r="B856" t="s">
        <v>169</v>
      </c>
      <c r="C856">
        <v>8.7797009999999993</v>
      </c>
      <c r="D856">
        <v>167.73803599999999</v>
      </c>
      <c r="E856" t="s">
        <v>168</v>
      </c>
      <c r="F856" t="s">
        <v>58</v>
      </c>
      <c r="G856" t="s">
        <v>167</v>
      </c>
      <c r="H856" t="s">
        <v>179</v>
      </c>
      <c r="I856">
        <v>1</v>
      </c>
      <c r="J856">
        <v>52.92</v>
      </c>
      <c r="K856" t="s">
        <v>165</v>
      </c>
      <c r="L856" s="335">
        <v>60858</v>
      </c>
      <c r="M856">
        <v>1</v>
      </c>
      <c r="N856">
        <v>5</v>
      </c>
      <c r="O856" s="355">
        <f t="shared" si="17"/>
        <v>1150</v>
      </c>
    </row>
    <row r="857" spans="1:15" x14ac:dyDescent="0.55000000000000004">
      <c r="A857" t="s">
        <v>673</v>
      </c>
      <c r="B857" t="s">
        <v>169</v>
      </c>
      <c r="C857">
        <v>8.7797319999999992</v>
      </c>
      <c r="D857">
        <v>167.73786799999999</v>
      </c>
      <c r="E857" t="s">
        <v>168</v>
      </c>
      <c r="F857" t="s">
        <v>60</v>
      </c>
      <c r="G857" t="s">
        <v>167</v>
      </c>
      <c r="H857" t="s">
        <v>194</v>
      </c>
      <c r="I857">
        <v>2</v>
      </c>
      <c r="J857">
        <v>18.48</v>
      </c>
      <c r="K857" t="s">
        <v>165</v>
      </c>
      <c r="L857" s="335">
        <v>51744</v>
      </c>
      <c r="M857">
        <v>1</v>
      </c>
      <c r="N857">
        <v>5</v>
      </c>
      <c r="O857" s="355">
        <f t="shared" si="17"/>
        <v>2800</v>
      </c>
    </row>
    <row r="858" spans="1:15" x14ac:dyDescent="0.55000000000000004">
      <c r="A858" t="s">
        <v>672</v>
      </c>
      <c r="B858" t="s">
        <v>169</v>
      </c>
      <c r="C858">
        <v>8.7797499999999999</v>
      </c>
      <c r="D858">
        <v>167.737438</v>
      </c>
      <c r="E858" t="s">
        <v>168</v>
      </c>
      <c r="F858" t="s">
        <v>58</v>
      </c>
      <c r="G858" t="s">
        <v>167</v>
      </c>
      <c r="H858" t="s">
        <v>166</v>
      </c>
      <c r="I858">
        <v>1</v>
      </c>
      <c r="J858">
        <v>14.28</v>
      </c>
      <c r="K858" t="s">
        <v>165</v>
      </c>
      <c r="L858" s="335">
        <v>7140</v>
      </c>
      <c r="M858">
        <v>1</v>
      </c>
      <c r="N858">
        <v>5</v>
      </c>
      <c r="O858" s="355">
        <f t="shared" si="17"/>
        <v>500</v>
      </c>
    </row>
    <row r="859" spans="1:15" x14ac:dyDescent="0.55000000000000004">
      <c r="A859" t="s">
        <v>671</v>
      </c>
      <c r="B859" t="s">
        <v>169</v>
      </c>
      <c r="C859">
        <v>8.7797680000000007</v>
      </c>
      <c r="D859">
        <v>167.73749000000001</v>
      </c>
      <c r="E859" t="s">
        <v>168</v>
      </c>
      <c r="F859" t="s">
        <v>143</v>
      </c>
      <c r="G859" t="s">
        <v>167</v>
      </c>
      <c r="H859" t="s">
        <v>166</v>
      </c>
      <c r="I859">
        <v>1</v>
      </c>
      <c r="J859">
        <v>26.04</v>
      </c>
      <c r="K859" t="s">
        <v>165</v>
      </c>
      <c r="L859" s="335">
        <v>22134</v>
      </c>
      <c r="M859">
        <v>1</v>
      </c>
      <c r="N859">
        <v>5</v>
      </c>
      <c r="O859" s="355">
        <f t="shared" si="17"/>
        <v>850</v>
      </c>
    </row>
    <row r="860" spans="1:15" x14ac:dyDescent="0.55000000000000004">
      <c r="A860" t="s">
        <v>670</v>
      </c>
      <c r="B860" t="s">
        <v>169</v>
      </c>
      <c r="C860">
        <v>8.7797490000000007</v>
      </c>
      <c r="D860">
        <v>167.737629</v>
      </c>
      <c r="E860" t="s">
        <v>168</v>
      </c>
      <c r="F860" t="s">
        <v>58</v>
      </c>
      <c r="G860" t="s">
        <v>167</v>
      </c>
      <c r="H860" t="s">
        <v>166</v>
      </c>
      <c r="I860">
        <v>1</v>
      </c>
      <c r="J860">
        <v>23.52</v>
      </c>
      <c r="K860" t="s">
        <v>165</v>
      </c>
      <c r="L860" s="335">
        <v>11760</v>
      </c>
      <c r="M860">
        <v>1</v>
      </c>
      <c r="N860">
        <v>5</v>
      </c>
      <c r="O860" s="355">
        <f t="shared" si="17"/>
        <v>500</v>
      </c>
    </row>
    <row r="861" spans="1:15" x14ac:dyDescent="0.55000000000000004">
      <c r="A861" t="s">
        <v>669</v>
      </c>
      <c r="B861" t="s">
        <v>169</v>
      </c>
      <c r="C861">
        <v>8.7797199999999993</v>
      </c>
      <c r="D861">
        <v>167.73738299999999</v>
      </c>
      <c r="E861" t="s">
        <v>168</v>
      </c>
      <c r="F861" t="s">
        <v>58</v>
      </c>
      <c r="G861" t="s">
        <v>167</v>
      </c>
      <c r="H861" t="s">
        <v>166</v>
      </c>
      <c r="I861">
        <v>1</v>
      </c>
      <c r="J861">
        <v>80.64</v>
      </c>
      <c r="K861" t="s">
        <v>165</v>
      </c>
      <c r="L861" s="335">
        <v>40320</v>
      </c>
      <c r="M861">
        <v>1</v>
      </c>
      <c r="N861">
        <v>5</v>
      </c>
      <c r="O861" s="355">
        <f t="shared" si="17"/>
        <v>500</v>
      </c>
    </row>
    <row r="862" spans="1:15" x14ac:dyDescent="0.55000000000000004">
      <c r="A862" t="s">
        <v>668</v>
      </c>
      <c r="B862" t="s">
        <v>169</v>
      </c>
      <c r="C862">
        <v>8.7797590000000003</v>
      </c>
      <c r="D862">
        <v>167.73774299999999</v>
      </c>
      <c r="E862" t="s">
        <v>168</v>
      </c>
      <c r="F862" t="s">
        <v>58</v>
      </c>
      <c r="G862" t="s">
        <v>167</v>
      </c>
      <c r="H862" t="s">
        <v>166</v>
      </c>
      <c r="I862">
        <v>1</v>
      </c>
      <c r="J862">
        <v>159.6</v>
      </c>
      <c r="K862" t="s">
        <v>165</v>
      </c>
      <c r="L862" s="335">
        <v>79800</v>
      </c>
      <c r="M862">
        <v>1</v>
      </c>
      <c r="N862">
        <v>5</v>
      </c>
      <c r="O862" s="355">
        <f t="shared" si="17"/>
        <v>500</v>
      </c>
    </row>
    <row r="863" spans="1:15" x14ac:dyDescent="0.55000000000000004">
      <c r="A863" t="s">
        <v>667</v>
      </c>
      <c r="B863" t="s">
        <v>169</v>
      </c>
      <c r="C863">
        <v>8.7796479999999999</v>
      </c>
      <c r="D863">
        <v>167.73776599999999</v>
      </c>
      <c r="E863" t="s">
        <v>168</v>
      </c>
      <c r="F863" t="s">
        <v>60</v>
      </c>
      <c r="G863" t="s">
        <v>167</v>
      </c>
      <c r="H863" t="s">
        <v>179</v>
      </c>
      <c r="I863">
        <v>1</v>
      </c>
      <c r="J863">
        <v>128.52000000000001</v>
      </c>
      <c r="K863" t="s">
        <v>165</v>
      </c>
      <c r="L863" s="335">
        <v>109242</v>
      </c>
      <c r="M863">
        <v>1</v>
      </c>
      <c r="N863">
        <v>5</v>
      </c>
      <c r="O863" s="355">
        <f t="shared" si="17"/>
        <v>849.99999999999989</v>
      </c>
    </row>
    <row r="864" spans="1:15" x14ac:dyDescent="0.55000000000000004">
      <c r="A864" t="s">
        <v>666</v>
      </c>
      <c r="B864" t="s">
        <v>169</v>
      </c>
      <c r="C864">
        <v>8.7799110000000002</v>
      </c>
      <c r="D864">
        <v>167.73782800000001</v>
      </c>
      <c r="E864" t="s">
        <v>168</v>
      </c>
      <c r="F864" t="s">
        <v>58</v>
      </c>
      <c r="G864" t="s">
        <v>167</v>
      </c>
      <c r="H864" t="s">
        <v>174</v>
      </c>
      <c r="I864">
        <v>1</v>
      </c>
      <c r="J864">
        <v>21.84</v>
      </c>
      <c r="K864" t="s">
        <v>165</v>
      </c>
      <c r="L864" s="335">
        <v>436.8</v>
      </c>
      <c r="M864">
        <v>1</v>
      </c>
      <c r="N864">
        <v>5</v>
      </c>
      <c r="O864" s="355">
        <f t="shared" si="17"/>
        <v>20</v>
      </c>
    </row>
    <row r="865" spans="1:15" x14ac:dyDescent="0.55000000000000004">
      <c r="A865" t="s">
        <v>665</v>
      </c>
      <c r="B865" t="s">
        <v>169</v>
      </c>
      <c r="C865">
        <v>8.7798780000000001</v>
      </c>
      <c r="D865">
        <v>167.737775</v>
      </c>
      <c r="E865" t="s">
        <v>168</v>
      </c>
      <c r="F865" t="s">
        <v>62</v>
      </c>
      <c r="G865" t="s">
        <v>167</v>
      </c>
      <c r="H865" t="s">
        <v>166</v>
      </c>
      <c r="I865">
        <v>1</v>
      </c>
      <c r="J865">
        <v>26.88</v>
      </c>
      <c r="K865" t="s">
        <v>165</v>
      </c>
      <c r="L865" s="335">
        <v>22848</v>
      </c>
      <c r="M865">
        <v>1</v>
      </c>
      <c r="N865">
        <v>5</v>
      </c>
      <c r="O865" s="355">
        <f t="shared" si="17"/>
        <v>850</v>
      </c>
    </row>
    <row r="866" spans="1:15" x14ac:dyDescent="0.55000000000000004">
      <c r="A866" t="s">
        <v>664</v>
      </c>
      <c r="B866" t="s">
        <v>169</v>
      </c>
      <c r="C866">
        <v>8.7799370000000003</v>
      </c>
      <c r="D866">
        <v>167.73789099999999</v>
      </c>
      <c r="E866" t="s">
        <v>168</v>
      </c>
      <c r="F866" t="s">
        <v>58</v>
      </c>
      <c r="G866" t="s">
        <v>167</v>
      </c>
      <c r="H866" t="s">
        <v>179</v>
      </c>
      <c r="I866">
        <v>1</v>
      </c>
      <c r="J866">
        <v>48.72</v>
      </c>
      <c r="K866" t="s">
        <v>165</v>
      </c>
      <c r="L866" s="335">
        <v>41412</v>
      </c>
      <c r="M866">
        <v>1</v>
      </c>
      <c r="N866">
        <v>5</v>
      </c>
      <c r="O866" s="355">
        <f t="shared" si="17"/>
        <v>850</v>
      </c>
    </row>
    <row r="867" spans="1:15" x14ac:dyDescent="0.55000000000000004">
      <c r="A867" t="s">
        <v>663</v>
      </c>
      <c r="B867" t="s">
        <v>169</v>
      </c>
      <c r="C867">
        <v>8.7798809999999996</v>
      </c>
      <c r="D867">
        <v>167.73811799999999</v>
      </c>
      <c r="E867" t="s">
        <v>168</v>
      </c>
      <c r="F867" t="s">
        <v>58</v>
      </c>
      <c r="G867" t="s">
        <v>167</v>
      </c>
      <c r="H867" t="s">
        <v>166</v>
      </c>
      <c r="I867">
        <v>1</v>
      </c>
      <c r="J867">
        <v>22.68</v>
      </c>
      <c r="K867" t="s">
        <v>165</v>
      </c>
      <c r="L867" s="335">
        <v>11340</v>
      </c>
      <c r="M867">
        <v>1</v>
      </c>
      <c r="N867">
        <v>5</v>
      </c>
      <c r="O867" s="355">
        <f t="shared" si="17"/>
        <v>500</v>
      </c>
    </row>
    <row r="868" spans="1:15" x14ac:dyDescent="0.55000000000000004">
      <c r="A868" t="s">
        <v>662</v>
      </c>
      <c r="B868" t="s">
        <v>169</v>
      </c>
      <c r="C868">
        <v>8.7797990000000006</v>
      </c>
      <c r="D868">
        <v>167.73741899999999</v>
      </c>
      <c r="E868" t="s">
        <v>168</v>
      </c>
      <c r="F868" t="s">
        <v>58</v>
      </c>
      <c r="G868" t="s">
        <v>167</v>
      </c>
      <c r="H868" t="s">
        <v>179</v>
      </c>
      <c r="I868">
        <v>1</v>
      </c>
      <c r="J868">
        <v>129.36000000000001</v>
      </c>
      <c r="K868" t="s">
        <v>165</v>
      </c>
      <c r="L868" s="335">
        <v>109956</v>
      </c>
      <c r="M868">
        <v>1</v>
      </c>
      <c r="N868">
        <v>5</v>
      </c>
      <c r="O868" s="355">
        <f t="shared" si="17"/>
        <v>849.99999999999989</v>
      </c>
    </row>
    <row r="869" spans="1:15" x14ac:dyDescent="0.55000000000000004">
      <c r="A869" t="s">
        <v>661</v>
      </c>
      <c r="B869" t="s">
        <v>169</v>
      </c>
      <c r="C869">
        <v>8.7800480000000007</v>
      </c>
      <c r="D869">
        <v>167.73752899999999</v>
      </c>
      <c r="E869" t="s">
        <v>168</v>
      </c>
      <c r="F869" t="s">
        <v>58</v>
      </c>
      <c r="G869" t="s">
        <v>167</v>
      </c>
      <c r="H869" t="s">
        <v>166</v>
      </c>
      <c r="I869">
        <v>1</v>
      </c>
      <c r="J869">
        <v>63.84</v>
      </c>
      <c r="K869" t="s">
        <v>165</v>
      </c>
      <c r="L869" s="335">
        <v>31920</v>
      </c>
      <c r="M869">
        <v>1</v>
      </c>
      <c r="N869">
        <v>5</v>
      </c>
      <c r="O869" s="355">
        <f t="shared" si="17"/>
        <v>500</v>
      </c>
    </row>
    <row r="870" spans="1:15" x14ac:dyDescent="0.55000000000000004">
      <c r="A870" t="s">
        <v>660</v>
      </c>
      <c r="B870" t="s">
        <v>169</v>
      </c>
      <c r="C870">
        <v>8.7795760000000005</v>
      </c>
      <c r="D870">
        <v>167.73781299999999</v>
      </c>
      <c r="E870" t="s">
        <v>168</v>
      </c>
      <c r="F870" t="s">
        <v>58</v>
      </c>
      <c r="G870" t="s">
        <v>167</v>
      </c>
      <c r="H870" t="s">
        <v>166</v>
      </c>
      <c r="I870">
        <v>1</v>
      </c>
      <c r="J870">
        <v>31.92</v>
      </c>
      <c r="K870" t="s">
        <v>165</v>
      </c>
      <c r="L870" s="335">
        <v>15960</v>
      </c>
      <c r="M870">
        <v>1</v>
      </c>
      <c r="N870">
        <v>5</v>
      </c>
      <c r="O870" s="355">
        <f t="shared" si="17"/>
        <v>500</v>
      </c>
    </row>
    <row r="871" spans="1:15" x14ac:dyDescent="0.55000000000000004">
      <c r="A871" t="s">
        <v>659</v>
      </c>
      <c r="B871" t="s">
        <v>169</v>
      </c>
      <c r="C871">
        <v>8.7795290000000001</v>
      </c>
      <c r="D871">
        <v>167.73786999999999</v>
      </c>
      <c r="E871" t="s">
        <v>168</v>
      </c>
      <c r="F871" t="s">
        <v>58</v>
      </c>
      <c r="G871" t="s">
        <v>167</v>
      </c>
      <c r="H871" t="s">
        <v>166</v>
      </c>
      <c r="I871">
        <v>1</v>
      </c>
      <c r="J871">
        <v>105</v>
      </c>
      <c r="K871" t="s">
        <v>165</v>
      </c>
      <c r="L871" s="335">
        <v>89250</v>
      </c>
      <c r="M871">
        <v>1</v>
      </c>
      <c r="N871">
        <v>5</v>
      </c>
      <c r="O871" s="355">
        <f t="shared" si="17"/>
        <v>850</v>
      </c>
    </row>
    <row r="872" spans="1:15" x14ac:dyDescent="0.55000000000000004">
      <c r="A872" t="s">
        <v>658</v>
      </c>
      <c r="B872" t="s">
        <v>169</v>
      </c>
      <c r="C872">
        <v>8.7796839999999996</v>
      </c>
      <c r="D872">
        <v>167.738168</v>
      </c>
      <c r="E872" t="s">
        <v>168</v>
      </c>
      <c r="F872" t="s">
        <v>58</v>
      </c>
      <c r="G872" t="s">
        <v>167</v>
      </c>
      <c r="H872" t="s">
        <v>172</v>
      </c>
      <c r="I872">
        <v>1</v>
      </c>
      <c r="J872">
        <v>67.2</v>
      </c>
      <c r="K872" t="s">
        <v>165</v>
      </c>
      <c r="L872" s="335">
        <v>57120</v>
      </c>
      <c r="M872">
        <v>1</v>
      </c>
      <c r="N872">
        <v>5</v>
      </c>
      <c r="O872" s="355">
        <f t="shared" si="17"/>
        <v>850</v>
      </c>
    </row>
    <row r="873" spans="1:15" x14ac:dyDescent="0.55000000000000004">
      <c r="A873" t="s">
        <v>657</v>
      </c>
      <c r="B873" t="s">
        <v>169</v>
      </c>
      <c r="C873">
        <v>8.7797789999999996</v>
      </c>
      <c r="D873">
        <v>167.73815400000001</v>
      </c>
      <c r="E873" t="s">
        <v>168</v>
      </c>
      <c r="F873" t="s">
        <v>58</v>
      </c>
      <c r="G873" t="s">
        <v>167</v>
      </c>
      <c r="H873" t="s">
        <v>179</v>
      </c>
      <c r="I873">
        <v>1</v>
      </c>
      <c r="J873">
        <v>172.2</v>
      </c>
      <c r="K873" t="s">
        <v>165</v>
      </c>
      <c r="L873" s="335">
        <v>146370</v>
      </c>
      <c r="M873">
        <v>1</v>
      </c>
      <c r="N873">
        <v>5</v>
      </c>
      <c r="O873" s="355">
        <f t="shared" si="17"/>
        <v>850</v>
      </c>
    </row>
    <row r="874" spans="1:15" x14ac:dyDescent="0.55000000000000004">
      <c r="A874" t="s">
        <v>656</v>
      </c>
      <c r="B874" t="s">
        <v>169</v>
      </c>
      <c r="C874">
        <v>8.7794120000000007</v>
      </c>
      <c r="D874">
        <v>167.738237</v>
      </c>
      <c r="E874" t="s">
        <v>168</v>
      </c>
      <c r="F874" t="s">
        <v>58</v>
      </c>
      <c r="G874" t="s">
        <v>167</v>
      </c>
      <c r="H874" t="s">
        <v>166</v>
      </c>
      <c r="I874">
        <v>1</v>
      </c>
      <c r="J874">
        <v>62.16</v>
      </c>
      <c r="K874" t="s">
        <v>165</v>
      </c>
      <c r="L874" s="335">
        <v>31080</v>
      </c>
      <c r="M874">
        <v>1</v>
      </c>
      <c r="N874">
        <v>5</v>
      </c>
      <c r="O874" s="355">
        <f t="shared" si="17"/>
        <v>500</v>
      </c>
    </row>
    <row r="875" spans="1:15" x14ac:dyDescent="0.55000000000000004">
      <c r="A875" t="s">
        <v>655</v>
      </c>
      <c r="B875" t="s">
        <v>169</v>
      </c>
      <c r="C875">
        <v>8.7795369999999995</v>
      </c>
      <c r="D875">
        <v>167.73822799999999</v>
      </c>
      <c r="E875" t="s">
        <v>168</v>
      </c>
      <c r="F875" t="s">
        <v>58</v>
      </c>
      <c r="G875" t="s">
        <v>167</v>
      </c>
      <c r="H875" t="s">
        <v>166</v>
      </c>
      <c r="I875">
        <v>1</v>
      </c>
      <c r="J875">
        <v>27.72</v>
      </c>
      <c r="K875" t="s">
        <v>165</v>
      </c>
      <c r="L875" s="335">
        <v>23562</v>
      </c>
      <c r="M875">
        <v>1</v>
      </c>
      <c r="N875">
        <v>5</v>
      </c>
      <c r="O875" s="355">
        <f t="shared" si="17"/>
        <v>850</v>
      </c>
    </row>
    <row r="876" spans="1:15" x14ac:dyDescent="0.55000000000000004">
      <c r="A876" t="s">
        <v>654</v>
      </c>
      <c r="B876" t="s">
        <v>169</v>
      </c>
      <c r="C876">
        <v>8.7796950000000002</v>
      </c>
      <c r="D876">
        <v>167.73750799999999</v>
      </c>
      <c r="E876" t="s">
        <v>168</v>
      </c>
      <c r="F876" t="s">
        <v>58</v>
      </c>
      <c r="G876" t="s">
        <v>167</v>
      </c>
      <c r="H876" t="s">
        <v>166</v>
      </c>
      <c r="I876">
        <v>1</v>
      </c>
      <c r="J876">
        <v>40.32</v>
      </c>
      <c r="K876" t="s">
        <v>165</v>
      </c>
      <c r="L876" s="335">
        <v>20160</v>
      </c>
      <c r="M876">
        <v>1</v>
      </c>
      <c r="N876">
        <v>5</v>
      </c>
      <c r="O876" s="355">
        <f t="shared" si="17"/>
        <v>500</v>
      </c>
    </row>
    <row r="877" spans="1:15" x14ac:dyDescent="0.55000000000000004">
      <c r="A877" t="s">
        <v>653</v>
      </c>
      <c r="B877" t="s">
        <v>169</v>
      </c>
      <c r="C877">
        <v>8.7795710000000007</v>
      </c>
      <c r="D877">
        <v>167.73750999999999</v>
      </c>
      <c r="E877" t="s">
        <v>168</v>
      </c>
      <c r="F877" t="s">
        <v>58</v>
      </c>
      <c r="G877" t="s">
        <v>167</v>
      </c>
      <c r="H877" t="s">
        <v>282</v>
      </c>
      <c r="I877">
        <v>2</v>
      </c>
      <c r="J877">
        <v>22.68</v>
      </c>
      <c r="K877" t="s">
        <v>165</v>
      </c>
      <c r="L877" s="335">
        <v>52164</v>
      </c>
      <c r="M877">
        <v>1</v>
      </c>
      <c r="N877">
        <v>5</v>
      </c>
      <c r="O877" s="355">
        <f t="shared" si="17"/>
        <v>2300</v>
      </c>
    </row>
    <row r="878" spans="1:15" x14ac:dyDescent="0.55000000000000004">
      <c r="A878" t="s">
        <v>652</v>
      </c>
      <c r="B878" t="s">
        <v>169</v>
      </c>
      <c r="C878">
        <v>8.7796179999999993</v>
      </c>
      <c r="D878">
        <v>167.73759999999999</v>
      </c>
      <c r="E878" t="s">
        <v>168</v>
      </c>
      <c r="F878" t="s">
        <v>58</v>
      </c>
      <c r="G878" t="s">
        <v>167</v>
      </c>
      <c r="H878" t="s">
        <v>224</v>
      </c>
      <c r="I878">
        <v>2</v>
      </c>
      <c r="J878">
        <v>54.6</v>
      </c>
      <c r="K878" t="s">
        <v>165</v>
      </c>
      <c r="L878" s="335">
        <v>92820</v>
      </c>
      <c r="M878">
        <v>1</v>
      </c>
      <c r="N878">
        <v>5</v>
      </c>
      <c r="O878" s="355">
        <f t="shared" si="17"/>
        <v>1700</v>
      </c>
    </row>
    <row r="879" spans="1:15" x14ac:dyDescent="0.55000000000000004">
      <c r="A879" t="s">
        <v>651</v>
      </c>
      <c r="B879" t="s">
        <v>169</v>
      </c>
      <c r="C879">
        <v>8.7793559999999999</v>
      </c>
      <c r="D879">
        <v>167.737741</v>
      </c>
      <c r="E879" t="s">
        <v>168</v>
      </c>
      <c r="F879" t="s">
        <v>58</v>
      </c>
      <c r="G879" t="s">
        <v>167</v>
      </c>
      <c r="H879" t="s">
        <v>179</v>
      </c>
      <c r="I879">
        <v>1</v>
      </c>
      <c r="J879">
        <v>86.52</v>
      </c>
      <c r="K879" t="s">
        <v>165</v>
      </c>
      <c r="L879" s="335">
        <v>73542</v>
      </c>
      <c r="M879">
        <v>1</v>
      </c>
      <c r="N879">
        <v>5</v>
      </c>
      <c r="O879" s="355">
        <f t="shared" si="17"/>
        <v>850</v>
      </c>
    </row>
    <row r="880" spans="1:15" x14ac:dyDescent="0.55000000000000004">
      <c r="A880" t="s">
        <v>650</v>
      </c>
      <c r="B880" t="s">
        <v>169</v>
      </c>
      <c r="C880">
        <v>8.7794720000000002</v>
      </c>
      <c r="D880">
        <v>167.73772600000001</v>
      </c>
      <c r="E880" t="s">
        <v>168</v>
      </c>
      <c r="F880" t="s">
        <v>58</v>
      </c>
      <c r="G880" t="s">
        <v>167</v>
      </c>
      <c r="H880" t="s">
        <v>166</v>
      </c>
      <c r="I880">
        <v>1</v>
      </c>
      <c r="J880">
        <v>26.04</v>
      </c>
      <c r="K880" t="s">
        <v>165</v>
      </c>
      <c r="L880" s="335">
        <v>22134</v>
      </c>
      <c r="M880">
        <v>1</v>
      </c>
      <c r="N880">
        <v>5</v>
      </c>
      <c r="O880" s="355">
        <f t="shared" si="17"/>
        <v>850</v>
      </c>
    </row>
    <row r="881" spans="1:15" x14ac:dyDescent="0.55000000000000004">
      <c r="A881" t="s">
        <v>649</v>
      </c>
      <c r="B881" t="s">
        <v>169</v>
      </c>
      <c r="C881">
        <v>8.7793270000000003</v>
      </c>
      <c r="D881">
        <v>167.73794799999999</v>
      </c>
      <c r="E881" t="s">
        <v>168</v>
      </c>
      <c r="F881" t="s">
        <v>58</v>
      </c>
      <c r="G881" t="s">
        <v>167</v>
      </c>
      <c r="H881" t="s">
        <v>166</v>
      </c>
      <c r="I881">
        <v>1</v>
      </c>
      <c r="J881">
        <v>57.12</v>
      </c>
      <c r="K881" t="s">
        <v>165</v>
      </c>
      <c r="L881" s="335">
        <v>48552</v>
      </c>
      <c r="M881">
        <v>1</v>
      </c>
      <c r="N881">
        <v>5</v>
      </c>
      <c r="O881" s="355">
        <f t="shared" si="17"/>
        <v>850</v>
      </c>
    </row>
    <row r="882" spans="1:15" x14ac:dyDescent="0.55000000000000004">
      <c r="A882" t="s">
        <v>648</v>
      </c>
      <c r="B882" t="s">
        <v>169</v>
      </c>
      <c r="C882">
        <v>8.7793060000000001</v>
      </c>
      <c r="D882">
        <v>167.737899</v>
      </c>
      <c r="E882" t="s">
        <v>168</v>
      </c>
      <c r="F882" t="s">
        <v>60</v>
      </c>
      <c r="G882" t="s">
        <v>167</v>
      </c>
      <c r="H882" t="s">
        <v>166</v>
      </c>
      <c r="I882">
        <v>1</v>
      </c>
      <c r="J882">
        <v>18.48</v>
      </c>
      <c r="K882" t="s">
        <v>165</v>
      </c>
      <c r="L882" s="335">
        <v>9240</v>
      </c>
      <c r="M882">
        <v>1</v>
      </c>
      <c r="N882">
        <v>5</v>
      </c>
      <c r="O882" s="355">
        <f t="shared" si="17"/>
        <v>500</v>
      </c>
    </row>
    <row r="883" spans="1:15" x14ac:dyDescent="0.55000000000000004">
      <c r="A883" t="s">
        <v>647</v>
      </c>
      <c r="B883" t="s">
        <v>169</v>
      </c>
      <c r="C883">
        <v>8.7792460000000005</v>
      </c>
      <c r="D883">
        <v>167.73805100000001</v>
      </c>
      <c r="E883" t="s">
        <v>168</v>
      </c>
      <c r="F883" t="s">
        <v>58</v>
      </c>
      <c r="G883" t="s">
        <v>167</v>
      </c>
      <c r="H883" t="s">
        <v>179</v>
      </c>
      <c r="I883">
        <v>1</v>
      </c>
      <c r="J883">
        <v>44.52</v>
      </c>
      <c r="K883" t="s">
        <v>165</v>
      </c>
      <c r="L883" s="335">
        <v>37842</v>
      </c>
      <c r="M883">
        <v>1</v>
      </c>
      <c r="N883">
        <v>5</v>
      </c>
      <c r="O883" s="355">
        <f t="shared" si="17"/>
        <v>849.99999999999989</v>
      </c>
    </row>
    <row r="884" spans="1:15" x14ac:dyDescent="0.55000000000000004">
      <c r="A884" t="s">
        <v>646</v>
      </c>
      <c r="B884" t="s">
        <v>169</v>
      </c>
      <c r="C884">
        <v>8.7792410000000007</v>
      </c>
      <c r="D884">
        <v>167.73798199999999</v>
      </c>
      <c r="E884" t="s">
        <v>168</v>
      </c>
      <c r="F884" t="s">
        <v>58</v>
      </c>
      <c r="G884" t="s">
        <v>167</v>
      </c>
      <c r="H884" t="s">
        <v>172</v>
      </c>
      <c r="I884">
        <v>1</v>
      </c>
      <c r="J884">
        <v>12.6</v>
      </c>
      <c r="K884" t="s">
        <v>165</v>
      </c>
      <c r="L884" s="335">
        <v>10710</v>
      </c>
      <c r="M884">
        <v>1</v>
      </c>
      <c r="N884">
        <v>5</v>
      </c>
      <c r="O884" s="355">
        <f t="shared" si="17"/>
        <v>850</v>
      </c>
    </row>
    <row r="885" spans="1:15" x14ac:dyDescent="0.55000000000000004">
      <c r="A885" t="s">
        <v>645</v>
      </c>
      <c r="B885" t="s">
        <v>169</v>
      </c>
      <c r="C885">
        <v>8.7792449999999995</v>
      </c>
      <c r="D885">
        <v>167.73812000000001</v>
      </c>
      <c r="E885" t="s">
        <v>168</v>
      </c>
      <c r="F885" t="s">
        <v>58</v>
      </c>
      <c r="G885" t="s">
        <v>167</v>
      </c>
      <c r="H885" t="s">
        <v>179</v>
      </c>
      <c r="I885">
        <v>1</v>
      </c>
      <c r="J885">
        <v>89.88</v>
      </c>
      <c r="K885" t="s">
        <v>165</v>
      </c>
      <c r="L885" s="335">
        <v>76398</v>
      </c>
      <c r="M885">
        <v>1</v>
      </c>
      <c r="N885">
        <v>5</v>
      </c>
      <c r="O885" s="355">
        <f t="shared" si="17"/>
        <v>850</v>
      </c>
    </row>
    <row r="886" spans="1:15" x14ac:dyDescent="0.55000000000000004">
      <c r="A886" t="s">
        <v>644</v>
      </c>
      <c r="B886" t="s">
        <v>169</v>
      </c>
      <c r="C886">
        <v>8.7793489999999998</v>
      </c>
      <c r="D886">
        <v>167.738032</v>
      </c>
      <c r="E886" t="s">
        <v>168</v>
      </c>
      <c r="F886" t="s">
        <v>58</v>
      </c>
      <c r="G886" t="s">
        <v>167</v>
      </c>
      <c r="H886" t="s">
        <v>166</v>
      </c>
      <c r="I886">
        <v>1</v>
      </c>
      <c r="J886">
        <v>55.44</v>
      </c>
      <c r="K886" t="s">
        <v>165</v>
      </c>
      <c r="L886" s="335">
        <v>27720</v>
      </c>
      <c r="M886">
        <v>1</v>
      </c>
      <c r="N886">
        <v>5</v>
      </c>
      <c r="O886" s="355">
        <f t="shared" si="17"/>
        <v>500</v>
      </c>
    </row>
    <row r="887" spans="1:15" x14ac:dyDescent="0.55000000000000004">
      <c r="A887" t="s">
        <v>643</v>
      </c>
      <c r="B887" t="s">
        <v>169</v>
      </c>
      <c r="C887">
        <v>8.7794589999999992</v>
      </c>
      <c r="D887">
        <v>167.737604</v>
      </c>
      <c r="E887" t="s">
        <v>168</v>
      </c>
      <c r="F887" t="s">
        <v>58</v>
      </c>
      <c r="G887" t="s">
        <v>167</v>
      </c>
      <c r="H887" t="s">
        <v>166</v>
      </c>
      <c r="I887">
        <v>1</v>
      </c>
      <c r="J887">
        <v>27.72</v>
      </c>
      <c r="K887" t="s">
        <v>165</v>
      </c>
      <c r="L887" s="335">
        <v>23562</v>
      </c>
      <c r="M887">
        <v>1</v>
      </c>
      <c r="N887">
        <v>5</v>
      </c>
      <c r="O887" s="355">
        <f t="shared" si="17"/>
        <v>850</v>
      </c>
    </row>
    <row r="888" spans="1:15" x14ac:dyDescent="0.55000000000000004">
      <c r="A888" t="s">
        <v>642</v>
      </c>
      <c r="B888" t="s">
        <v>169</v>
      </c>
      <c r="C888">
        <v>8.7793170000000007</v>
      </c>
      <c r="D888">
        <v>167.73752999999999</v>
      </c>
      <c r="E888" t="s">
        <v>168</v>
      </c>
      <c r="F888" t="s">
        <v>58</v>
      </c>
      <c r="G888" t="s">
        <v>167</v>
      </c>
      <c r="H888" t="s">
        <v>166</v>
      </c>
      <c r="I888">
        <v>1</v>
      </c>
      <c r="J888">
        <v>54.6</v>
      </c>
      <c r="K888" t="s">
        <v>165</v>
      </c>
      <c r="L888" s="335">
        <v>27300</v>
      </c>
      <c r="M888">
        <v>1</v>
      </c>
      <c r="N888">
        <v>5</v>
      </c>
      <c r="O888" s="355">
        <f t="shared" si="17"/>
        <v>500</v>
      </c>
    </row>
    <row r="889" spans="1:15" x14ac:dyDescent="0.55000000000000004">
      <c r="A889" t="s">
        <v>641</v>
      </c>
      <c r="B889" t="s">
        <v>169</v>
      </c>
      <c r="C889">
        <v>8.7794570000000007</v>
      </c>
      <c r="D889">
        <v>167.73747</v>
      </c>
      <c r="E889" t="s">
        <v>168</v>
      </c>
      <c r="F889" t="s">
        <v>58</v>
      </c>
      <c r="G889" t="s">
        <v>167</v>
      </c>
      <c r="H889" t="s">
        <v>216</v>
      </c>
      <c r="I889">
        <v>1</v>
      </c>
      <c r="J889">
        <v>12.6</v>
      </c>
      <c r="K889" t="s">
        <v>165</v>
      </c>
      <c r="L889" s="335">
        <v>1675.8</v>
      </c>
      <c r="M889">
        <v>1</v>
      </c>
      <c r="N889">
        <v>5</v>
      </c>
      <c r="O889" s="355">
        <f t="shared" si="17"/>
        <v>133</v>
      </c>
    </row>
    <row r="890" spans="1:15" x14ac:dyDescent="0.55000000000000004">
      <c r="A890" t="s">
        <v>640</v>
      </c>
      <c r="B890" t="s">
        <v>169</v>
      </c>
      <c r="C890">
        <v>8.7793299999999999</v>
      </c>
      <c r="D890">
        <v>167.73765800000001</v>
      </c>
      <c r="E890" t="s">
        <v>168</v>
      </c>
      <c r="F890" t="s">
        <v>58</v>
      </c>
      <c r="G890" t="s">
        <v>167</v>
      </c>
      <c r="H890" t="s">
        <v>282</v>
      </c>
      <c r="I890">
        <v>2</v>
      </c>
      <c r="J890">
        <v>22.68</v>
      </c>
      <c r="K890" t="s">
        <v>165</v>
      </c>
      <c r="L890" s="335">
        <v>38556</v>
      </c>
      <c r="M890">
        <v>1</v>
      </c>
      <c r="N890">
        <v>5</v>
      </c>
      <c r="O890" s="355">
        <f t="shared" si="17"/>
        <v>1700</v>
      </c>
    </row>
    <row r="891" spans="1:15" x14ac:dyDescent="0.55000000000000004">
      <c r="A891" t="s">
        <v>639</v>
      </c>
      <c r="B891" t="s">
        <v>169</v>
      </c>
      <c r="C891">
        <v>8.7793840000000003</v>
      </c>
      <c r="D891">
        <v>167.73787400000001</v>
      </c>
      <c r="E891" t="s">
        <v>168</v>
      </c>
      <c r="F891" t="s">
        <v>58</v>
      </c>
      <c r="G891" t="s">
        <v>167</v>
      </c>
      <c r="H891" t="s">
        <v>166</v>
      </c>
      <c r="I891">
        <v>1</v>
      </c>
      <c r="J891">
        <v>12.6</v>
      </c>
      <c r="K891" t="s">
        <v>165</v>
      </c>
      <c r="L891" s="335">
        <v>10710</v>
      </c>
      <c r="M891">
        <v>1</v>
      </c>
      <c r="N891">
        <v>5</v>
      </c>
      <c r="O891" s="355">
        <f t="shared" si="17"/>
        <v>850</v>
      </c>
    </row>
    <row r="892" spans="1:15" x14ac:dyDescent="0.55000000000000004">
      <c r="A892" t="s">
        <v>638</v>
      </c>
      <c r="B892" t="s">
        <v>169</v>
      </c>
      <c r="C892">
        <v>8.7794550000000005</v>
      </c>
      <c r="D892">
        <v>167.73788400000001</v>
      </c>
      <c r="E892" t="s">
        <v>168</v>
      </c>
      <c r="F892" t="s">
        <v>58</v>
      </c>
      <c r="G892" t="s">
        <v>167</v>
      </c>
      <c r="H892" t="s">
        <v>166</v>
      </c>
      <c r="I892">
        <v>1</v>
      </c>
      <c r="J892">
        <v>49.56</v>
      </c>
      <c r="K892" t="s">
        <v>165</v>
      </c>
      <c r="L892" s="335">
        <v>24780</v>
      </c>
      <c r="M892">
        <v>1</v>
      </c>
      <c r="N892">
        <v>5</v>
      </c>
      <c r="O892" s="355">
        <f t="shared" si="17"/>
        <v>500</v>
      </c>
    </row>
    <row r="893" spans="1:15" x14ac:dyDescent="0.55000000000000004">
      <c r="A893" t="s">
        <v>637</v>
      </c>
      <c r="B893" t="s">
        <v>169</v>
      </c>
      <c r="C893">
        <v>8.7794100000000004</v>
      </c>
      <c r="D893">
        <v>167.73800299999999</v>
      </c>
      <c r="E893" t="s">
        <v>168</v>
      </c>
      <c r="F893" t="s">
        <v>58</v>
      </c>
      <c r="G893" t="s">
        <v>167</v>
      </c>
      <c r="H893" t="s">
        <v>172</v>
      </c>
      <c r="I893">
        <v>1</v>
      </c>
      <c r="J893">
        <v>45.36</v>
      </c>
      <c r="K893" t="s">
        <v>165</v>
      </c>
      <c r="L893" s="335">
        <v>52164</v>
      </c>
      <c r="M893">
        <v>1</v>
      </c>
      <c r="N893">
        <v>5</v>
      </c>
      <c r="O893" s="355">
        <f t="shared" si="17"/>
        <v>1150</v>
      </c>
    </row>
    <row r="894" spans="1:15" x14ac:dyDescent="0.55000000000000004">
      <c r="A894" t="s">
        <v>636</v>
      </c>
      <c r="B894" t="s">
        <v>169</v>
      </c>
      <c r="C894">
        <v>8.7794419999999995</v>
      </c>
      <c r="D894">
        <v>167.73797400000001</v>
      </c>
      <c r="E894" t="s">
        <v>168</v>
      </c>
      <c r="F894" t="s">
        <v>143</v>
      </c>
      <c r="G894" t="s">
        <v>167</v>
      </c>
      <c r="H894" t="s">
        <v>179</v>
      </c>
      <c r="I894">
        <v>1</v>
      </c>
      <c r="J894">
        <v>22.68</v>
      </c>
      <c r="K894" t="s">
        <v>165</v>
      </c>
      <c r="L894" s="335">
        <v>19278</v>
      </c>
      <c r="M894">
        <v>1</v>
      </c>
      <c r="N894">
        <v>5</v>
      </c>
      <c r="O894" s="355">
        <f t="shared" si="17"/>
        <v>850</v>
      </c>
    </row>
    <row r="895" spans="1:15" x14ac:dyDescent="0.55000000000000004">
      <c r="A895" t="s">
        <v>635</v>
      </c>
      <c r="B895" t="s">
        <v>169</v>
      </c>
      <c r="C895">
        <v>8.7794450000000008</v>
      </c>
      <c r="D895">
        <v>167.73814200000001</v>
      </c>
      <c r="E895" t="s">
        <v>168</v>
      </c>
      <c r="F895" t="s">
        <v>58</v>
      </c>
      <c r="G895" t="s">
        <v>167</v>
      </c>
      <c r="H895" t="s">
        <v>192</v>
      </c>
      <c r="I895">
        <v>2</v>
      </c>
      <c r="J895">
        <v>162.96</v>
      </c>
      <c r="K895" t="s">
        <v>165</v>
      </c>
      <c r="L895" s="335">
        <v>456288</v>
      </c>
      <c r="M895">
        <v>1</v>
      </c>
      <c r="N895">
        <v>5</v>
      </c>
      <c r="O895" s="355">
        <f t="shared" si="17"/>
        <v>2800</v>
      </c>
    </row>
    <row r="896" spans="1:15" x14ac:dyDescent="0.55000000000000004">
      <c r="A896" t="s">
        <v>634</v>
      </c>
      <c r="B896" t="s">
        <v>169</v>
      </c>
      <c r="C896">
        <v>8.7793170000000007</v>
      </c>
      <c r="D896">
        <v>167.73812699999999</v>
      </c>
      <c r="E896" t="s">
        <v>168</v>
      </c>
      <c r="F896" t="s">
        <v>58</v>
      </c>
      <c r="G896" t="s">
        <v>167</v>
      </c>
      <c r="H896" t="s">
        <v>179</v>
      </c>
      <c r="I896">
        <v>1</v>
      </c>
      <c r="J896">
        <v>36.96</v>
      </c>
      <c r="K896" t="s">
        <v>165</v>
      </c>
      <c r="L896" s="335">
        <v>42504</v>
      </c>
      <c r="M896">
        <v>1</v>
      </c>
      <c r="N896">
        <v>5</v>
      </c>
      <c r="O896" s="355">
        <f t="shared" si="17"/>
        <v>1150</v>
      </c>
    </row>
    <row r="897" spans="1:15" x14ac:dyDescent="0.55000000000000004">
      <c r="A897" t="s">
        <v>633</v>
      </c>
      <c r="B897" t="s">
        <v>169</v>
      </c>
      <c r="C897">
        <v>8.7797520000000002</v>
      </c>
      <c r="D897">
        <v>167.737233</v>
      </c>
      <c r="E897" t="s">
        <v>168</v>
      </c>
      <c r="F897" t="s">
        <v>58</v>
      </c>
      <c r="G897" t="s">
        <v>167</v>
      </c>
      <c r="H897" t="s">
        <v>166</v>
      </c>
      <c r="I897">
        <v>1</v>
      </c>
      <c r="J897">
        <v>122.64</v>
      </c>
      <c r="K897" t="s">
        <v>165</v>
      </c>
      <c r="L897" s="335">
        <v>61320</v>
      </c>
      <c r="M897">
        <v>1</v>
      </c>
      <c r="N897">
        <v>5</v>
      </c>
      <c r="O897" s="355">
        <f t="shared" si="17"/>
        <v>500</v>
      </c>
    </row>
    <row r="898" spans="1:15" x14ac:dyDescent="0.55000000000000004">
      <c r="A898" t="s">
        <v>632</v>
      </c>
      <c r="B898" t="s">
        <v>169</v>
      </c>
      <c r="C898">
        <v>8.7796459999999996</v>
      </c>
      <c r="D898">
        <v>167.73724300000001</v>
      </c>
      <c r="E898" t="s">
        <v>168</v>
      </c>
      <c r="F898" t="s">
        <v>58</v>
      </c>
      <c r="G898" t="s">
        <v>167</v>
      </c>
      <c r="H898" t="s">
        <v>194</v>
      </c>
      <c r="I898">
        <v>2</v>
      </c>
      <c r="J898">
        <v>65.52</v>
      </c>
      <c r="K898" t="s">
        <v>165</v>
      </c>
      <c r="L898" s="335">
        <v>183456</v>
      </c>
      <c r="M898">
        <v>1</v>
      </c>
      <c r="N898">
        <v>5</v>
      </c>
      <c r="O898" s="355">
        <f t="shared" si="17"/>
        <v>2800</v>
      </c>
    </row>
    <row r="899" spans="1:15" x14ac:dyDescent="0.55000000000000004">
      <c r="A899" t="s">
        <v>631</v>
      </c>
      <c r="B899" t="s">
        <v>169</v>
      </c>
      <c r="C899">
        <v>8.7795699999999997</v>
      </c>
      <c r="D899">
        <v>167.737267</v>
      </c>
      <c r="E899" t="s">
        <v>168</v>
      </c>
      <c r="F899" t="s">
        <v>58</v>
      </c>
      <c r="G899" t="s">
        <v>167</v>
      </c>
      <c r="H899" t="s">
        <v>166</v>
      </c>
      <c r="I899">
        <v>1</v>
      </c>
      <c r="J899">
        <v>20.16</v>
      </c>
      <c r="K899" t="s">
        <v>165</v>
      </c>
      <c r="L899" s="335">
        <v>17136</v>
      </c>
      <c r="M899">
        <v>1</v>
      </c>
      <c r="N899">
        <v>5</v>
      </c>
      <c r="O899" s="355">
        <f t="shared" si="17"/>
        <v>850</v>
      </c>
    </row>
    <row r="900" spans="1:15" x14ac:dyDescent="0.55000000000000004">
      <c r="A900" t="s">
        <v>630</v>
      </c>
      <c r="B900" t="s">
        <v>169</v>
      </c>
      <c r="C900">
        <v>8.7795880000000004</v>
      </c>
      <c r="D900">
        <v>167.73788200000001</v>
      </c>
      <c r="E900" t="s">
        <v>168</v>
      </c>
      <c r="F900" t="s">
        <v>58</v>
      </c>
      <c r="G900" t="s">
        <v>167</v>
      </c>
      <c r="H900" t="s">
        <v>166</v>
      </c>
      <c r="I900">
        <v>1</v>
      </c>
      <c r="J900">
        <v>47.88</v>
      </c>
      <c r="K900" t="s">
        <v>165</v>
      </c>
      <c r="L900" s="335">
        <v>40698</v>
      </c>
      <c r="M900">
        <v>1</v>
      </c>
      <c r="N900">
        <v>5</v>
      </c>
      <c r="O900" s="355">
        <f t="shared" si="17"/>
        <v>850</v>
      </c>
    </row>
    <row r="901" spans="1:15" x14ac:dyDescent="0.55000000000000004">
      <c r="A901" t="s">
        <v>629</v>
      </c>
      <c r="B901" t="s">
        <v>169</v>
      </c>
      <c r="C901">
        <v>8.7796489999999991</v>
      </c>
      <c r="D901">
        <v>167.737875</v>
      </c>
      <c r="E901" t="s">
        <v>168</v>
      </c>
      <c r="F901" t="s">
        <v>58</v>
      </c>
      <c r="G901" t="s">
        <v>167</v>
      </c>
      <c r="H901" t="s">
        <v>166</v>
      </c>
      <c r="I901">
        <v>1</v>
      </c>
      <c r="J901">
        <v>73.92</v>
      </c>
      <c r="K901" t="s">
        <v>165</v>
      </c>
      <c r="L901" s="335">
        <v>36960</v>
      </c>
      <c r="M901">
        <v>1</v>
      </c>
      <c r="N901">
        <v>5</v>
      </c>
      <c r="O901" s="355">
        <f t="shared" si="17"/>
        <v>500</v>
      </c>
    </row>
    <row r="902" spans="1:15" x14ac:dyDescent="0.55000000000000004">
      <c r="A902" t="s">
        <v>628</v>
      </c>
      <c r="B902" t="s">
        <v>169</v>
      </c>
      <c r="C902">
        <v>8.7795620000000003</v>
      </c>
      <c r="D902">
        <v>167.737979</v>
      </c>
      <c r="E902" t="s">
        <v>168</v>
      </c>
      <c r="F902" t="s">
        <v>60</v>
      </c>
      <c r="G902" t="s">
        <v>167</v>
      </c>
      <c r="H902" t="s">
        <v>166</v>
      </c>
      <c r="I902">
        <v>1</v>
      </c>
      <c r="J902">
        <v>113.4</v>
      </c>
      <c r="K902" t="s">
        <v>165</v>
      </c>
      <c r="L902" s="335">
        <v>96390</v>
      </c>
      <c r="M902">
        <v>1</v>
      </c>
      <c r="N902">
        <v>5</v>
      </c>
      <c r="O902" s="355">
        <f t="shared" si="17"/>
        <v>850</v>
      </c>
    </row>
    <row r="903" spans="1:15" x14ac:dyDescent="0.55000000000000004">
      <c r="A903" t="s">
        <v>627</v>
      </c>
      <c r="B903" t="s">
        <v>169</v>
      </c>
      <c r="C903">
        <v>8.7795729999999992</v>
      </c>
      <c r="D903">
        <v>167.73811699999999</v>
      </c>
      <c r="E903" t="s">
        <v>168</v>
      </c>
      <c r="F903" t="s">
        <v>58</v>
      </c>
      <c r="G903" t="s">
        <v>167</v>
      </c>
      <c r="H903" t="s">
        <v>192</v>
      </c>
      <c r="I903">
        <v>2</v>
      </c>
      <c r="J903">
        <v>37.799999999999997</v>
      </c>
      <c r="K903" t="s">
        <v>165</v>
      </c>
      <c r="L903" s="335">
        <v>86940</v>
      </c>
      <c r="M903">
        <v>1</v>
      </c>
      <c r="N903">
        <v>5</v>
      </c>
      <c r="O903" s="355">
        <f t="shared" si="17"/>
        <v>2300</v>
      </c>
    </row>
    <row r="904" spans="1:15" x14ac:dyDescent="0.55000000000000004">
      <c r="A904" t="s">
        <v>626</v>
      </c>
      <c r="B904" t="s">
        <v>169</v>
      </c>
      <c r="C904">
        <v>8.7801930000000006</v>
      </c>
      <c r="D904">
        <v>167.73683500000001</v>
      </c>
      <c r="E904" t="s">
        <v>168</v>
      </c>
      <c r="F904" t="s">
        <v>58</v>
      </c>
      <c r="G904" t="s">
        <v>167</v>
      </c>
      <c r="H904" t="s">
        <v>166</v>
      </c>
      <c r="I904">
        <v>1</v>
      </c>
      <c r="J904">
        <v>131.04</v>
      </c>
      <c r="K904" t="s">
        <v>165</v>
      </c>
      <c r="L904" s="335">
        <v>111384</v>
      </c>
      <c r="M904">
        <v>1</v>
      </c>
      <c r="N904">
        <v>5</v>
      </c>
      <c r="O904" s="355">
        <f t="shared" si="17"/>
        <v>850</v>
      </c>
    </row>
    <row r="905" spans="1:15" x14ac:dyDescent="0.55000000000000004">
      <c r="A905" t="s">
        <v>625</v>
      </c>
      <c r="B905" t="s">
        <v>169</v>
      </c>
      <c r="C905">
        <v>8.7803459999999998</v>
      </c>
      <c r="D905">
        <v>167.73681099999999</v>
      </c>
      <c r="E905" t="s">
        <v>168</v>
      </c>
      <c r="F905" t="s">
        <v>58</v>
      </c>
      <c r="G905" t="s">
        <v>167</v>
      </c>
      <c r="H905" t="s">
        <v>172</v>
      </c>
      <c r="I905">
        <v>1</v>
      </c>
      <c r="J905">
        <v>73.92</v>
      </c>
      <c r="K905" t="s">
        <v>165</v>
      </c>
      <c r="L905" s="335">
        <v>85008</v>
      </c>
      <c r="M905">
        <v>1</v>
      </c>
      <c r="N905">
        <v>5</v>
      </c>
      <c r="O905" s="355">
        <f t="shared" si="17"/>
        <v>1150</v>
      </c>
    </row>
    <row r="906" spans="1:15" x14ac:dyDescent="0.55000000000000004">
      <c r="A906" t="s">
        <v>624</v>
      </c>
      <c r="B906" t="s">
        <v>169</v>
      </c>
      <c r="C906">
        <v>8.7802720000000001</v>
      </c>
      <c r="D906">
        <v>167.73671100000001</v>
      </c>
      <c r="E906" t="s">
        <v>168</v>
      </c>
      <c r="F906" t="s">
        <v>58</v>
      </c>
      <c r="G906" t="s">
        <v>167</v>
      </c>
      <c r="H906" t="s">
        <v>166</v>
      </c>
      <c r="I906">
        <v>1</v>
      </c>
      <c r="J906">
        <v>73.08</v>
      </c>
      <c r="K906" t="s">
        <v>165</v>
      </c>
      <c r="L906" s="335">
        <v>62118</v>
      </c>
      <c r="M906">
        <v>1</v>
      </c>
      <c r="N906">
        <v>5</v>
      </c>
      <c r="O906" s="355">
        <f t="shared" ref="O906:O969" si="18">L906/J906</f>
        <v>850</v>
      </c>
    </row>
    <row r="907" spans="1:15" x14ac:dyDescent="0.55000000000000004">
      <c r="A907" t="s">
        <v>623</v>
      </c>
      <c r="B907" t="s">
        <v>169</v>
      </c>
      <c r="C907">
        <v>8.7801790000000004</v>
      </c>
      <c r="D907">
        <v>167.736605</v>
      </c>
      <c r="E907" t="s">
        <v>168</v>
      </c>
      <c r="F907" t="s">
        <v>58</v>
      </c>
      <c r="G907" t="s">
        <v>167</v>
      </c>
      <c r="H907" t="s">
        <v>172</v>
      </c>
      <c r="I907">
        <v>1</v>
      </c>
      <c r="J907">
        <v>89.88</v>
      </c>
      <c r="K907" t="s">
        <v>165</v>
      </c>
      <c r="L907" s="335">
        <v>103362</v>
      </c>
      <c r="M907">
        <v>1</v>
      </c>
      <c r="N907">
        <v>5</v>
      </c>
      <c r="O907" s="355">
        <f t="shared" si="18"/>
        <v>1150</v>
      </c>
    </row>
    <row r="908" spans="1:15" x14ac:dyDescent="0.55000000000000004">
      <c r="A908" t="s">
        <v>622</v>
      </c>
      <c r="B908" t="s">
        <v>169</v>
      </c>
      <c r="C908">
        <v>8.7801150000000003</v>
      </c>
      <c r="D908">
        <v>167.73652300000001</v>
      </c>
      <c r="E908" t="s">
        <v>168</v>
      </c>
      <c r="F908" t="s">
        <v>58</v>
      </c>
      <c r="G908" t="s">
        <v>167</v>
      </c>
      <c r="H908" t="s">
        <v>166</v>
      </c>
      <c r="I908">
        <v>1</v>
      </c>
      <c r="J908">
        <v>33.6</v>
      </c>
      <c r="K908" t="s">
        <v>165</v>
      </c>
      <c r="L908" s="335">
        <v>28560</v>
      </c>
      <c r="M908">
        <v>1</v>
      </c>
      <c r="N908">
        <v>5</v>
      </c>
      <c r="O908" s="355">
        <f t="shared" si="18"/>
        <v>850</v>
      </c>
    </row>
    <row r="909" spans="1:15" x14ac:dyDescent="0.55000000000000004">
      <c r="A909" t="s">
        <v>621</v>
      </c>
      <c r="B909" t="s">
        <v>169</v>
      </c>
      <c r="C909">
        <v>8.7802989999999994</v>
      </c>
      <c r="D909">
        <v>167.73702299999999</v>
      </c>
      <c r="E909" t="s">
        <v>168</v>
      </c>
      <c r="F909" t="s">
        <v>58</v>
      </c>
      <c r="G909" t="s">
        <v>167</v>
      </c>
      <c r="H909" t="s">
        <v>166</v>
      </c>
      <c r="I909">
        <v>1</v>
      </c>
      <c r="J909">
        <v>17.64</v>
      </c>
      <c r="K909" t="s">
        <v>165</v>
      </c>
      <c r="L909" s="335">
        <v>14994</v>
      </c>
      <c r="M909">
        <v>1</v>
      </c>
      <c r="N909">
        <v>5</v>
      </c>
      <c r="O909" s="355">
        <f t="shared" si="18"/>
        <v>850</v>
      </c>
    </row>
    <row r="910" spans="1:15" x14ac:dyDescent="0.55000000000000004">
      <c r="A910" t="s">
        <v>620</v>
      </c>
      <c r="B910" t="s">
        <v>169</v>
      </c>
      <c r="C910">
        <v>8.7803009999999997</v>
      </c>
      <c r="D910">
        <v>167.73691500000001</v>
      </c>
      <c r="E910" t="s">
        <v>168</v>
      </c>
      <c r="F910" t="s">
        <v>58</v>
      </c>
      <c r="G910" t="s">
        <v>167</v>
      </c>
      <c r="H910" t="s">
        <v>166</v>
      </c>
      <c r="I910">
        <v>1</v>
      </c>
      <c r="J910">
        <v>45.36</v>
      </c>
      <c r="K910" t="s">
        <v>165</v>
      </c>
      <c r="L910" s="335">
        <v>38556</v>
      </c>
      <c r="M910">
        <v>1</v>
      </c>
      <c r="N910">
        <v>5</v>
      </c>
      <c r="O910" s="355">
        <f t="shared" si="18"/>
        <v>850</v>
      </c>
    </row>
    <row r="911" spans="1:15" x14ac:dyDescent="0.55000000000000004">
      <c r="A911" t="s">
        <v>619</v>
      </c>
      <c r="B911" t="s">
        <v>169</v>
      </c>
      <c r="C911">
        <v>8.7804389999999994</v>
      </c>
      <c r="D911">
        <v>167.73700199999999</v>
      </c>
      <c r="E911" t="s">
        <v>168</v>
      </c>
      <c r="F911" t="s">
        <v>58</v>
      </c>
      <c r="G911" t="s">
        <v>167</v>
      </c>
      <c r="H911" t="s">
        <v>192</v>
      </c>
      <c r="I911">
        <v>2</v>
      </c>
      <c r="J911">
        <v>42.84</v>
      </c>
      <c r="K911" t="s">
        <v>165</v>
      </c>
      <c r="L911" s="335">
        <v>119952</v>
      </c>
      <c r="M911">
        <v>1</v>
      </c>
      <c r="N911">
        <v>5</v>
      </c>
      <c r="O911" s="355">
        <f t="shared" si="18"/>
        <v>2800</v>
      </c>
    </row>
    <row r="912" spans="1:15" x14ac:dyDescent="0.55000000000000004">
      <c r="A912" t="s">
        <v>618</v>
      </c>
      <c r="B912" t="s">
        <v>169</v>
      </c>
      <c r="C912">
        <v>8.7804789999999997</v>
      </c>
      <c r="D912">
        <v>167.73707099999999</v>
      </c>
      <c r="E912" t="s">
        <v>168</v>
      </c>
      <c r="F912" t="s">
        <v>58</v>
      </c>
      <c r="G912" t="s">
        <v>167</v>
      </c>
      <c r="H912" t="s">
        <v>166</v>
      </c>
      <c r="I912">
        <v>1</v>
      </c>
      <c r="J912">
        <v>136.08000000000001</v>
      </c>
      <c r="K912" t="s">
        <v>165</v>
      </c>
      <c r="L912" s="335">
        <v>115668</v>
      </c>
      <c r="M912">
        <v>1</v>
      </c>
      <c r="N912">
        <v>5</v>
      </c>
      <c r="O912" s="355">
        <f t="shared" si="18"/>
        <v>849.99999999999989</v>
      </c>
    </row>
    <row r="913" spans="1:15" x14ac:dyDescent="0.55000000000000004">
      <c r="A913" t="s">
        <v>617</v>
      </c>
      <c r="B913" t="s">
        <v>169</v>
      </c>
      <c r="C913">
        <v>8.7804859999999998</v>
      </c>
      <c r="D913">
        <v>167.73694499999999</v>
      </c>
      <c r="E913" t="s">
        <v>168</v>
      </c>
      <c r="F913" t="s">
        <v>63</v>
      </c>
      <c r="G913" t="s">
        <v>167</v>
      </c>
      <c r="H913" t="s">
        <v>179</v>
      </c>
      <c r="I913">
        <v>1</v>
      </c>
      <c r="J913">
        <v>52.08</v>
      </c>
      <c r="K913" t="s">
        <v>165</v>
      </c>
      <c r="L913" s="335">
        <v>44268</v>
      </c>
      <c r="M913">
        <v>1</v>
      </c>
      <c r="N913">
        <v>5</v>
      </c>
      <c r="O913" s="355">
        <f t="shared" si="18"/>
        <v>850</v>
      </c>
    </row>
    <row r="914" spans="1:15" x14ac:dyDescent="0.55000000000000004">
      <c r="A914" t="s">
        <v>616</v>
      </c>
      <c r="B914" t="s">
        <v>169</v>
      </c>
      <c r="C914">
        <v>8.7804669999999998</v>
      </c>
      <c r="D914">
        <v>167.73685900000001</v>
      </c>
      <c r="E914" t="s">
        <v>168</v>
      </c>
      <c r="F914" t="s">
        <v>58</v>
      </c>
      <c r="G914" t="s">
        <v>167</v>
      </c>
      <c r="H914" t="s">
        <v>179</v>
      </c>
      <c r="I914">
        <v>1</v>
      </c>
      <c r="J914">
        <v>199.92</v>
      </c>
      <c r="K914" t="s">
        <v>165</v>
      </c>
      <c r="L914" s="335">
        <v>229908</v>
      </c>
      <c r="M914">
        <v>1</v>
      </c>
      <c r="N914">
        <v>5</v>
      </c>
      <c r="O914" s="355">
        <f t="shared" si="18"/>
        <v>1150</v>
      </c>
    </row>
    <row r="915" spans="1:15" x14ac:dyDescent="0.55000000000000004">
      <c r="A915" t="s">
        <v>615</v>
      </c>
      <c r="B915" t="s">
        <v>169</v>
      </c>
      <c r="C915">
        <v>8.780322</v>
      </c>
      <c r="D915">
        <v>167.73667900000001</v>
      </c>
      <c r="E915" t="s">
        <v>168</v>
      </c>
      <c r="F915" t="s">
        <v>58</v>
      </c>
      <c r="G915" t="s">
        <v>167</v>
      </c>
      <c r="H915" t="s">
        <v>166</v>
      </c>
      <c r="I915">
        <v>1</v>
      </c>
      <c r="J915">
        <v>24.36</v>
      </c>
      <c r="K915" t="s">
        <v>165</v>
      </c>
      <c r="L915" s="335">
        <v>20706</v>
      </c>
      <c r="M915">
        <v>1</v>
      </c>
      <c r="N915">
        <v>5</v>
      </c>
      <c r="O915" s="355">
        <f t="shared" si="18"/>
        <v>850</v>
      </c>
    </row>
    <row r="916" spans="1:15" x14ac:dyDescent="0.55000000000000004">
      <c r="A916" t="s">
        <v>614</v>
      </c>
      <c r="B916" t="s">
        <v>169</v>
      </c>
      <c r="C916">
        <v>8.7801869999999997</v>
      </c>
      <c r="D916">
        <v>167.736728</v>
      </c>
      <c r="E916" t="s">
        <v>168</v>
      </c>
      <c r="F916" t="s">
        <v>58</v>
      </c>
      <c r="G916" t="s">
        <v>167</v>
      </c>
      <c r="H916" t="s">
        <v>613</v>
      </c>
      <c r="I916">
        <v>1</v>
      </c>
      <c r="J916">
        <v>61.32</v>
      </c>
      <c r="K916" t="s">
        <v>165</v>
      </c>
      <c r="L916" s="335">
        <v>52122</v>
      </c>
      <c r="M916">
        <v>1</v>
      </c>
      <c r="N916">
        <v>5</v>
      </c>
      <c r="O916" s="355">
        <f t="shared" si="18"/>
        <v>850</v>
      </c>
    </row>
    <row r="917" spans="1:15" x14ac:dyDescent="0.55000000000000004">
      <c r="A917" t="s">
        <v>612</v>
      </c>
      <c r="B917" t="s">
        <v>169</v>
      </c>
      <c r="C917">
        <v>8.7796920000000007</v>
      </c>
      <c r="D917">
        <v>167.73608200000001</v>
      </c>
      <c r="E917" t="s">
        <v>168</v>
      </c>
      <c r="F917" t="s">
        <v>58</v>
      </c>
      <c r="G917" t="s">
        <v>167</v>
      </c>
      <c r="H917" t="s">
        <v>166</v>
      </c>
      <c r="I917">
        <v>1</v>
      </c>
      <c r="J917">
        <v>17.64</v>
      </c>
      <c r="K917" t="s">
        <v>165</v>
      </c>
      <c r="L917" s="335">
        <v>14994</v>
      </c>
      <c r="M917">
        <v>1</v>
      </c>
      <c r="N917">
        <v>5</v>
      </c>
      <c r="O917" s="355">
        <f t="shared" si="18"/>
        <v>850</v>
      </c>
    </row>
    <row r="918" spans="1:15" x14ac:dyDescent="0.55000000000000004">
      <c r="A918" t="s">
        <v>611</v>
      </c>
      <c r="B918" t="s">
        <v>169</v>
      </c>
      <c r="C918">
        <v>8.7795240000000003</v>
      </c>
      <c r="D918">
        <v>167.73611</v>
      </c>
      <c r="E918" t="s">
        <v>168</v>
      </c>
      <c r="F918" t="s">
        <v>58</v>
      </c>
      <c r="G918" t="s">
        <v>167</v>
      </c>
      <c r="H918" t="s">
        <v>179</v>
      </c>
      <c r="I918">
        <v>1</v>
      </c>
      <c r="J918">
        <v>51.24</v>
      </c>
      <c r="K918" t="s">
        <v>165</v>
      </c>
      <c r="L918" s="335">
        <v>43554</v>
      </c>
      <c r="M918">
        <v>1</v>
      </c>
      <c r="N918">
        <v>5</v>
      </c>
      <c r="O918" s="355">
        <f t="shared" si="18"/>
        <v>850</v>
      </c>
    </row>
    <row r="919" spans="1:15" x14ac:dyDescent="0.55000000000000004">
      <c r="A919" t="s">
        <v>610</v>
      </c>
      <c r="B919" t="s">
        <v>169</v>
      </c>
      <c r="C919">
        <v>8.7796540000000007</v>
      </c>
      <c r="D919">
        <v>167.73669799999999</v>
      </c>
      <c r="E919" t="s">
        <v>168</v>
      </c>
      <c r="F919" t="s">
        <v>58</v>
      </c>
      <c r="G919" t="s">
        <v>167</v>
      </c>
      <c r="H919" t="s">
        <v>166</v>
      </c>
      <c r="I919">
        <v>1</v>
      </c>
      <c r="J919">
        <v>46.2</v>
      </c>
      <c r="K919" t="s">
        <v>165</v>
      </c>
      <c r="L919" s="335">
        <v>23100</v>
      </c>
      <c r="M919">
        <v>1</v>
      </c>
      <c r="N919">
        <v>5</v>
      </c>
      <c r="O919" s="355">
        <f t="shared" si="18"/>
        <v>499.99999999999994</v>
      </c>
    </row>
    <row r="920" spans="1:15" x14ac:dyDescent="0.55000000000000004">
      <c r="A920" t="s">
        <v>609</v>
      </c>
      <c r="B920" t="s">
        <v>169</v>
      </c>
      <c r="C920">
        <v>8.7798649999999991</v>
      </c>
      <c r="D920">
        <v>167.73678000000001</v>
      </c>
      <c r="E920" t="s">
        <v>168</v>
      </c>
      <c r="F920" t="s">
        <v>58</v>
      </c>
      <c r="G920" t="s">
        <v>167</v>
      </c>
      <c r="H920" t="s">
        <v>166</v>
      </c>
      <c r="I920">
        <v>1</v>
      </c>
      <c r="J920">
        <v>25.2</v>
      </c>
      <c r="K920" t="s">
        <v>165</v>
      </c>
      <c r="L920" s="335">
        <v>21420</v>
      </c>
      <c r="M920">
        <v>1</v>
      </c>
      <c r="N920">
        <v>5</v>
      </c>
      <c r="O920" s="355">
        <f t="shared" si="18"/>
        <v>850</v>
      </c>
    </row>
    <row r="921" spans="1:15" x14ac:dyDescent="0.55000000000000004">
      <c r="A921" t="s">
        <v>608</v>
      </c>
      <c r="B921" t="s">
        <v>169</v>
      </c>
      <c r="C921">
        <v>8.7797070000000001</v>
      </c>
      <c r="D921">
        <v>167.73693299999999</v>
      </c>
      <c r="E921" t="s">
        <v>168</v>
      </c>
      <c r="F921" t="s">
        <v>58</v>
      </c>
      <c r="G921" t="s">
        <v>167</v>
      </c>
      <c r="H921" t="s">
        <v>166</v>
      </c>
      <c r="I921">
        <v>1</v>
      </c>
      <c r="J921">
        <v>14.28</v>
      </c>
      <c r="K921" t="s">
        <v>165</v>
      </c>
      <c r="L921" s="335">
        <v>7140</v>
      </c>
      <c r="M921">
        <v>1</v>
      </c>
      <c r="N921">
        <v>5</v>
      </c>
      <c r="O921" s="355">
        <f t="shared" si="18"/>
        <v>500</v>
      </c>
    </row>
    <row r="922" spans="1:15" x14ac:dyDescent="0.55000000000000004">
      <c r="A922" t="s">
        <v>607</v>
      </c>
      <c r="B922" t="s">
        <v>169</v>
      </c>
      <c r="C922">
        <v>8.7793430000000008</v>
      </c>
      <c r="D922">
        <v>167.73612</v>
      </c>
      <c r="E922" t="s">
        <v>168</v>
      </c>
      <c r="F922" t="s">
        <v>58</v>
      </c>
      <c r="G922" t="s">
        <v>167</v>
      </c>
      <c r="H922" t="s">
        <v>166</v>
      </c>
      <c r="I922">
        <v>1</v>
      </c>
      <c r="J922">
        <v>22.68</v>
      </c>
      <c r="K922" t="s">
        <v>165</v>
      </c>
      <c r="L922" s="335">
        <v>19278</v>
      </c>
      <c r="M922">
        <v>1</v>
      </c>
      <c r="N922">
        <v>5</v>
      </c>
      <c r="O922" s="355">
        <f t="shared" si="18"/>
        <v>850</v>
      </c>
    </row>
    <row r="923" spans="1:15" x14ac:dyDescent="0.55000000000000004">
      <c r="A923" t="s">
        <v>606</v>
      </c>
      <c r="B923" t="s">
        <v>169</v>
      </c>
      <c r="C923">
        <v>8.7789990000000007</v>
      </c>
      <c r="D923">
        <v>167.73707099999999</v>
      </c>
      <c r="E923" t="s">
        <v>168</v>
      </c>
      <c r="F923" t="s">
        <v>58</v>
      </c>
      <c r="G923" t="s">
        <v>167</v>
      </c>
      <c r="H923" t="s">
        <v>179</v>
      </c>
      <c r="I923">
        <v>1</v>
      </c>
      <c r="J923">
        <v>24.36</v>
      </c>
      <c r="K923" t="s">
        <v>165</v>
      </c>
      <c r="L923" s="335">
        <v>20706</v>
      </c>
      <c r="M923">
        <v>1</v>
      </c>
      <c r="N923">
        <v>5</v>
      </c>
      <c r="O923" s="355">
        <f t="shared" si="18"/>
        <v>850</v>
      </c>
    </row>
    <row r="924" spans="1:15" x14ac:dyDescent="0.55000000000000004">
      <c r="A924" t="s">
        <v>605</v>
      </c>
      <c r="B924" t="s">
        <v>169</v>
      </c>
      <c r="C924">
        <v>8.7789029999999997</v>
      </c>
      <c r="D924">
        <v>167.73709099999999</v>
      </c>
      <c r="E924" t="s">
        <v>168</v>
      </c>
      <c r="F924" t="s">
        <v>58</v>
      </c>
      <c r="G924" t="s">
        <v>167</v>
      </c>
      <c r="H924" t="s">
        <v>179</v>
      </c>
      <c r="I924">
        <v>1</v>
      </c>
      <c r="J924">
        <v>26.04</v>
      </c>
      <c r="K924" t="s">
        <v>165</v>
      </c>
      <c r="L924" s="335">
        <v>22134</v>
      </c>
      <c r="M924">
        <v>1</v>
      </c>
      <c r="N924">
        <v>5</v>
      </c>
      <c r="O924" s="355">
        <f t="shared" si="18"/>
        <v>850</v>
      </c>
    </row>
    <row r="925" spans="1:15" x14ac:dyDescent="0.55000000000000004">
      <c r="A925" t="s">
        <v>604</v>
      </c>
      <c r="B925" t="s">
        <v>169</v>
      </c>
      <c r="C925">
        <v>8.7788160000000008</v>
      </c>
      <c r="D925">
        <v>167.73711800000001</v>
      </c>
      <c r="E925" t="s">
        <v>168</v>
      </c>
      <c r="F925" t="s">
        <v>58</v>
      </c>
      <c r="G925" t="s">
        <v>167</v>
      </c>
      <c r="H925" t="s">
        <v>166</v>
      </c>
      <c r="I925">
        <v>1</v>
      </c>
      <c r="J925">
        <v>18.48</v>
      </c>
      <c r="K925" t="s">
        <v>165</v>
      </c>
      <c r="L925" s="335">
        <v>9240</v>
      </c>
      <c r="M925">
        <v>1</v>
      </c>
      <c r="N925">
        <v>5</v>
      </c>
      <c r="O925" s="355">
        <f t="shared" si="18"/>
        <v>500</v>
      </c>
    </row>
    <row r="926" spans="1:15" x14ac:dyDescent="0.55000000000000004">
      <c r="A926" t="s">
        <v>603</v>
      </c>
      <c r="B926" t="s">
        <v>169</v>
      </c>
      <c r="C926">
        <v>8.778708</v>
      </c>
      <c r="D926">
        <v>167.737133</v>
      </c>
      <c r="E926" t="s">
        <v>168</v>
      </c>
      <c r="F926" t="s">
        <v>58</v>
      </c>
      <c r="G926" t="s">
        <v>167</v>
      </c>
      <c r="H926" t="s">
        <v>166</v>
      </c>
      <c r="I926">
        <v>1</v>
      </c>
      <c r="J926">
        <v>168.84</v>
      </c>
      <c r="K926" t="s">
        <v>165</v>
      </c>
      <c r="L926" s="335">
        <v>143514</v>
      </c>
      <c r="M926">
        <v>1</v>
      </c>
      <c r="N926">
        <v>5</v>
      </c>
      <c r="O926" s="355">
        <f t="shared" si="18"/>
        <v>850</v>
      </c>
    </row>
    <row r="927" spans="1:15" x14ac:dyDescent="0.55000000000000004">
      <c r="A927" t="s">
        <v>602</v>
      </c>
      <c r="B927" t="s">
        <v>169</v>
      </c>
      <c r="C927">
        <v>8.7788240000000002</v>
      </c>
      <c r="D927">
        <v>167.73692299999999</v>
      </c>
      <c r="E927" t="s">
        <v>168</v>
      </c>
      <c r="F927" t="s">
        <v>58</v>
      </c>
      <c r="G927" t="s">
        <v>167</v>
      </c>
      <c r="H927" t="s">
        <v>166</v>
      </c>
      <c r="I927">
        <v>1</v>
      </c>
      <c r="J927">
        <v>35.28</v>
      </c>
      <c r="K927" t="s">
        <v>165</v>
      </c>
      <c r="L927" s="335">
        <v>29988</v>
      </c>
      <c r="M927">
        <v>1</v>
      </c>
      <c r="N927">
        <v>5</v>
      </c>
      <c r="O927" s="355">
        <f t="shared" si="18"/>
        <v>850</v>
      </c>
    </row>
    <row r="928" spans="1:15" x14ac:dyDescent="0.55000000000000004">
      <c r="A928" t="s">
        <v>601</v>
      </c>
      <c r="B928" t="s">
        <v>169</v>
      </c>
      <c r="C928">
        <v>8.7785630000000001</v>
      </c>
      <c r="D928">
        <v>167.73705699999999</v>
      </c>
      <c r="E928" t="s">
        <v>168</v>
      </c>
      <c r="F928" t="s">
        <v>58</v>
      </c>
      <c r="G928" t="s">
        <v>167</v>
      </c>
      <c r="H928" t="s">
        <v>166</v>
      </c>
      <c r="I928">
        <v>1</v>
      </c>
      <c r="J928">
        <v>134.4</v>
      </c>
      <c r="K928" t="s">
        <v>165</v>
      </c>
      <c r="L928" s="335">
        <v>67200</v>
      </c>
      <c r="M928">
        <v>1</v>
      </c>
      <c r="N928">
        <v>5</v>
      </c>
      <c r="O928" s="355">
        <f t="shared" si="18"/>
        <v>500</v>
      </c>
    </row>
    <row r="929" spans="1:15" x14ac:dyDescent="0.55000000000000004">
      <c r="A929" t="s">
        <v>600</v>
      </c>
      <c r="B929" t="s">
        <v>169</v>
      </c>
      <c r="C929">
        <v>8.7786000000000008</v>
      </c>
      <c r="D929">
        <v>167.73718400000001</v>
      </c>
      <c r="E929" t="s">
        <v>168</v>
      </c>
      <c r="F929" t="s">
        <v>58</v>
      </c>
      <c r="G929" t="s">
        <v>167</v>
      </c>
      <c r="H929" t="s">
        <v>166</v>
      </c>
      <c r="I929">
        <v>1</v>
      </c>
      <c r="J929">
        <v>229.32</v>
      </c>
      <c r="K929" t="s">
        <v>165</v>
      </c>
      <c r="L929" s="335">
        <v>194922</v>
      </c>
      <c r="M929">
        <v>1</v>
      </c>
      <c r="N929">
        <v>5</v>
      </c>
      <c r="O929" s="355">
        <f t="shared" si="18"/>
        <v>850</v>
      </c>
    </row>
    <row r="930" spans="1:15" x14ac:dyDescent="0.55000000000000004">
      <c r="A930" t="s">
        <v>599</v>
      </c>
      <c r="B930" t="s">
        <v>169</v>
      </c>
      <c r="C930">
        <v>8.7787310000000005</v>
      </c>
      <c r="D930">
        <v>167.73737800000001</v>
      </c>
      <c r="E930" t="s">
        <v>168</v>
      </c>
      <c r="F930" t="s">
        <v>58</v>
      </c>
      <c r="G930" t="s">
        <v>167</v>
      </c>
      <c r="H930" t="s">
        <v>179</v>
      </c>
      <c r="I930">
        <v>1</v>
      </c>
      <c r="J930">
        <v>63</v>
      </c>
      <c r="K930" t="s">
        <v>165</v>
      </c>
      <c r="L930" s="335">
        <v>53550</v>
      </c>
      <c r="M930">
        <v>1</v>
      </c>
      <c r="N930">
        <v>5</v>
      </c>
      <c r="O930" s="355">
        <f t="shared" si="18"/>
        <v>850</v>
      </c>
    </row>
    <row r="931" spans="1:15" x14ac:dyDescent="0.55000000000000004">
      <c r="A931" t="s">
        <v>598</v>
      </c>
      <c r="B931" t="s">
        <v>169</v>
      </c>
      <c r="C931">
        <v>8.7788229999999992</v>
      </c>
      <c r="D931">
        <v>167.73736299999999</v>
      </c>
      <c r="E931" t="s">
        <v>168</v>
      </c>
      <c r="F931" t="s">
        <v>58</v>
      </c>
      <c r="G931" t="s">
        <v>167</v>
      </c>
      <c r="H931" t="s">
        <v>192</v>
      </c>
      <c r="I931">
        <v>2</v>
      </c>
      <c r="J931">
        <v>53.76</v>
      </c>
      <c r="K931" t="s">
        <v>165</v>
      </c>
      <c r="L931" s="335">
        <v>150528</v>
      </c>
      <c r="M931">
        <v>1</v>
      </c>
      <c r="N931">
        <v>5</v>
      </c>
      <c r="O931" s="355">
        <f t="shared" si="18"/>
        <v>2800</v>
      </c>
    </row>
    <row r="932" spans="1:15" x14ac:dyDescent="0.55000000000000004">
      <c r="A932" t="s">
        <v>597</v>
      </c>
      <c r="B932" t="s">
        <v>169</v>
      </c>
      <c r="C932">
        <v>8.7786329999999992</v>
      </c>
      <c r="D932">
        <v>167.737382</v>
      </c>
      <c r="E932" t="s">
        <v>168</v>
      </c>
      <c r="F932" t="s">
        <v>58</v>
      </c>
      <c r="G932" t="s">
        <v>167</v>
      </c>
      <c r="H932" t="s">
        <v>192</v>
      </c>
      <c r="I932">
        <v>2</v>
      </c>
      <c r="J932">
        <v>25.2</v>
      </c>
      <c r="K932" t="s">
        <v>165</v>
      </c>
      <c r="L932" s="335">
        <v>70560</v>
      </c>
      <c r="M932">
        <v>1</v>
      </c>
      <c r="N932">
        <v>5</v>
      </c>
      <c r="O932" s="355">
        <f t="shared" si="18"/>
        <v>2800</v>
      </c>
    </row>
    <row r="933" spans="1:15" x14ac:dyDescent="0.55000000000000004">
      <c r="A933" t="s">
        <v>596</v>
      </c>
      <c r="B933" t="s">
        <v>169</v>
      </c>
      <c r="C933">
        <v>8.7784580000000005</v>
      </c>
      <c r="D933">
        <v>167.73719700000001</v>
      </c>
      <c r="E933" t="s">
        <v>168</v>
      </c>
      <c r="F933" t="s">
        <v>58</v>
      </c>
      <c r="G933" t="s">
        <v>167</v>
      </c>
      <c r="H933" t="s">
        <v>216</v>
      </c>
      <c r="I933">
        <v>1</v>
      </c>
      <c r="J933">
        <v>29.4</v>
      </c>
      <c r="K933" t="s">
        <v>165</v>
      </c>
      <c r="L933" s="335">
        <v>1969.8</v>
      </c>
      <c r="M933">
        <v>1</v>
      </c>
      <c r="N933">
        <v>5</v>
      </c>
      <c r="O933" s="355">
        <f t="shared" si="18"/>
        <v>67</v>
      </c>
    </row>
    <row r="934" spans="1:15" x14ac:dyDescent="0.55000000000000004">
      <c r="A934" t="s">
        <v>595</v>
      </c>
      <c r="B934" t="s">
        <v>169</v>
      </c>
      <c r="C934">
        <v>8.7784600000000008</v>
      </c>
      <c r="D934">
        <v>167.73727700000001</v>
      </c>
      <c r="E934" t="s">
        <v>168</v>
      </c>
      <c r="F934" t="s">
        <v>58</v>
      </c>
      <c r="G934" t="s">
        <v>167</v>
      </c>
      <c r="H934" t="s">
        <v>166</v>
      </c>
      <c r="I934">
        <v>1</v>
      </c>
      <c r="J934">
        <v>48.72</v>
      </c>
      <c r="K934" t="s">
        <v>165</v>
      </c>
      <c r="L934" s="335">
        <v>41412</v>
      </c>
      <c r="M934">
        <v>1</v>
      </c>
      <c r="N934">
        <v>5</v>
      </c>
      <c r="O934" s="355">
        <f t="shared" si="18"/>
        <v>850</v>
      </c>
    </row>
    <row r="935" spans="1:15" x14ac:dyDescent="0.55000000000000004">
      <c r="A935" t="s">
        <v>594</v>
      </c>
      <c r="B935" t="s">
        <v>169</v>
      </c>
      <c r="C935">
        <v>8.7784720000000007</v>
      </c>
      <c r="D935">
        <v>167.73738700000001</v>
      </c>
      <c r="E935" t="s">
        <v>168</v>
      </c>
      <c r="F935" t="s">
        <v>58</v>
      </c>
      <c r="G935" t="s">
        <v>167</v>
      </c>
      <c r="H935" t="s">
        <v>166</v>
      </c>
      <c r="I935">
        <v>1</v>
      </c>
      <c r="J935">
        <v>52.08</v>
      </c>
      <c r="K935" t="s">
        <v>165</v>
      </c>
      <c r="L935" s="335">
        <v>26040</v>
      </c>
      <c r="M935">
        <v>1</v>
      </c>
      <c r="N935">
        <v>5</v>
      </c>
      <c r="O935" s="355">
        <f t="shared" si="18"/>
        <v>500</v>
      </c>
    </row>
    <row r="936" spans="1:15" x14ac:dyDescent="0.55000000000000004">
      <c r="A936" t="s">
        <v>593</v>
      </c>
      <c r="B936" t="s">
        <v>169</v>
      </c>
      <c r="C936">
        <v>8.7784999999999993</v>
      </c>
      <c r="D936">
        <v>167.73746499999999</v>
      </c>
      <c r="E936" t="s">
        <v>168</v>
      </c>
      <c r="F936" t="s">
        <v>58</v>
      </c>
      <c r="G936" t="s">
        <v>167</v>
      </c>
      <c r="H936" t="s">
        <v>172</v>
      </c>
      <c r="I936">
        <v>1</v>
      </c>
      <c r="J936">
        <v>42</v>
      </c>
      <c r="K936" t="s">
        <v>165</v>
      </c>
      <c r="L936" s="335">
        <v>35700</v>
      </c>
      <c r="M936">
        <v>1</v>
      </c>
      <c r="N936">
        <v>5</v>
      </c>
      <c r="O936" s="355">
        <f t="shared" si="18"/>
        <v>850</v>
      </c>
    </row>
    <row r="937" spans="1:15" x14ac:dyDescent="0.55000000000000004">
      <c r="A937" t="s">
        <v>592</v>
      </c>
      <c r="B937" t="s">
        <v>169</v>
      </c>
      <c r="C937">
        <v>8.7783560000000005</v>
      </c>
      <c r="D937">
        <v>167.73746499999999</v>
      </c>
      <c r="E937" t="s">
        <v>168</v>
      </c>
      <c r="F937" t="s">
        <v>58</v>
      </c>
      <c r="G937" t="s">
        <v>167</v>
      </c>
      <c r="H937" t="s">
        <v>179</v>
      </c>
      <c r="I937">
        <v>1</v>
      </c>
      <c r="J937">
        <v>57.12</v>
      </c>
      <c r="K937" t="s">
        <v>165</v>
      </c>
      <c r="L937" s="335">
        <v>65688</v>
      </c>
      <c r="M937">
        <v>1</v>
      </c>
      <c r="N937">
        <v>5</v>
      </c>
      <c r="O937" s="355">
        <f t="shared" si="18"/>
        <v>1150</v>
      </c>
    </row>
    <row r="938" spans="1:15" x14ac:dyDescent="0.55000000000000004">
      <c r="A938" t="s">
        <v>591</v>
      </c>
      <c r="B938" t="s">
        <v>169</v>
      </c>
      <c r="C938">
        <v>8.7783239999999996</v>
      </c>
      <c r="D938">
        <v>167.73738299999999</v>
      </c>
      <c r="E938" t="s">
        <v>168</v>
      </c>
      <c r="F938" t="s">
        <v>60</v>
      </c>
      <c r="G938" t="s">
        <v>167</v>
      </c>
      <c r="H938" t="s">
        <v>174</v>
      </c>
      <c r="I938">
        <v>1</v>
      </c>
      <c r="J938">
        <v>46.2</v>
      </c>
      <c r="K938" t="s">
        <v>165</v>
      </c>
      <c r="L938" s="335">
        <v>924</v>
      </c>
      <c r="M938">
        <v>1</v>
      </c>
      <c r="N938">
        <v>5</v>
      </c>
      <c r="O938" s="355">
        <f t="shared" si="18"/>
        <v>20</v>
      </c>
    </row>
    <row r="939" spans="1:15" x14ac:dyDescent="0.55000000000000004">
      <c r="A939" t="s">
        <v>590</v>
      </c>
      <c r="B939" t="s">
        <v>169</v>
      </c>
      <c r="C939">
        <v>8.7789570000000001</v>
      </c>
      <c r="D939">
        <v>167.73739399999999</v>
      </c>
      <c r="E939" t="s">
        <v>168</v>
      </c>
      <c r="F939" t="s">
        <v>58</v>
      </c>
      <c r="G939" t="s">
        <v>167</v>
      </c>
      <c r="H939" t="s">
        <v>166</v>
      </c>
      <c r="I939">
        <v>1</v>
      </c>
      <c r="J939">
        <v>52.92</v>
      </c>
      <c r="K939" t="s">
        <v>165</v>
      </c>
      <c r="L939" s="335">
        <v>26460</v>
      </c>
      <c r="M939">
        <v>1</v>
      </c>
      <c r="N939">
        <v>5</v>
      </c>
      <c r="O939" s="355">
        <f t="shared" si="18"/>
        <v>500</v>
      </c>
    </row>
    <row r="940" spans="1:15" x14ac:dyDescent="0.55000000000000004">
      <c r="A940" t="s">
        <v>589</v>
      </c>
      <c r="B940" t="s">
        <v>169</v>
      </c>
      <c r="C940">
        <v>8.7789280000000005</v>
      </c>
      <c r="D940">
        <v>167.73735300000001</v>
      </c>
      <c r="E940" t="s">
        <v>168</v>
      </c>
      <c r="F940" t="s">
        <v>58</v>
      </c>
      <c r="G940" t="s">
        <v>167</v>
      </c>
      <c r="H940" t="s">
        <v>174</v>
      </c>
      <c r="I940">
        <v>2</v>
      </c>
      <c r="J940">
        <v>112.56</v>
      </c>
      <c r="K940" t="s">
        <v>165</v>
      </c>
      <c r="L940" s="335">
        <v>9004.7999999999993</v>
      </c>
      <c r="M940">
        <v>1</v>
      </c>
      <c r="N940">
        <v>5</v>
      </c>
      <c r="O940" s="355">
        <f t="shared" si="18"/>
        <v>79.999999999999986</v>
      </c>
    </row>
    <row r="941" spans="1:15" x14ac:dyDescent="0.55000000000000004">
      <c r="A941" t="s">
        <v>588</v>
      </c>
      <c r="B941" t="s">
        <v>169</v>
      </c>
      <c r="C941">
        <v>8.7790060000000008</v>
      </c>
      <c r="D941">
        <v>167.73676900000001</v>
      </c>
      <c r="E941" t="s">
        <v>168</v>
      </c>
      <c r="F941" t="s">
        <v>58</v>
      </c>
      <c r="G941" t="s">
        <v>167</v>
      </c>
      <c r="H941" t="s">
        <v>166</v>
      </c>
      <c r="I941">
        <v>1</v>
      </c>
      <c r="J941">
        <v>57.96</v>
      </c>
      <c r="K941" t="s">
        <v>165</v>
      </c>
      <c r="L941" s="335">
        <v>49266</v>
      </c>
      <c r="M941">
        <v>1</v>
      </c>
      <c r="N941">
        <v>5</v>
      </c>
      <c r="O941" s="355">
        <f t="shared" si="18"/>
        <v>850</v>
      </c>
    </row>
    <row r="942" spans="1:15" x14ac:dyDescent="0.55000000000000004">
      <c r="A942" t="s">
        <v>587</v>
      </c>
      <c r="B942" t="s">
        <v>169</v>
      </c>
      <c r="C942">
        <v>8.778537</v>
      </c>
      <c r="D942">
        <v>167.73719800000001</v>
      </c>
      <c r="E942" t="s">
        <v>168</v>
      </c>
      <c r="F942" t="s">
        <v>58</v>
      </c>
      <c r="G942" t="s">
        <v>167</v>
      </c>
      <c r="H942" t="s">
        <v>224</v>
      </c>
      <c r="I942">
        <v>2</v>
      </c>
      <c r="J942">
        <v>66.36</v>
      </c>
      <c r="K942" t="s">
        <v>165</v>
      </c>
      <c r="L942" s="335">
        <v>112812</v>
      </c>
      <c r="M942">
        <v>1</v>
      </c>
      <c r="N942">
        <v>5</v>
      </c>
      <c r="O942" s="355">
        <f t="shared" si="18"/>
        <v>1700</v>
      </c>
    </row>
    <row r="943" spans="1:15" x14ac:dyDescent="0.55000000000000004">
      <c r="A943" t="s">
        <v>586</v>
      </c>
      <c r="B943" t="s">
        <v>169</v>
      </c>
      <c r="C943">
        <v>8.7786069999999992</v>
      </c>
      <c r="D943">
        <v>167.737246</v>
      </c>
      <c r="E943" t="s">
        <v>168</v>
      </c>
      <c r="F943" t="s">
        <v>58</v>
      </c>
      <c r="G943" t="s">
        <v>167</v>
      </c>
      <c r="H943" t="s">
        <v>179</v>
      </c>
      <c r="I943">
        <v>1</v>
      </c>
      <c r="J943">
        <v>61.32</v>
      </c>
      <c r="K943" t="s">
        <v>165</v>
      </c>
      <c r="L943" s="335">
        <v>52122</v>
      </c>
      <c r="M943">
        <v>1</v>
      </c>
      <c r="N943">
        <v>5</v>
      </c>
      <c r="O943" s="355">
        <f t="shared" si="18"/>
        <v>850</v>
      </c>
    </row>
    <row r="944" spans="1:15" x14ac:dyDescent="0.55000000000000004">
      <c r="A944" t="s">
        <v>585</v>
      </c>
      <c r="B944" t="s">
        <v>169</v>
      </c>
      <c r="C944">
        <v>8.779242</v>
      </c>
      <c r="D944">
        <v>167.73730699999999</v>
      </c>
      <c r="E944" t="s">
        <v>168</v>
      </c>
      <c r="F944" t="s">
        <v>58</v>
      </c>
      <c r="G944" t="s">
        <v>167</v>
      </c>
      <c r="H944" t="s">
        <v>179</v>
      </c>
      <c r="I944">
        <v>1</v>
      </c>
      <c r="J944">
        <v>68.88</v>
      </c>
      <c r="K944" t="s">
        <v>165</v>
      </c>
      <c r="L944" s="335">
        <v>79212</v>
      </c>
      <c r="M944">
        <v>1</v>
      </c>
      <c r="N944">
        <v>5</v>
      </c>
      <c r="O944" s="355">
        <f t="shared" si="18"/>
        <v>1150</v>
      </c>
    </row>
    <row r="945" spans="1:15" x14ac:dyDescent="0.55000000000000004">
      <c r="A945" t="s">
        <v>584</v>
      </c>
      <c r="B945" t="s">
        <v>169</v>
      </c>
      <c r="C945">
        <v>8.7794500000000006</v>
      </c>
      <c r="D945">
        <v>167.73706799999999</v>
      </c>
      <c r="E945" t="s">
        <v>168</v>
      </c>
      <c r="F945" t="s">
        <v>58</v>
      </c>
      <c r="G945" t="s">
        <v>167</v>
      </c>
      <c r="H945" t="s">
        <v>166</v>
      </c>
      <c r="I945">
        <v>1</v>
      </c>
      <c r="J945">
        <v>52.08</v>
      </c>
      <c r="K945" t="s">
        <v>165</v>
      </c>
      <c r="L945" s="335">
        <v>44268</v>
      </c>
      <c r="M945">
        <v>1</v>
      </c>
      <c r="N945">
        <v>5</v>
      </c>
      <c r="O945" s="355">
        <f t="shared" si="18"/>
        <v>850</v>
      </c>
    </row>
    <row r="946" spans="1:15" x14ac:dyDescent="0.55000000000000004">
      <c r="A946" t="s">
        <v>583</v>
      </c>
      <c r="B946" t="s">
        <v>169</v>
      </c>
      <c r="C946">
        <v>8.7794519999999991</v>
      </c>
      <c r="D946">
        <v>167.73729299999999</v>
      </c>
      <c r="E946" t="s">
        <v>168</v>
      </c>
      <c r="F946" t="s">
        <v>58</v>
      </c>
      <c r="G946" t="s">
        <v>167</v>
      </c>
      <c r="H946" t="s">
        <v>166</v>
      </c>
      <c r="I946">
        <v>1</v>
      </c>
      <c r="J946">
        <v>76.44</v>
      </c>
      <c r="K946" t="s">
        <v>165</v>
      </c>
      <c r="L946" s="335">
        <v>38220</v>
      </c>
      <c r="M946">
        <v>1</v>
      </c>
      <c r="N946">
        <v>5</v>
      </c>
      <c r="O946" s="355">
        <f t="shared" si="18"/>
        <v>500</v>
      </c>
    </row>
    <row r="947" spans="1:15" x14ac:dyDescent="0.55000000000000004">
      <c r="A947" t="s">
        <v>582</v>
      </c>
      <c r="B947" t="s">
        <v>169</v>
      </c>
      <c r="C947">
        <v>8.7794650000000001</v>
      </c>
      <c r="D947">
        <v>167.737213</v>
      </c>
      <c r="E947" t="s">
        <v>168</v>
      </c>
      <c r="F947" t="s">
        <v>58</v>
      </c>
      <c r="G947" t="s">
        <v>167</v>
      </c>
      <c r="H947" t="s">
        <v>166</v>
      </c>
      <c r="I947">
        <v>1</v>
      </c>
      <c r="J947">
        <v>46.2</v>
      </c>
      <c r="K947" t="s">
        <v>165</v>
      </c>
      <c r="L947" s="335">
        <v>23100</v>
      </c>
      <c r="M947">
        <v>1</v>
      </c>
      <c r="N947">
        <v>5</v>
      </c>
      <c r="O947" s="355">
        <f t="shared" si="18"/>
        <v>499.99999999999994</v>
      </c>
    </row>
    <row r="948" spans="1:15" x14ac:dyDescent="0.55000000000000004">
      <c r="A948" t="s">
        <v>581</v>
      </c>
      <c r="B948" t="s">
        <v>169</v>
      </c>
      <c r="C948">
        <v>8.7789750000000009</v>
      </c>
      <c r="D948">
        <v>167.73754600000001</v>
      </c>
      <c r="E948" t="s">
        <v>168</v>
      </c>
      <c r="F948" t="s">
        <v>58</v>
      </c>
      <c r="G948" t="s">
        <v>167</v>
      </c>
      <c r="H948" t="s">
        <v>166</v>
      </c>
      <c r="I948">
        <v>1</v>
      </c>
      <c r="J948">
        <v>91.56</v>
      </c>
      <c r="K948" t="s">
        <v>165</v>
      </c>
      <c r="L948" s="335">
        <v>45780</v>
      </c>
      <c r="M948">
        <v>1</v>
      </c>
      <c r="N948">
        <v>5</v>
      </c>
      <c r="O948" s="355">
        <f t="shared" si="18"/>
        <v>500</v>
      </c>
    </row>
    <row r="949" spans="1:15" x14ac:dyDescent="0.55000000000000004">
      <c r="A949" t="s">
        <v>580</v>
      </c>
      <c r="B949" t="s">
        <v>169</v>
      </c>
      <c r="C949">
        <v>8.7789710000000003</v>
      </c>
      <c r="D949">
        <v>167.737672</v>
      </c>
      <c r="E949" t="s">
        <v>168</v>
      </c>
      <c r="F949" t="s">
        <v>58</v>
      </c>
      <c r="G949" t="s">
        <v>167</v>
      </c>
      <c r="H949" t="s">
        <v>179</v>
      </c>
      <c r="I949">
        <v>1</v>
      </c>
      <c r="J949">
        <v>388.08</v>
      </c>
      <c r="K949" t="s">
        <v>165</v>
      </c>
      <c r="L949" s="335">
        <v>446292</v>
      </c>
      <c r="M949">
        <v>1</v>
      </c>
      <c r="N949">
        <v>5</v>
      </c>
      <c r="O949" s="355">
        <f t="shared" si="18"/>
        <v>1150</v>
      </c>
    </row>
    <row r="950" spans="1:15" x14ac:dyDescent="0.55000000000000004">
      <c r="A950" t="s">
        <v>579</v>
      </c>
      <c r="B950" t="s">
        <v>169</v>
      </c>
      <c r="C950">
        <v>8.7791060000000005</v>
      </c>
      <c r="D950">
        <v>167.73775800000001</v>
      </c>
      <c r="E950" t="s">
        <v>168</v>
      </c>
      <c r="F950" t="s">
        <v>58</v>
      </c>
      <c r="G950" t="s">
        <v>167</v>
      </c>
      <c r="H950" t="s">
        <v>179</v>
      </c>
      <c r="I950">
        <v>1</v>
      </c>
      <c r="J950">
        <v>68.88</v>
      </c>
      <c r="K950" t="s">
        <v>165</v>
      </c>
      <c r="L950" s="335">
        <v>58548</v>
      </c>
      <c r="M950">
        <v>1</v>
      </c>
      <c r="N950">
        <v>5</v>
      </c>
      <c r="O950" s="355">
        <f t="shared" si="18"/>
        <v>850</v>
      </c>
    </row>
    <row r="951" spans="1:15" x14ac:dyDescent="0.55000000000000004">
      <c r="A951" t="s">
        <v>578</v>
      </c>
      <c r="B951" t="s">
        <v>169</v>
      </c>
      <c r="C951">
        <v>8.7790210000000002</v>
      </c>
      <c r="D951">
        <v>167.73775699999999</v>
      </c>
      <c r="E951" t="s">
        <v>168</v>
      </c>
      <c r="F951" t="s">
        <v>58</v>
      </c>
      <c r="G951" t="s">
        <v>167</v>
      </c>
      <c r="H951" t="s">
        <v>166</v>
      </c>
      <c r="I951">
        <v>1</v>
      </c>
      <c r="J951">
        <v>66.36</v>
      </c>
      <c r="K951" t="s">
        <v>165</v>
      </c>
      <c r="L951" s="335">
        <v>56406</v>
      </c>
      <c r="M951">
        <v>1</v>
      </c>
      <c r="N951">
        <v>5</v>
      </c>
      <c r="O951" s="355">
        <f t="shared" si="18"/>
        <v>850</v>
      </c>
    </row>
    <row r="952" spans="1:15" x14ac:dyDescent="0.55000000000000004">
      <c r="A952" t="s">
        <v>577</v>
      </c>
      <c r="B952" t="s">
        <v>169</v>
      </c>
      <c r="C952">
        <v>8.7790990000000004</v>
      </c>
      <c r="D952">
        <v>167.73808099999999</v>
      </c>
      <c r="E952" t="s">
        <v>168</v>
      </c>
      <c r="F952" t="s">
        <v>58</v>
      </c>
      <c r="G952" t="s">
        <v>167</v>
      </c>
      <c r="H952" t="s">
        <v>166</v>
      </c>
      <c r="I952">
        <v>1</v>
      </c>
      <c r="J952">
        <v>26.88</v>
      </c>
      <c r="K952" t="s">
        <v>165</v>
      </c>
      <c r="L952" s="335">
        <v>22848</v>
      </c>
      <c r="M952">
        <v>1</v>
      </c>
      <c r="N952">
        <v>5</v>
      </c>
      <c r="O952" s="355">
        <f t="shared" si="18"/>
        <v>850</v>
      </c>
    </row>
    <row r="953" spans="1:15" x14ac:dyDescent="0.55000000000000004">
      <c r="A953" t="s">
        <v>576</v>
      </c>
      <c r="B953" t="s">
        <v>169</v>
      </c>
      <c r="C953">
        <v>8.7791630000000005</v>
      </c>
      <c r="D953">
        <v>167.737999</v>
      </c>
      <c r="E953" t="s">
        <v>168</v>
      </c>
      <c r="F953" t="s">
        <v>58</v>
      </c>
      <c r="G953" t="s">
        <v>167</v>
      </c>
      <c r="H953" t="s">
        <v>179</v>
      </c>
      <c r="I953">
        <v>1</v>
      </c>
      <c r="J953">
        <v>107.52</v>
      </c>
      <c r="K953" t="s">
        <v>165</v>
      </c>
      <c r="L953" s="335">
        <v>91392</v>
      </c>
      <c r="M953">
        <v>1</v>
      </c>
      <c r="N953">
        <v>5</v>
      </c>
      <c r="O953" s="355">
        <f t="shared" si="18"/>
        <v>850</v>
      </c>
    </row>
    <row r="954" spans="1:15" x14ac:dyDescent="0.55000000000000004">
      <c r="A954" t="s">
        <v>575</v>
      </c>
      <c r="B954" t="s">
        <v>169</v>
      </c>
      <c r="C954">
        <v>8.7791940000000004</v>
      </c>
      <c r="D954">
        <v>167.737842</v>
      </c>
      <c r="E954" t="s">
        <v>168</v>
      </c>
      <c r="F954" t="s">
        <v>58</v>
      </c>
      <c r="G954" t="s">
        <v>167</v>
      </c>
      <c r="H954" t="s">
        <v>166</v>
      </c>
      <c r="I954">
        <v>1</v>
      </c>
      <c r="J954">
        <v>283.08</v>
      </c>
      <c r="K954" t="s">
        <v>165</v>
      </c>
      <c r="L954" s="335">
        <v>240618</v>
      </c>
      <c r="M954">
        <v>1</v>
      </c>
      <c r="N954">
        <v>5</v>
      </c>
      <c r="O954" s="355">
        <f t="shared" si="18"/>
        <v>850</v>
      </c>
    </row>
    <row r="955" spans="1:15" x14ac:dyDescent="0.55000000000000004">
      <c r="A955" t="s">
        <v>574</v>
      </c>
      <c r="B955" t="s">
        <v>169</v>
      </c>
      <c r="C955">
        <v>8.7791979999999992</v>
      </c>
      <c r="D955">
        <v>167.73791299999999</v>
      </c>
      <c r="E955" t="s">
        <v>168</v>
      </c>
      <c r="F955" t="s">
        <v>58</v>
      </c>
      <c r="G955" t="s">
        <v>167</v>
      </c>
      <c r="H955" t="s">
        <v>224</v>
      </c>
      <c r="I955">
        <v>2</v>
      </c>
      <c r="J955">
        <v>27.72</v>
      </c>
      <c r="K955" t="s">
        <v>165</v>
      </c>
      <c r="L955" s="335">
        <v>63756</v>
      </c>
      <c r="M955">
        <v>1</v>
      </c>
      <c r="N955">
        <v>5</v>
      </c>
      <c r="O955" s="355">
        <f t="shared" si="18"/>
        <v>2300</v>
      </c>
    </row>
    <row r="956" spans="1:15" x14ac:dyDescent="0.55000000000000004">
      <c r="A956" t="s">
        <v>573</v>
      </c>
      <c r="B956" t="s">
        <v>169</v>
      </c>
      <c r="C956">
        <v>8.7790529999999993</v>
      </c>
      <c r="D956">
        <v>167.73790199999999</v>
      </c>
      <c r="E956" t="s">
        <v>168</v>
      </c>
      <c r="F956" t="s">
        <v>58</v>
      </c>
      <c r="G956" t="s">
        <v>167</v>
      </c>
      <c r="H956" t="s">
        <v>192</v>
      </c>
      <c r="I956">
        <v>2</v>
      </c>
      <c r="J956">
        <v>31.08</v>
      </c>
      <c r="K956" t="s">
        <v>165</v>
      </c>
      <c r="L956" s="335">
        <v>87024</v>
      </c>
      <c r="M956">
        <v>1</v>
      </c>
      <c r="N956">
        <v>5</v>
      </c>
      <c r="O956" s="355">
        <f t="shared" si="18"/>
        <v>2800</v>
      </c>
    </row>
    <row r="957" spans="1:15" x14ac:dyDescent="0.55000000000000004">
      <c r="A957" t="s">
        <v>572</v>
      </c>
      <c r="B957" t="s">
        <v>169</v>
      </c>
      <c r="C957">
        <v>8.7790610000000004</v>
      </c>
      <c r="D957">
        <v>167.73762600000001</v>
      </c>
      <c r="E957" t="s">
        <v>168</v>
      </c>
      <c r="F957" t="s">
        <v>58</v>
      </c>
      <c r="G957" t="s">
        <v>167</v>
      </c>
      <c r="H957" t="s">
        <v>179</v>
      </c>
      <c r="I957">
        <v>1</v>
      </c>
      <c r="J957">
        <v>21</v>
      </c>
      <c r="K957" t="s">
        <v>165</v>
      </c>
      <c r="L957" s="335">
        <v>17850</v>
      </c>
      <c r="M957">
        <v>1</v>
      </c>
      <c r="N957">
        <v>5</v>
      </c>
      <c r="O957" s="355">
        <f t="shared" si="18"/>
        <v>850</v>
      </c>
    </row>
    <row r="958" spans="1:15" x14ac:dyDescent="0.55000000000000004">
      <c r="A958" t="s">
        <v>571</v>
      </c>
      <c r="B958" t="s">
        <v>169</v>
      </c>
      <c r="C958">
        <v>8.7791610000000002</v>
      </c>
      <c r="D958">
        <v>167.73761200000001</v>
      </c>
      <c r="E958" t="s">
        <v>168</v>
      </c>
      <c r="F958" t="s">
        <v>58</v>
      </c>
      <c r="G958" t="s">
        <v>167</v>
      </c>
      <c r="H958" t="s">
        <v>179</v>
      </c>
      <c r="I958">
        <v>1</v>
      </c>
      <c r="J958">
        <v>26.04</v>
      </c>
      <c r="K958" t="s">
        <v>165</v>
      </c>
      <c r="L958" s="335">
        <v>22134</v>
      </c>
      <c r="M958">
        <v>1</v>
      </c>
      <c r="N958">
        <v>5</v>
      </c>
      <c r="O958" s="355">
        <f t="shared" si="18"/>
        <v>850</v>
      </c>
    </row>
    <row r="959" spans="1:15" x14ac:dyDescent="0.55000000000000004">
      <c r="A959" t="s">
        <v>570</v>
      </c>
      <c r="B959" t="s">
        <v>169</v>
      </c>
      <c r="C959">
        <v>8.7791689999999996</v>
      </c>
      <c r="D959">
        <v>167.737719</v>
      </c>
      <c r="E959" t="s">
        <v>168</v>
      </c>
      <c r="F959" t="s">
        <v>58</v>
      </c>
      <c r="G959" t="s">
        <v>167</v>
      </c>
      <c r="H959" t="s">
        <v>179</v>
      </c>
      <c r="I959">
        <v>1</v>
      </c>
      <c r="J959">
        <v>27.72</v>
      </c>
      <c r="K959" t="s">
        <v>165</v>
      </c>
      <c r="L959" s="335">
        <v>23562</v>
      </c>
      <c r="M959">
        <v>1</v>
      </c>
      <c r="N959">
        <v>5</v>
      </c>
      <c r="O959" s="355">
        <f t="shared" si="18"/>
        <v>850</v>
      </c>
    </row>
    <row r="960" spans="1:15" x14ac:dyDescent="0.55000000000000004">
      <c r="A960" t="s">
        <v>569</v>
      </c>
      <c r="B960" t="s">
        <v>169</v>
      </c>
      <c r="C960">
        <v>8.7791320000000006</v>
      </c>
      <c r="D960">
        <v>167.73753400000001</v>
      </c>
      <c r="E960" t="s">
        <v>168</v>
      </c>
      <c r="F960" t="s">
        <v>58</v>
      </c>
      <c r="G960" t="s">
        <v>167</v>
      </c>
      <c r="H960" t="s">
        <v>224</v>
      </c>
      <c r="I960">
        <v>2</v>
      </c>
      <c r="J960">
        <v>44.52</v>
      </c>
      <c r="K960" t="s">
        <v>165</v>
      </c>
      <c r="L960" s="335">
        <v>75684</v>
      </c>
      <c r="M960">
        <v>1</v>
      </c>
      <c r="N960">
        <v>5</v>
      </c>
      <c r="O960" s="355">
        <f t="shared" si="18"/>
        <v>1699.9999999999998</v>
      </c>
    </row>
    <row r="961" spans="1:15" x14ac:dyDescent="0.55000000000000004">
      <c r="A961" t="s">
        <v>568</v>
      </c>
      <c r="B961" t="s">
        <v>169</v>
      </c>
      <c r="C961">
        <v>8.7792770000000004</v>
      </c>
      <c r="D961">
        <v>167.73826099999999</v>
      </c>
      <c r="E961" t="s">
        <v>168</v>
      </c>
      <c r="F961" t="s">
        <v>58</v>
      </c>
      <c r="G961" t="s">
        <v>167</v>
      </c>
      <c r="H961" t="s">
        <v>166</v>
      </c>
      <c r="I961">
        <v>1</v>
      </c>
      <c r="J961">
        <v>26.04</v>
      </c>
      <c r="K961" t="s">
        <v>165</v>
      </c>
      <c r="L961" s="335">
        <v>22134</v>
      </c>
      <c r="M961">
        <v>1</v>
      </c>
      <c r="N961">
        <v>5</v>
      </c>
      <c r="O961" s="355">
        <f t="shared" si="18"/>
        <v>850</v>
      </c>
    </row>
    <row r="962" spans="1:15" x14ac:dyDescent="0.55000000000000004">
      <c r="A962" t="s">
        <v>567</v>
      </c>
      <c r="B962" t="s">
        <v>169</v>
      </c>
      <c r="C962">
        <v>8.778829</v>
      </c>
      <c r="D962">
        <v>167.73755800000001</v>
      </c>
      <c r="E962" t="s">
        <v>168</v>
      </c>
      <c r="F962" t="s">
        <v>58</v>
      </c>
      <c r="G962" t="s">
        <v>167</v>
      </c>
      <c r="H962" t="s">
        <v>166</v>
      </c>
      <c r="I962">
        <v>1</v>
      </c>
      <c r="J962">
        <v>56.28</v>
      </c>
      <c r="K962" t="s">
        <v>165</v>
      </c>
      <c r="L962" s="335">
        <v>28140</v>
      </c>
      <c r="M962">
        <v>1</v>
      </c>
      <c r="N962">
        <v>5</v>
      </c>
      <c r="O962" s="355">
        <f t="shared" si="18"/>
        <v>500</v>
      </c>
    </row>
    <row r="963" spans="1:15" x14ac:dyDescent="0.55000000000000004">
      <c r="A963" t="s">
        <v>566</v>
      </c>
      <c r="B963" t="s">
        <v>169</v>
      </c>
      <c r="C963">
        <v>8.7782079999999993</v>
      </c>
      <c r="D963">
        <v>167.737807</v>
      </c>
      <c r="E963" t="s">
        <v>168</v>
      </c>
      <c r="F963" t="s">
        <v>59</v>
      </c>
      <c r="G963" t="s">
        <v>167</v>
      </c>
      <c r="H963" t="s">
        <v>166</v>
      </c>
      <c r="I963">
        <v>1</v>
      </c>
      <c r="J963">
        <v>24.36</v>
      </c>
      <c r="K963" t="s">
        <v>165</v>
      </c>
      <c r="L963" s="335">
        <v>20706</v>
      </c>
      <c r="M963">
        <v>1</v>
      </c>
      <c r="N963">
        <v>5</v>
      </c>
      <c r="O963" s="355">
        <f t="shared" si="18"/>
        <v>850</v>
      </c>
    </row>
    <row r="964" spans="1:15" x14ac:dyDescent="0.55000000000000004">
      <c r="A964" t="s">
        <v>565</v>
      </c>
      <c r="B964" t="s">
        <v>169</v>
      </c>
      <c r="C964">
        <v>8.7783639999999998</v>
      </c>
      <c r="D964">
        <v>167.73778300000001</v>
      </c>
      <c r="E964" t="s">
        <v>168</v>
      </c>
      <c r="F964" t="s">
        <v>59</v>
      </c>
      <c r="G964" t="s">
        <v>167</v>
      </c>
      <c r="H964" t="s">
        <v>166</v>
      </c>
      <c r="I964">
        <v>1</v>
      </c>
      <c r="J964">
        <v>119.28</v>
      </c>
      <c r="K964" t="s">
        <v>165</v>
      </c>
      <c r="L964" s="335">
        <v>101388</v>
      </c>
      <c r="M964">
        <v>1</v>
      </c>
      <c r="N964">
        <v>5</v>
      </c>
      <c r="O964" s="355">
        <f t="shared" si="18"/>
        <v>850</v>
      </c>
    </row>
    <row r="965" spans="1:15" x14ac:dyDescent="0.55000000000000004">
      <c r="A965" t="s">
        <v>564</v>
      </c>
      <c r="B965" t="s">
        <v>169</v>
      </c>
      <c r="C965">
        <v>8.7783909999999992</v>
      </c>
      <c r="D965">
        <v>167.73768999999999</v>
      </c>
      <c r="E965" t="s">
        <v>168</v>
      </c>
      <c r="F965" t="s">
        <v>58</v>
      </c>
      <c r="G965" t="s">
        <v>167</v>
      </c>
      <c r="H965" t="s">
        <v>179</v>
      </c>
      <c r="I965">
        <v>1</v>
      </c>
      <c r="J965">
        <v>123.48</v>
      </c>
      <c r="K965" t="s">
        <v>165</v>
      </c>
      <c r="L965" s="335">
        <v>104958</v>
      </c>
      <c r="M965">
        <v>1</v>
      </c>
      <c r="N965">
        <v>5</v>
      </c>
      <c r="O965" s="355">
        <f t="shared" si="18"/>
        <v>850</v>
      </c>
    </row>
    <row r="966" spans="1:15" x14ac:dyDescent="0.55000000000000004">
      <c r="A966" t="s">
        <v>563</v>
      </c>
      <c r="B966" t="s">
        <v>169</v>
      </c>
      <c r="C966">
        <v>8.7783820000000006</v>
      </c>
      <c r="D966">
        <v>167.73764199999999</v>
      </c>
      <c r="E966" t="s">
        <v>168</v>
      </c>
      <c r="F966" t="s">
        <v>58</v>
      </c>
      <c r="G966" t="s">
        <v>167</v>
      </c>
      <c r="H966" t="s">
        <v>174</v>
      </c>
      <c r="I966">
        <v>1</v>
      </c>
      <c r="J966">
        <v>181.44</v>
      </c>
      <c r="K966" t="s">
        <v>165</v>
      </c>
      <c r="L966" s="335">
        <v>3628.8</v>
      </c>
      <c r="M966">
        <v>1</v>
      </c>
      <c r="N966">
        <v>5</v>
      </c>
      <c r="O966" s="355">
        <f t="shared" si="18"/>
        <v>20</v>
      </c>
    </row>
    <row r="967" spans="1:15" x14ac:dyDescent="0.55000000000000004">
      <c r="A967" t="s">
        <v>562</v>
      </c>
      <c r="B967" t="s">
        <v>169</v>
      </c>
      <c r="C967">
        <v>8.7784499999999994</v>
      </c>
      <c r="D967">
        <v>167.73764</v>
      </c>
      <c r="E967" t="s">
        <v>168</v>
      </c>
      <c r="F967" t="s">
        <v>60</v>
      </c>
      <c r="G967" t="s">
        <v>167</v>
      </c>
      <c r="H967" t="s">
        <v>194</v>
      </c>
      <c r="I967">
        <v>2</v>
      </c>
      <c r="J967">
        <v>35.28</v>
      </c>
      <c r="K967" t="s">
        <v>165</v>
      </c>
      <c r="L967" s="335">
        <v>81144</v>
      </c>
      <c r="M967">
        <v>1</v>
      </c>
      <c r="N967">
        <v>5</v>
      </c>
      <c r="O967" s="355">
        <f t="shared" si="18"/>
        <v>2300</v>
      </c>
    </row>
    <row r="968" spans="1:15" x14ac:dyDescent="0.55000000000000004">
      <c r="A968" t="s">
        <v>561</v>
      </c>
      <c r="B968" t="s">
        <v>169</v>
      </c>
      <c r="C968">
        <v>8.7785279999999997</v>
      </c>
      <c r="D968">
        <v>167.73763600000001</v>
      </c>
      <c r="E968" t="s">
        <v>168</v>
      </c>
      <c r="F968" t="s">
        <v>58</v>
      </c>
      <c r="G968" t="s">
        <v>167</v>
      </c>
      <c r="H968" t="s">
        <v>166</v>
      </c>
      <c r="I968">
        <v>1</v>
      </c>
      <c r="J968">
        <v>1008</v>
      </c>
      <c r="K968" t="s">
        <v>165</v>
      </c>
      <c r="L968" s="335">
        <v>856800</v>
      </c>
      <c r="M968">
        <v>1</v>
      </c>
      <c r="N968">
        <v>5</v>
      </c>
      <c r="O968" s="355">
        <f t="shared" si="18"/>
        <v>850</v>
      </c>
    </row>
    <row r="969" spans="1:15" x14ac:dyDescent="0.55000000000000004">
      <c r="A969" t="s">
        <v>560</v>
      </c>
      <c r="B969" t="s">
        <v>169</v>
      </c>
      <c r="C969">
        <v>8.7784429999999993</v>
      </c>
      <c r="D969">
        <v>167.73775800000001</v>
      </c>
      <c r="E969" t="s">
        <v>168</v>
      </c>
      <c r="F969" t="s">
        <v>58</v>
      </c>
      <c r="G969" t="s">
        <v>167</v>
      </c>
      <c r="H969" t="s">
        <v>216</v>
      </c>
      <c r="I969">
        <v>1</v>
      </c>
      <c r="J969">
        <v>27.72</v>
      </c>
      <c r="K969" t="s">
        <v>165</v>
      </c>
      <c r="L969" s="335">
        <v>1857.24</v>
      </c>
      <c r="M969">
        <v>1</v>
      </c>
      <c r="N969">
        <v>5</v>
      </c>
      <c r="O969" s="355">
        <f t="shared" si="18"/>
        <v>67</v>
      </c>
    </row>
    <row r="970" spans="1:15" x14ac:dyDescent="0.55000000000000004">
      <c r="A970" t="s">
        <v>559</v>
      </c>
      <c r="B970" t="s">
        <v>169</v>
      </c>
      <c r="C970">
        <v>8.7786860000000004</v>
      </c>
      <c r="D970">
        <v>167.737694</v>
      </c>
      <c r="E970" t="s">
        <v>168</v>
      </c>
      <c r="F970" t="s">
        <v>58</v>
      </c>
      <c r="G970" t="s">
        <v>167</v>
      </c>
      <c r="H970" t="s">
        <v>166</v>
      </c>
      <c r="I970">
        <v>1</v>
      </c>
      <c r="J970">
        <v>59.64</v>
      </c>
      <c r="K970" t="s">
        <v>165</v>
      </c>
      <c r="L970" s="335">
        <v>50694</v>
      </c>
      <c r="M970">
        <v>1</v>
      </c>
      <c r="N970">
        <v>5</v>
      </c>
      <c r="O970" s="355">
        <f t="shared" ref="O970:O1033" si="19">L970/J970</f>
        <v>850</v>
      </c>
    </row>
    <row r="971" spans="1:15" x14ac:dyDescent="0.55000000000000004">
      <c r="A971" t="s">
        <v>558</v>
      </c>
      <c r="B971" t="s">
        <v>169</v>
      </c>
      <c r="C971">
        <v>8.7786519999999992</v>
      </c>
      <c r="D971">
        <v>167.73762099999999</v>
      </c>
      <c r="E971" t="s">
        <v>168</v>
      </c>
      <c r="F971" t="s">
        <v>58</v>
      </c>
      <c r="G971" t="s">
        <v>167</v>
      </c>
      <c r="H971" t="s">
        <v>179</v>
      </c>
      <c r="I971">
        <v>1</v>
      </c>
      <c r="J971">
        <v>40.32</v>
      </c>
      <c r="K971" t="s">
        <v>165</v>
      </c>
      <c r="L971" s="335">
        <v>46368</v>
      </c>
      <c r="M971">
        <v>1</v>
      </c>
      <c r="N971">
        <v>5</v>
      </c>
      <c r="O971" s="355">
        <f t="shared" si="19"/>
        <v>1150</v>
      </c>
    </row>
    <row r="972" spans="1:15" x14ac:dyDescent="0.55000000000000004">
      <c r="A972" t="s">
        <v>557</v>
      </c>
      <c r="B972" t="s">
        <v>169</v>
      </c>
      <c r="C972">
        <v>8.7787810000000004</v>
      </c>
      <c r="D972">
        <v>167.737708</v>
      </c>
      <c r="E972" t="s">
        <v>168</v>
      </c>
      <c r="F972" t="s">
        <v>58</v>
      </c>
      <c r="G972" t="s">
        <v>167</v>
      </c>
      <c r="H972" t="s">
        <v>216</v>
      </c>
      <c r="I972">
        <v>1</v>
      </c>
      <c r="J972">
        <v>16.8</v>
      </c>
      <c r="K972" t="s">
        <v>165</v>
      </c>
      <c r="L972" s="335">
        <v>2234.4</v>
      </c>
      <c r="M972">
        <v>1</v>
      </c>
      <c r="N972">
        <v>5</v>
      </c>
      <c r="O972" s="355">
        <f t="shared" si="19"/>
        <v>133</v>
      </c>
    </row>
    <row r="973" spans="1:15" x14ac:dyDescent="0.55000000000000004">
      <c r="A973" t="s">
        <v>556</v>
      </c>
      <c r="B973" t="s">
        <v>169</v>
      </c>
      <c r="C973">
        <v>8.7788609999999991</v>
      </c>
      <c r="D973">
        <v>167.73768899999999</v>
      </c>
      <c r="E973" t="s">
        <v>168</v>
      </c>
      <c r="F973" t="s">
        <v>58</v>
      </c>
      <c r="G973" t="s">
        <v>167</v>
      </c>
      <c r="H973" t="s">
        <v>179</v>
      </c>
      <c r="I973">
        <v>1</v>
      </c>
      <c r="J973">
        <v>141.96</v>
      </c>
      <c r="K973" t="s">
        <v>165</v>
      </c>
      <c r="L973" s="335">
        <v>163254</v>
      </c>
      <c r="M973">
        <v>1</v>
      </c>
      <c r="N973">
        <v>5</v>
      </c>
      <c r="O973" s="355">
        <f t="shared" si="19"/>
        <v>1150</v>
      </c>
    </row>
    <row r="974" spans="1:15" x14ac:dyDescent="0.55000000000000004">
      <c r="A974" t="s">
        <v>555</v>
      </c>
      <c r="B974" t="s">
        <v>169</v>
      </c>
      <c r="C974">
        <v>8.7787600000000001</v>
      </c>
      <c r="D974">
        <v>167.73759000000001</v>
      </c>
      <c r="E974" t="s">
        <v>168</v>
      </c>
      <c r="F974" t="s">
        <v>58</v>
      </c>
      <c r="G974" t="s">
        <v>167</v>
      </c>
      <c r="H974" t="s">
        <v>166</v>
      </c>
      <c r="I974">
        <v>1</v>
      </c>
      <c r="J974">
        <v>43.68</v>
      </c>
      <c r="K974" t="s">
        <v>165</v>
      </c>
      <c r="L974" s="335">
        <v>21840</v>
      </c>
      <c r="M974">
        <v>1</v>
      </c>
      <c r="N974">
        <v>5</v>
      </c>
      <c r="O974" s="355">
        <f t="shared" si="19"/>
        <v>500</v>
      </c>
    </row>
    <row r="975" spans="1:15" x14ac:dyDescent="0.55000000000000004">
      <c r="A975" t="s">
        <v>554</v>
      </c>
      <c r="B975" t="s">
        <v>169</v>
      </c>
      <c r="C975">
        <v>8.7786200000000001</v>
      </c>
      <c r="D975">
        <v>167.73772500000001</v>
      </c>
      <c r="E975" t="s">
        <v>168</v>
      </c>
      <c r="F975" t="s">
        <v>58</v>
      </c>
      <c r="G975" t="s">
        <v>167</v>
      </c>
      <c r="H975" t="s">
        <v>166</v>
      </c>
      <c r="I975">
        <v>1</v>
      </c>
      <c r="J975">
        <v>82.32</v>
      </c>
      <c r="K975" t="s">
        <v>165</v>
      </c>
      <c r="L975" s="335">
        <v>69972</v>
      </c>
      <c r="M975">
        <v>1</v>
      </c>
      <c r="N975">
        <v>5</v>
      </c>
      <c r="O975" s="355">
        <f t="shared" si="19"/>
        <v>850.00000000000011</v>
      </c>
    </row>
    <row r="976" spans="1:15" x14ac:dyDescent="0.55000000000000004">
      <c r="A976" t="s">
        <v>553</v>
      </c>
      <c r="B976" t="s">
        <v>169</v>
      </c>
      <c r="C976">
        <v>8.7786939999999998</v>
      </c>
      <c r="D976">
        <v>167.73775000000001</v>
      </c>
      <c r="E976" t="s">
        <v>168</v>
      </c>
      <c r="F976" t="s">
        <v>62</v>
      </c>
      <c r="G976" t="s">
        <v>167</v>
      </c>
      <c r="H976" t="s">
        <v>194</v>
      </c>
      <c r="I976">
        <v>3</v>
      </c>
      <c r="J976">
        <v>39.479999999999997</v>
      </c>
      <c r="K976" t="s">
        <v>165</v>
      </c>
      <c r="L976" s="335">
        <v>165816</v>
      </c>
      <c r="M976">
        <v>1</v>
      </c>
      <c r="N976">
        <v>5</v>
      </c>
      <c r="O976" s="355">
        <f t="shared" si="19"/>
        <v>4200</v>
      </c>
    </row>
    <row r="977" spans="1:15" x14ac:dyDescent="0.55000000000000004">
      <c r="A977" t="s">
        <v>552</v>
      </c>
      <c r="B977" t="s">
        <v>169</v>
      </c>
      <c r="C977">
        <v>8.7785480000000007</v>
      </c>
      <c r="D977">
        <v>167.73773299999999</v>
      </c>
      <c r="E977" t="s">
        <v>168</v>
      </c>
      <c r="F977" t="s">
        <v>58</v>
      </c>
      <c r="G977" t="s">
        <v>167</v>
      </c>
      <c r="H977" t="s">
        <v>174</v>
      </c>
      <c r="I977">
        <v>1</v>
      </c>
      <c r="J977">
        <v>94.92</v>
      </c>
      <c r="K977" t="s">
        <v>165</v>
      </c>
      <c r="L977" s="335">
        <v>3796.8</v>
      </c>
      <c r="M977">
        <v>1</v>
      </c>
      <c r="N977">
        <v>5</v>
      </c>
      <c r="O977" s="355">
        <f t="shared" si="19"/>
        <v>40</v>
      </c>
    </row>
    <row r="978" spans="1:15" x14ac:dyDescent="0.55000000000000004">
      <c r="A978" t="s">
        <v>551</v>
      </c>
      <c r="B978" t="s">
        <v>169</v>
      </c>
      <c r="C978">
        <v>8.7789979999999996</v>
      </c>
      <c r="D978">
        <v>167.73810700000001</v>
      </c>
      <c r="E978" t="s">
        <v>168</v>
      </c>
      <c r="F978" t="s">
        <v>58</v>
      </c>
      <c r="G978" t="s">
        <v>167</v>
      </c>
      <c r="H978" t="s">
        <v>282</v>
      </c>
      <c r="I978">
        <v>2</v>
      </c>
      <c r="J978">
        <v>64.680000000000007</v>
      </c>
      <c r="K978" t="s">
        <v>165</v>
      </c>
      <c r="L978" s="335">
        <v>148764</v>
      </c>
      <c r="M978">
        <v>1</v>
      </c>
      <c r="N978">
        <v>5</v>
      </c>
      <c r="O978" s="355">
        <f t="shared" si="19"/>
        <v>2299.9999999999995</v>
      </c>
    </row>
    <row r="979" spans="1:15" x14ac:dyDescent="0.55000000000000004">
      <c r="A979" t="s">
        <v>550</v>
      </c>
      <c r="B979" t="s">
        <v>169</v>
      </c>
      <c r="C979">
        <v>8.7790140000000001</v>
      </c>
      <c r="D979">
        <v>167.73821599999999</v>
      </c>
      <c r="E979" t="s">
        <v>168</v>
      </c>
      <c r="F979" t="s">
        <v>58</v>
      </c>
      <c r="G979" t="s">
        <v>167</v>
      </c>
      <c r="H979" t="s">
        <v>166</v>
      </c>
      <c r="I979">
        <v>1</v>
      </c>
      <c r="J979">
        <v>36.96</v>
      </c>
      <c r="K979" t="s">
        <v>165</v>
      </c>
      <c r="L979" s="335">
        <v>31416</v>
      </c>
      <c r="M979">
        <v>1</v>
      </c>
      <c r="N979">
        <v>5</v>
      </c>
      <c r="O979" s="355">
        <f t="shared" si="19"/>
        <v>850</v>
      </c>
    </row>
    <row r="980" spans="1:15" x14ac:dyDescent="0.55000000000000004">
      <c r="A980" t="s">
        <v>549</v>
      </c>
      <c r="B980" t="s">
        <v>169</v>
      </c>
      <c r="C980">
        <v>8.7788179999999993</v>
      </c>
      <c r="D980">
        <v>167.73815099999999</v>
      </c>
      <c r="E980" t="s">
        <v>168</v>
      </c>
      <c r="F980" t="s">
        <v>58</v>
      </c>
      <c r="G980" t="s">
        <v>167</v>
      </c>
      <c r="H980" t="s">
        <v>166</v>
      </c>
      <c r="I980">
        <v>1</v>
      </c>
      <c r="J980">
        <v>136.08000000000001</v>
      </c>
      <c r="K980" t="s">
        <v>165</v>
      </c>
      <c r="L980" s="335">
        <v>115668</v>
      </c>
      <c r="M980">
        <v>1</v>
      </c>
      <c r="N980">
        <v>5</v>
      </c>
      <c r="O980" s="355">
        <f t="shared" si="19"/>
        <v>849.99999999999989</v>
      </c>
    </row>
    <row r="981" spans="1:15" x14ac:dyDescent="0.55000000000000004">
      <c r="A981" t="s">
        <v>548</v>
      </c>
      <c r="B981" t="s">
        <v>169</v>
      </c>
      <c r="C981">
        <v>8.7789009999999994</v>
      </c>
      <c r="D981">
        <v>167.73788099999999</v>
      </c>
      <c r="E981" t="s">
        <v>168</v>
      </c>
      <c r="F981" t="s">
        <v>58</v>
      </c>
      <c r="G981" t="s">
        <v>167</v>
      </c>
      <c r="H981" t="s">
        <v>179</v>
      </c>
      <c r="I981">
        <v>1</v>
      </c>
      <c r="J981">
        <v>40.32</v>
      </c>
      <c r="K981" t="s">
        <v>165</v>
      </c>
      <c r="L981" s="335">
        <v>46368</v>
      </c>
      <c r="M981">
        <v>1</v>
      </c>
      <c r="N981">
        <v>5</v>
      </c>
      <c r="O981" s="355">
        <f t="shared" si="19"/>
        <v>1150</v>
      </c>
    </row>
    <row r="982" spans="1:15" x14ac:dyDescent="0.55000000000000004">
      <c r="A982" t="s">
        <v>547</v>
      </c>
      <c r="B982" t="s">
        <v>169</v>
      </c>
      <c r="C982">
        <v>8.7787179999999996</v>
      </c>
      <c r="D982">
        <v>167.737876</v>
      </c>
      <c r="E982" t="s">
        <v>168</v>
      </c>
      <c r="F982" t="s">
        <v>58</v>
      </c>
      <c r="G982" t="s">
        <v>167</v>
      </c>
      <c r="H982" t="s">
        <v>172</v>
      </c>
      <c r="I982">
        <v>1</v>
      </c>
      <c r="J982">
        <v>24.36</v>
      </c>
      <c r="K982" t="s">
        <v>165</v>
      </c>
      <c r="L982" s="335">
        <v>28014</v>
      </c>
      <c r="M982">
        <v>1</v>
      </c>
      <c r="N982">
        <v>5</v>
      </c>
      <c r="O982" s="355">
        <f t="shared" si="19"/>
        <v>1150</v>
      </c>
    </row>
    <row r="983" spans="1:15" x14ac:dyDescent="0.55000000000000004">
      <c r="A983" t="s">
        <v>546</v>
      </c>
      <c r="B983" t="s">
        <v>169</v>
      </c>
      <c r="C983">
        <v>8.7786639999999991</v>
      </c>
      <c r="D983">
        <v>167.73815500000001</v>
      </c>
      <c r="E983" t="s">
        <v>168</v>
      </c>
      <c r="F983" t="s">
        <v>58</v>
      </c>
      <c r="G983" t="s">
        <v>167</v>
      </c>
      <c r="H983" t="s">
        <v>194</v>
      </c>
      <c r="I983">
        <v>6</v>
      </c>
      <c r="J983">
        <v>141.96</v>
      </c>
      <c r="K983" t="s">
        <v>165</v>
      </c>
      <c r="L983" s="335">
        <v>979524</v>
      </c>
      <c r="M983">
        <v>1</v>
      </c>
      <c r="N983">
        <v>5</v>
      </c>
      <c r="O983" s="355">
        <f t="shared" si="19"/>
        <v>6900</v>
      </c>
    </row>
    <row r="984" spans="1:15" x14ac:dyDescent="0.55000000000000004">
      <c r="A984" t="s">
        <v>545</v>
      </c>
      <c r="B984" t="s">
        <v>169</v>
      </c>
      <c r="C984">
        <v>8.7786349999999995</v>
      </c>
      <c r="D984">
        <v>167.73829799999999</v>
      </c>
      <c r="E984" t="s">
        <v>168</v>
      </c>
      <c r="F984" t="s">
        <v>58</v>
      </c>
      <c r="G984" t="s">
        <v>167</v>
      </c>
      <c r="H984" t="s">
        <v>192</v>
      </c>
      <c r="I984">
        <v>2</v>
      </c>
      <c r="J984">
        <v>374.64</v>
      </c>
      <c r="K984" t="s">
        <v>165</v>
      </c>
      <c r="L984" s="335">
        <v>1048992</v>
      </c>
      <c r="M984">
        <v>1</v>
      </c>
      <c r="N984">
        <v>5</v>
      </c>
      <c r="O984" s="355">
        <f t="shared" si="19"/>
        <v>2800</v>
      </c>
    </row>
    <row r="985" spans="1:15" x14ac:dyDescent="0.55000000000000004">
      <c r="A985" t="s">
        <v>544</v>
      </c>
      <c r="B985" t="s">
        <v>169</v>
      </c>
      <c r="C985">
        <v>8.7787170000000003</v>
      </c>
      <c r="D985">
        <v>167.73835500000001</v>
      </c>
      <c r="E985" t="s">
        <v>168</v>
      </c>
      <c r="F985" t="s">
        <v>58</v>
      </c>
      <c r="G985" t="s">
        <v>167</v>
      </c>
      <c r="H985" t="s">
        <v>174</v>
      </c>
      <c r="I985">
        <v>1</v>
      </c>
      <c r="J985">
        <v>89.88</v>
      </c>
      <c r="K985" t="s">
        <v>165</v>
      </c>
      <c r="L985" s="335">
        <v>1797.6</v>
      </c>
      <c r="M985">
        <v>1</v>
      </c>
      <c r="N985">
        <v>5</v>
      </c>
      <c r="O985" s="355">
        <f t="shared" si="19"/>
        <v>20</v>
      </c>
    </row>
    <row r="986" spans="1:15" x14ac:dyDescent="0.55000000000000004">
      <c r="A986" t="s">
        <v>543</v>
      </c>
      <c r="B986" t="s">
        <v>169</v>
      </c>
      <c r="C986">
        <v>8.7789180000000009</v>
      </c>
      <c r="D986">
        <v>167.73812799999999</v>
      </c>
      <c r="E986" t="s">
        <v>168</v>
      </c>
      <c r="F986" t="s">
        <v>58</v>
      </c>
      <c r="G986" t="s">
        <v>167</v>
      </c>
      <c r="H986" t="s">
        <v>166</v>
      </c>
      <c r="I986">
        <v>1</v>
      </c>
      <c r="J986">
        <v>147.84</v>
      </c>
      <c r="K986" t="s">
        <v>165</v>
      </c>
      <c r="L986" s="335">
        <v>125664</v>
      </c>
      <c r="M986">
        <v>1</v>
      </c>
      <c r="N986">
        <v>5</v>
      </c>
      <c r="O986" s="355">
        <f t="shared" si="19"/>
        <v>850</v>
      </c>
    </row>
    <row r="987" spans="1:15" x14ac:dyDescent="0.55000000000000004">
      <c r="A987" t="s">
        <v>542</v>
      </c>
      <c r="B987" t="s">
        <v>169</v>
      </c>
      <c r="C987">
        <v>8.7788199999999996</v>
      </c>
      <c r="D987">
        <v>167.73808500000001</v>
      </c>
      <c r="E987" t="s">
        <v>168</v>
      </c>
      <c r="F987" t="s">
        <v>58</v>
      </c>
      <c r="G987" t="s">
        <v>167</v>
      </c>
      <c r="H987" t="s">
        <v>179</v>
      </c>
      <c r="I987">
        <v>1</v>
      </c>
      <c r="J987">
        <v>900.48</v>
      </c>
      <c r="K987" t="s">
        <v>165</v>
      </c>
      <c r="L987" s="335">
        <v>765408</v>
      </c>
      <c r="M987">
        <v>1</v>
      </c>
      <c r="N987">
        <v>5</v>
      </c>
      <c r="O987" s="355">
        <f t="shared" si="19"/>
        <v>850</v>
      </c>
    </row>
    <row r="988" spans="1:15" x14ac:dyDescent="0.55000000000000004">
      <c r="A988" t="s">
        <v>541</v>
      </c>
      <c r="B988" t="s">
        <v>169</v>
      </c>
      <c r="C988">
        <v>8.7789110000000008</v>
      </c>
      <c r="D988">
        <v>167.738033</v>
      </c>
      <c r="E988" t="s">
        <v>168</v>
      </c>
      <c r="F988" t="s">
        <v>58</v>
      </c>
      <c r="G988" t="s">
        <v>167</v>
      </c>
      <c r="H988" t="s">
        <v>166</v>
      </c>
      <c r="I988">
        <v>1</v>
      </c>
      <c r="J988">
        <v>187.32</v>
      </c>
      <c r="K988" t="s">
        <v>165</v>
      </c>
      <c r="L988" s="335">
        <v>93660</v>
      </c>
      <c r="M988">
        <v>1</v>
      </c>
      <c r="N988">
        <v>5</v>
      </c>
      <c r="O988" s="355">
        <f t="shared" si="19"/>
        <v>500</v>
      </c>
    </row>
    <row r="989" spans="1:15" x14ac:dyDescent="0.55000000000000004">
      <c r="A989" t="s">
        <v>540</v>
      </c>
      <c r="B989" t="s">
        <v>169</v>
      </c>
      <c r="C989">
        <v>8.7788299999999992</v>
      </c>
      <c r="D989">
        <v>167.738022</v>
      </c>
      <c r="E989" t="s">
        <v>168</v>
      </c>
      <c r="F989" t="s">
        <v>58</v>
      </c>
      <c r="G989" t="s">
        <v>167</v>
      </c>
      <c r="H989" t="s">
        <v>166</v>
      </c>
      <c r="I989">
        <v>1</v>
      </c>
      <c r="J989">
        <v>191.52</v>
      </c>
      <c r="K989" t="s">
        <v>165</v>
      </c>
      <c r="L989" s="335">
        <v>95760</v>
      </c>
      <c r="M989">
        <v>1</v>
      </c>
      <c r="N989">
        <v>5</v>
      </c>
      <c r="O989" s="355">
        <f t="shared" si="19"/>
        <v>500</v>
      </c>
    </row>
    <row r="990" spans="1:15" x14ac:dyDescent="0.55000000000000004">
      <c r="A990" t="s">
        <v>539</v>
      </c>
      <c r="B990" t="s">
        <v>169</v>
      </c>
      <c r="C990">
        <v>8.7786629999999999</v>
      </c>
      <c r="D990">
        <v>167.738651</v>
      </c>
      <c r="E990" t="s">
        <v>168</v>
      </c>
      <c r="F990" t="s">
        <v>58</v>
      </c>
      <c r="G990" t="s">
        <v>167</v>
      </c>
      <c r="H990" t="s">
        <v>179</v>
      </c>
      <c r="I990">
        <v>1</v>
      </c>
      <c r="J990">
        <v>38.64</v>
      </c>
      <c r="K990" t="s">
        <v>165</v>
      </c>
      <c r="L990" s="335">
        <v>32844</v>
      </c>
      <c r="M990">
        <v>1</v>
      </c>
      <c r="N990">
        <v>5</v>
      </c>
      <c r="O990" s="355">
        <f t="shared" si="19"/>
        <v>850</v>
      </c>
    </row>
    <row r="991" spans="1:15" x14ac:dyDescent="0.55000000000000004">
      <c r="A991" t="s">
        <v>538</v>
      </c>
      <c r="B991" t="s">
        <v>169</v>
      </c>
      <c r="C991">
        <v>8.7786760000000008</v>
      </c>
      <c r="D991">
        <v>167.73889299999999</v>
      </c>
      <c r="E991" t="s">
        <v>168</v>
      </c>
      <c r="F991" t="s">
        <v>58</v>
      </c>
      <c r="G991" t="s">
        <v>167</v>
      </c>
      <c r="H991" t="s">
        <v>166</v>
      </c>
      <c r="I991">
        <v>1</v>
      </c>
      <c r="J991">
        <v>21</v>
      </c>
      <c r="K991" t="s">
        <v>165</v>
      </c>
      <c r="L991" s="335">
        <v>10500</v>
      </c>
      <c r="M991">
        <v>1</v>
      </c>
      <c r="N991">
        <v>5</v>
      </c>
      <c r="O991" s="355">
        <f t="shared" si="19"/>
        <v>500</v>
      </c>
    </row>
    <row r="992" spans="1:15" x14ac:dyDescent="0.55000000000000004">
      <c r="A992" t="s">
        <v>537</v>
      </c>
      <c r="B992" t="s">
        <v>169</v>
      </c>
      <c r="C992">
        <v>8.7790140000000001</v>
      </c>
      <c r="D992">
        <v>167.73894300000001</v>
      </c>
      <c r="E992" t="s">
        <v>168</v>
      </c>
      <c r="F992" t="s">
        <v>58</v>
      </c>
      <c r="G992" t="s">
        <v>167</v>
      </c>
      <c r="H992" t="s">
        <v>194</v>
      </c>
      <c r="I992">
        <v>4</v>
      </c>
      <c r="J992">
        <v>89.88</v>
      </c>
      <c r="K992" t="s">
        <v>165</v>
      </c>
      <c r="L992" s="335">
        <v>503328</v>
      </c>
      <c r="M992">
        <v>1</v>
      </c>
      <c r="N992">
        <v>5</v>
      </c>
      <c r="O992" s="355">
        <f t="shared" si="19"/>
        <v>5600</v>
      </c>
    </row>
    <row r="993" spans="1:15" x14ac:dyDescent="0.55000000000000004">
      <c r="A993" t="s">
        <v>536</v>
      </c>
      <c r="B993" t="s">
        <v>169</v>
      </c>
      <c r="C993">
        <v>8.7784910000000007</v>
      </c>
      <c r="D993">
        <v>167.73867100000001</v>
      </c>
      <c r="E993" t="s">
        <v>168</v>
      </c>
      <c r="F993" t="s">
        <v>58</v>
      </c>
      <c r="G993" t="s">
        <v>167</v>
      </c>
      <c r="H993" t="s">
        <v>166</v>
      </c>
      <c r="I993">
        <v>1</v>
      </c>
      <c r="J993">
        <v>20.16</v>
      </c>
      <c r="K993" t="s">
        <v>165</v>
      </c>
      <c r="L993" s="335">
        <v>17136</v>
      </c>
      <c r="M993">
        <v>1</v>
      </c>
      <c r="N993">
        <v>5</v>
      </c>
      <c r="O993" s="355">
        <f t="shared" si="19"/>
        <v>850</v>
      </c>
    </row>
    <row r="994" spans="1:15" x14ac:dyDescent="0.55000000000000004">
      <c r="A994" t="s">
        <v>535</v>
      </c>
      <c r="B994" t="s">
        <v>169</v>
      </c>
      <c r="C994">
        <v>8.7783829999999998</v>
      </c>
      <c r="D994">
        <v>167.73866599999999</v>
      </c>
      <c r="E994" t="s">
        <v>168</v>
      </c>
      <c r="F994" t="s">
        <v>63</v>
      </c>
      <c r="G994" t="s">
        <v>167</v>
      </c>
      <c r="H994" t="s">
        <v>192</v>
      </c>
      <c r="I994">
        <v>2</v>
      </c>
      <c r="J994">
        <v>75.599999999999994</v>
      </c>
      <c r="K994" t="s">
        <v>165</v>
      </c>
      <c r="L994" s="335">
        <v>173880</v>
      </c>
      <c r="M994">
        <v>1</v>
      </c>
      <c r="N994">
        <v>5</v>
      </c>
      <c r="O994" s="355">
        <f t="shared" si="19"/>
        <v>2300</v>
      </c>
    </row>
    <row r="995" spans="1:15" x14ac:dyDescent="0.55000000000000004">
      <c r="A995" t="s">
        <v>534</v>
      </c>
      <c r="B995" t="s">
        <v>169</v>
      </c>
      <c r="C995">
        <v>8.7783409999999993</v>
      </c>
      <c r="D995">
        <v>167.73868100000001</v>
      </c>
      <c r="E995" t="s">
        <v>168</v>
      </c>
      <c r="F995" t="s">
        <v>58</v>
      </c>
      <c r="G995" t="s">
        <v>167</v>
      </c>
      <c r="H995" t="s">
        <v>179</v>
      </c>
      <c r="I995">
        <v>1</v>
      </c>
      <c r="J995">
        <v>29.4</v>
      </c>
      <c r="K995" t="s">
        <v>165</v>
      </c>
      <c r="L995" s="335">
        <v>24990</v>
      </c>
      <c r="M995">
        <v>1</v>
      </c>
      <c r="N995">
        <v>5</v>
      </c>
      <c r="O995" s="355">
        <f t="shared" si="19"/>
        <v>850</v>
      </c>
    </row>
    <row r="996" spans="1:15" x14ac:dyDescent="0.55000000000000004">
      <c r="A996" t="s">
        <v>533</v>
      </c>
      <c r="B996" t="s">
        <v>169</v>
      </c>
      <c r="C996">
        <v>8.778321</v>
      </c>
      <c r="D996">
        <v>167.73881399999999</v>
      </c>
      <c r="E996" t="s">
        <v>168</v>
      </c>
      <c r="F996" t="s">
        <v>58</v>
      </c>
      <c r="G996" t="s">
        <v>167</v>
      </c>
      <c r="H996" t="s">
        <v>166</v>
      </c>
      <c r="I996">
        <v>1</v>
      </c>
      <c r="J996">
        <v>25.2</v>
      </c>
      <c r="K996" t="s">
        <v>165</v>
      </c>
      <c r="L996" s="335">
        <v>21420</v>
      </c>
      <c r="M996">
        <v>1</v>
      </c>
      <c r="N996">
        <v>5</v>
      </c>
      <c r="O996" s="355">
        <f t="shared" si="19"/>
        <v>850</v>
      </c>
    </row>
    <row r="997" spans="1:15" x14ac:dyDescent="0.55000000000000004">
      <c r="A997" t="s">
        <v>532</v>
      </c>
      <c r="B997" t="s">
        <v>169</v>
      </c>
      <c r="C997">
        <v>8.7784040000000001</v>
      </c>
      <c r="D997">
        <v>167.73891900000001</v>
      </c>
      <c r="E997" t="s">
        <v>168</v>
      </c>
      <c r="F997" t="s">
        <v>58</v>
      </c>
      <c r="G997" t="s">
        <v>167</v>
      </c>
      <c r="H997" t="s">
        <v>166</v>
      </c>
      <c r="I997">
        <v>1</v>
      </c>
      <c r="J997">
        <v>68.040000000000006</v>
      </c>
      <c r="K997" t="s">
        <v>165</v>
      </c>
      <c r="L997" s="335">
        <v>57834</v>
      </c>
      <c r="M997">
        <v>1</v>
      </c>
      <c r="N997">
        <v>5</v>
      </c>
      <c r="O997" s="355">
        <f t="shared" si="19"/>
        <v>849.99999999999989</v>
      </c>
    </row>
    <row r="998" spans="1:15" x14ac:dyDescent="0.55000000000000004">
      <c r="A998" t="s">
        <v>531</v>
      </c>
      <c r="B998" t="s">
        <v>169</v>
      </c>
      <c r="C998">
        <v>8.7785910000000005</v>
      </c>
      <c r="D998">
        <v>167.738967</v>
      </c>
      <c r="E998" t="s">
        <v>168</v>
      </c>
      <c r="F998" t="s">
        <v>58</v>
      </c>
      <c r="G998" t="s">
        <v>167</v>
      </c>
      <c r="H998" t="s">
        <v>192</v>
      </c>
      <c r="I998">
        <v>2</v>
      </c>
      <c r="J998">
        <v>124.32</v>
      </c>
      <c r="K998" t="s">
        <v>165</v>
      </c>
      <c r="L998" s="335">
        <v>348096</v>
      </c>
      <c r="M998">
        <v>1</v>
      </c>
      <c r="N998">
        <v>5</v>
      </c>
      <c r="O998" s="355">
        <f t="shared" si="19"/>
        <v>2800</v>
      </c>
    </row>
    <row r="999" spans="1:15" x14ac:dyDescent="0.55000000000000004">
      <c r="A999" t="s">
        <v>530</v>
      </c>
      <c r="B999" t="s">
        <v>169</v>
      </c>
      <c r="C999">
        <v>8.7784549999999992</v>
      </c>
      <c r="D999">
        <v>167.73898600000001</v>
      </c>
      <c r="E999" t="s">
        <v>168</v>
      </c>
      <c r="F999" t="s">
        <v>58</v>
      </c>
      <c r="G999" t="s">
        <v>167</v>
      </c>
      <c r="H999" t="s">
        <v>179</v>
      </c>
      <c r="I999">
        <v>1</v>
      </c>
      <c r="J999">
        <v>55.44</v>
      </c>
      <c r="K999" t="s">
        <v>165</v>
      </c>
      <c r="L999" s="335">
        <v>47124</v>
      </c>
      <c r="M999">
        <v>1</v>
      </c>
      <c r="N999">
        <v>5</v>
      </c>
      <c r="O999" s="355">
        <f t="shared" si="19"/>
        <v>850</v>
      </c>
    </row>
    <row r="1000" spans="1:15" x14ac:dyDescent="0.55000000000000004">
      <c r="A1000" t="s">
        <v>529</v>
      </c>
      <c r="B1000" t="s">
        <v>169</v>
      </c>
      <c r="C1000">
        <v>8.7784840000000006</v>
      </c>
      <c r="D1000">
        <v>167.73878999999999</v>
      </c>
      <c r="E1000" t="s">
        <v>168</v>
      </c>
      <c r="F1000" t="s">
        <v>58</v>
      </c>
      <c r="G1000" t="s">
        <v>167</v>
      </c>
      <c r="H1000" t="s">
        <v>166</v>
      </c>
      <c r="I1000">
        <v>1</v>
      </c>
      <c r="J1000">
        <v>40.32</v>
      </c>
      <c r="K1000" t="s">
        <v>165</v>
      </c>
      <c r="L1000" s="335">
        <v>20160</v>
      </c>
      <c r="M1000">
        <v>1</v>
      </c>
      <c r="N1000">
        <v>5</v>
      </c>
      <c r="O1000" s="355">
        <f t="shared" si="19"/>
        <v>500</v>
      </c>
    </row>
    <row r="1001" spans="1:15" x14ac:dyDescent="0.55000000000000004">
      <c r="A1001" t="s">
        <v>528</v>
      </c>
      <c r="B1001" t="s">
        <v>169</v>
      </c>
      <c r="C1001">
        <v>8.7787690000000005</v>
      </c>
      <c r="D1001">
        <v>167.73870700000001</v>
      </c>
      <c r="E1001" t="s">
        <v>168</v>
      </c>
      <c r="F1001" t="s">
        <v>58</v>
      </c>
      <c r="G1001" t="s">
        <v>167</v>
      </c>
      <c r="H1001" t="s">
        <v>166</v>
      </c>
      <c r="I1001">
        <v>1</v>
      </c>
      <c r="J1001">
        <v>55.44</v>
      </c>
      <c r="K1001" t="s">
        <v>165</v>
      </c>
      <c r="L1001" s="335">
        <v>47124</v>
      </c>
      <c r="M1001">
        <v>1</v>
      </c>
      <c r="N1001">
        <v>5</v>
      </c>
      <c r="O1001" s="355">
        <f t="shared" si="19"/>
        <v>850</v>
      </c>
    </row>
    <row r="1002" spans="1:15" x14ac:dyDescent="0.55000000000000004">
      <c r="A1002" t="s">
        <v>527</v>
      </c>
      <c r="B1002" t="s">
        <v>169</v>
      </c>
      <c r="C1002">
        <v>8.7788079999999997</v>
      </c>
      <c r="D1002">
        <v>167.73875899999999</v>
      </c>
      <c r="E1002" t="s">
        <v>168</v>
      </c>
      <c r="F1002" t="s">
        <v>60</v>
      </c>
      <c r="G1002" t="s">
        <v>167</v>
      </c>
      <c r="H1002" t="s">
        <v>216</v>
      </c>
      <c r="I1002">
        <v>1</v>
      </c>
      <c r="J1002">
        <v>146.16</v>
      </c>
      <c r="K1002" t="s">
        <v>165</v>
      </c>
      <c r="L1002" s="335">
        <v>19439.28</v>
      </c>
      <c r="M1002">
        <v>1</v>
      </c>
      <c r="N1002">
        <v>5</v>
      </c>
      <c r="O1002" s="355">
        <f t="shared" si="19"/>
        <v>133</v>
      </c>
    </row>
    <row r="1003" spans="1:15" x14ac:dyDescent="0.55000000000000004">
      <c r="A1003" t="s">
        <v>526</v>
      </c>
      <c r="B1003" t="s">
        <v>169</v>
      </c>
      <c r="C1003">
        <v>8.7788649999999997</v>
      </c>
      <c r="D1003">
        <v>167.738798</v>
      </c>
      <c r="E1003" t="s">
        <v>168</v>
      </c>
      <c r="F1003" t="s">
        <v>58</v>
      </c>
      <c r="G1003" t="s">
        <v>167</v>
      </c>
      <c r="H1003" t="s">
        <v>194</v>
      </c>
      <c r="I1003">
        <v>2</v>
      </c>
      <c r="J1003">
        <v>78.12</v>
      </c>
      <c r="K1003" t="s">
        <v>165</v>
      </c>
      <c r="L1003" s="335">
        <v>179676</v>
      </c>
      <c r="M1003">
        <v>1</v>
      </c>
      <c r="N1003">
        <v>5</v>
      </c>
      <c r="O1003" s="355">
        <f t="shared" si="19"/>
        <v>2300</v>
      </c>
    </row>
    <row r="1004" spans="1:15" x14ac:dyDescent="0.55000000000000004">
      <c r="A1004" t="s">
        <v>525</v>
      </c>
      <c r="B1004" t="s">
        <v>169</v>
      </c>
      <c r="C1004">
        <v>8.7789169999999999</v>
      </c>
      <c r="D1004">
        <v>167.738235</v>
      </c>
      <c r="E1004" t="s">
        <v>168</v>
      </c>
      <c r="F1004" t="s">
        <v>58</v>
      </c>
      <c r="G1004" t="s">
        <v>167</v>
      </c>
      <c r="H1004" t="s">
        <v>179</v>
      </c>
      <c r="I1004">
        <v>1</v>
      </c>
      <c r="J1004">
        <v>72.239999999999995</v>
      </c>
      <c r="K1004" t="s">
        <v>165</v>
      </c>
      <c r="L1004" s="335">
        <v>61404</v>
      </c>
      <c r="M1004">
        <v>1</v>
      </c>
      <c r="N1004">
        <v>5</v>
      </c>
      <c r="O1004" s="355">
        <f t="shared" si="19"/>
        <v>850.00000000000011</v>
      </c>
    </row>
    <row r="1005" spans="1:15" x14ac:dyDescent="0.55000000000000004">
      <c r="A1005" t="s">
        <v>524</v>
      </c>
      <c r="B1005" t="s">
        <v>169</v>
      </c>
      <c r="C1005">
        <v>8.7788210000000007</v>
      </c>
      <c r="D1005">
        <v>167.73833500000001</v>
      </c>
      <c r="E1005" t="s">
        <v>168</v>
      </c>
      <c r="F1005" t="s">
        <v>58</v>
      </c>
      <c r="G1005" t="s">
        <v>167</v>
      </c>
      <c r="H1005" t="s">
        <v>179</v>
      </c>
      <c r="I1005">
        <v>1</v>
      </c>
      <c r="J1005">
        <v>51.24</v>
      </c>
      <c r="K1005" t="s">
        <v>165</v>
      </c>
      <c r="L1005" s="335">
        <v>43554</v>
      </c>
      <c r="M1005">
        <v>1</v>
      </c>
      <c r="N1005">
        <v>5</v>
      </c>
      <c r="O1005" s="355">
        <f t="shared" si="19"/>
        <v>850</v>
      </c>
    </row>
    <row r="1006" spans="1:15" x14ac:dyDescent="0.55000000000000004">
      <c r="A1006" t="s">
        <v>523</v>
      </c>
      <c r="B1006" t="s">
        <v>169</v>
      </c>
      <c r="C1006">
        <v>8.7788210000000007</v>
      </c>
      <c r="D1006">
        <v>167.73825600000001</v>
      </c>
      <c r="E1006" t="s">
        <v>168</v>
      </c>
      <c r="F1006" t="s">
        <v>58</v>
      </c>
      <c r="G1006" t="s">
        <v>167</v>
      </c>
      <c r="H1006" t="s">
        <v>192</v>
      </c>
      <c r="I1006">
        <v>2</v>
      </c>
      <c r="J1006">
        <v>22.68</v>
      </c>
      <c r="K1006" t="s">
        <v>165</v>
      </c>
      <c r="L1006" s="335">
        <v>52164</v>
      </c>
      <c r="M1006">
        <v>1</v>
      </c>
      <c r="N1006">
        <v>5</v>
      </c>
      <c r="O1006" s="355">
        <f t="shared" si="19"/>
        <v>2300</v>
      </c>
    </row>
    <row r="1007" spans="1:15" x14ac:dyDescent="0.55000000000000004">
      <c r="A1007" t="s">
        <v>522</v>
      </c>
      <c r="B1007" t="s">
        <v>169</v>
      </c>
      <c r="C1007">
        <v>8.7784130000000005</v>
      </c>
      <c r="D1007">
        <v>167.73826099999999</v>
      </c>
      <c r="E1007" t="s">
        <v>168</v>
      </c>
      <c r="F1007" t="s">
        <v>58</v>
      </c>
      <c r="G1007" t="s">
        <v>167</v>
      </c>
      <c r="H1007" t="s">
        <v>172</v>
      </c>
      <c r="I1007">
        <v>1</v>
      </c>
      <c r="J1007">
        <v>59.64</v>
      </c>
      <c r="K1007" t="s">
        <v>165</v>
      </c>
      <c r="L1007" s="335">
        <v>50694</v>
      </c>
      <c r="M1007">
        <v>1</v>
      </c>
      <c r="N1007">
        <v>5</v>
      </c>
      <c r="O1007" s="355">
        <f t="shared" si="19"/>
        <v>850</v>
      </c>
    </row>
    <row r="1008" spans="1:15" x14ac:dyDescent="0.55000000000000004">
      <c r="A1008" t="s">
        <v>521</v>
      </c>
      <c r="B1008" t="s">
        <v>169</v>
      </c>
      <c r="C1008">
        <v>8.7782870000000006</v>
      </c>
      <c r="D1008">
        <v>167.73801700000001</v>
      </c>
      <c r="E1008" t="s">
        <v>168</v>
      </c>
      <c r="F1008" t="s">
        <v>58</v>
      </c>
      <c r="G1008" t="s">
        <v>167</v>
      </c>
      <c r="H1008" t="s">
        <v>166</v>
      </c>
      <c r="I1008">
        <v>1</v>
      </c>
      <c r="J1008">
        <v>47.88</v>
      </c>
      <c r="K1008" t="s">
        <v>165</v>
      </c>
      <c r="L1008" s="335">
        <v>40698</v>
      </c>
      <c r="M1008">
        <v>1</v>
      </c>
      <c r="N1008">
        <v>5</v>
      </c>
      <c r="O1008" s="355">
        <f t="shared" si="19"/>
        <v>850</v>
      </c>
    </row>
    <row r="1009" spans="1:15" x14ac:dyDescent="0.55000000000000004">
      <c r="A1009" t="s">
        <v>520</v>
      </c>
      <c r="B1009" t="s">
        <v>169</v>
      </c>
      <c r="C1009">
        <v>8.778219</v>
      </c>
      <c r="D1009">
        <v>167.73802900000001</v>
      </c>
      <c r="E1009" t="s">
        <v>168</v>
      </c>
      <c r="F1009" t="s">
        <v>58</v>
      </c>
      <c r="G1009" t="s">
        <v>167</v>
      </c>
      <c r="H1009" t="s">
        <v>216</v>
      </c>
      <c r="I1009">
        <v>1</v>
      </c>
      <c r="J1009">
        <v>12.6</v>
      </c>
      <c r="K1009" t="s">
        <v>165</v>
      </c>
      <c r="L1009" s="335">
        <v>844.2</v>
      </c>
      <c r="M1009">
        <v>1</v>
      </c>
      <c r="N1009">
        <v>5</v>
      </c>
      <c r="O1009" s="355">
        <f t="shared" si="19"/>
        <v>67</v>
      </c>
    </row>
    <row r="1010" spans="1:15" x14ac:dyDescent="0.55000000000000004">
      <c r="A1010" t="s">
        <v>519</v>
      </c>
      <c r="B1010" t="s">
        <v>169</v>
      </c>
      <c r="C1010">
        <v>8.7782230000000006</v>
      </c>
      <c r="D1010">
        <v>167.738079</v>
      </c>
      <c r="E1010" t="s">
        <v>168</v>
      </c>
      <c r="F1010" t="s">
        <v>58</v>
      </c>
      <c r="G1010" t="s">
        <v>167</v>
      </c>
      <c r="H1010" t="s">
        <v>179</v>
      </c>
      <c r="I1010">
        <v>1</v>
      </c>
      <c r="J1010">
        <v>130.19999999999999</v>
      </c>
      <c r="K1010" t="s">
        <v>165</v>
      </c>
      <c r="L1010" s="335">
        <v>110670</v>
      </c>
      <c r="M1010">
        <v>1</v>
      </c>
      <c r="N1010">
        <v>5</v>
      </c>
      <c r="O1010" s="355">
        <f t="shared" si="19"/>
        <v>850.00000000000011</v>
      </c>
    </row>
    <row r="1011" spans="1:15" x14ac:dyDescent="0.55000000000000004">
      <c r="A1011" t="s">
        <v>518</v>
      </c>
      <c r="B1011" t="s">
        <v>169</v>
      </c>
      <c r="C1011">
        <v>8.7782839999999993</v>
      </c>
      <c r="D1011">
        <v>167.73823899999999</v>
      </c>
      <c r="E1011" t="s">
        <v>168</v>
      </c>
      <c r="F1011" t="s">
        <v>59</v>
      </c>
      <c r="G1011" t="s">
        <v>167</v>
      </c>
      <c r="H1011" t="s">
        <v>166</v>
      </c>
      <c r="I1011">
        <v>1</v>
      </c>
      <c r="J1011">
        <v>129.36000000000001</v>
      </c>
      <c r="K1011" t="s">
        <v>165</v>
      </c>
      <c r="L1011" s="335">
        <v>64680</v>
      </c>
      <c r="M1011">
        <v>1</v>
      </c>
      <c r="N1011">
        <v>5</v>
      </c>
      <c r="O1011" s="355">
        <f t="shared" si="19"/>
        <v>499.99999999999994</v>
      </c>
    </row>
    <row r="1012" spans="1:15" x14ac:dyDescent="0.55000000000000004">
      <c r="A1012" t="s">
        <v>517</v>
      </c>
      <c r="B1012" t="s">
        <v>169</v>
      </c>
      <c r="C1012">
        <v>8.7783499999999997</v>
      </c>
      <c r="D1012">
        <v>167.738382</v>
      </c>
      <c r="E1012" t="s">
        <v>168</v>
      </c>
      <c r="F1012" t="s">
        <v>58</v>
      </c>
      <c r="G1012" t="s">
        <v>167</v>
      </c>
      <c r="H1012" t="s">
        <v>192</v>
      </c>
      <c r="I1012">
        <v>2</v>
      </c>
      <c r="J1012">
        <v>123.48</v>
      </c>
      <c r="K1012" t="s">
        <v>165</v>
      </c>
      <c r="L1012" s="335">
        <v>345744</v>
      </c>
      <c r="M1012">
        <v>1</v>
      </c>
      <c r="N1012">
        <v>5</v>
      </c>
      <c r="O1012" s="355">
        <f t="shared" si="19"/>
        <v>2800</v>
      </c>
    </row>
    <row r="1013" spans="1:15" x14ac:dyDescent="0.55000000000000004">
      <c r="A1013" t="s">
        <v>516</v>
      </c>
      <c r="B1013" t="s">
        <v>169</v>
      </c>
      <c r="C1013">
        <v>8.7784569999999995</v>
      </c>
      <c r="D1013">
        <v>167.73847900000001</v>
      </c>
      <c r="E1013" t="s">
        <v>168</v>
      </c>
      <c r="F1013" t="s">
        <v>58</v>
      </c>
      <c r="G1013" t="s">
        <v>167</v>
      </c>
      <c r="H1013" t="s">
        <v>166</v>
      </c>
      <c r="I1013">
        <v>1</v>
      </c>
      <c r="J1013">
        <v>64.680000000000007</v>
      </c>
      <c r="K1013" t="s">
        <v>165</v>
      </c>
      <c r="L1013" s="335">
        <v>54978</v>
      </c>
      <c r="M1013">
        <v>1</v>
      </c>
      <c r="N1013">
        <v>5</v>
      </c>
      <c r="O1013" s="355">
        <f t="shared" si="19"/>
        <v>849.99999999999989</v>
      </c>
    </row>
    <row r="1014" spans="1:15" x14ac:dyDescent="0.55000000000000004">
      <c r="A1014" t="s">
        <v>515</v>
      </c>
      <c r="B1014" t="s">
        <v>169</v>
      </c>
      <c r="C1014">
        <v>8.7781470000000006</v>
      </c>
      <c r="D1014">
        <v>167.738426</v>
      </c>
      <c r="E1014" t="s">
        <v>168</v>
      </c>
      <c r="F1014" t="s">
        <v>58</v>
      </c>
      <c r="G1014" t="s">
        <v>167</v>
      </c>
      <c r="H1014" t="s">
        <v>166</v>
      </c>
      <c r="I1014">
        <v>1</v>
      </c>
      <c r="J1014">
        <v>119.28</v>
      </c>
      <c r="K1014" t="s">
        <v>165</v>
      </c>
      <c r="L1014" s="335">
        <v>101388</v>
      </c>
      <c r="M1014">
        <v>1</v>
      </c>
      <c r="N1014">
        <v>5</v>
      </c>
      <c r="O1014" s="355">
        <f t="shared" si="19"/>
        <v>850</v>
      </c>
    </row>
    <row r="1015" spans="1:15" x14ac:dyDescent="0.55000000000000004">
      <c r="A1015" t="s">
        <v>514</v>
      </c>
      <c r="B1015" t="s">
        <v>169</v>
      </c>
      <c r="C1015">
        <v>8.7780710000000006</v>
      </c>
      <c r="D1015">
        <v>167.738451</v>
      </c>
      <c r="E1015" t="s">
        <v>168</v>
      </c>
      <c r="F1015" t="s">
        <v>58</v>
      </c>
      <c r="G1015" t="s">
        <v>167</v>
      </c>
      <c r="H1015" t="s">
        <v>166</v>
      </c>
      <c r="I1015">
        <v>1</v>
      </c>
      <c r="J1015">
        <v>80.64</v>
      </c>
      <c r="K1015" t="s">
        <v>165</v>
      </c>
      <c r="L1015" s="335">
        <v>40320</v>
      </c>
      <c r="M1015">
        <v>1</v>
      </c>
      <c r="N1015">
        <v>5</v>
      </c>
      <c r="O1015" s="355">
        <f t="shared" si="19"/>
        <v>500</v>
      </c>
    </row>
    <row r="1016" spans="1:15" x14ac:dyDescent="0.55000000000000004">
      <c r="A1016" t="s">
        <v>513</v>
      </c>
      <c r="B1016" t="s">
        <v>169</v>
      </c>
      <c r="C1016">
        <v>8.7780100000000001</v>
      </c>
      <c r="D1016">
        <v>167.73846900000001</v>
      </c>
      <c r="E1016" t="s">
        <v>168</v>
      </c>
      <c r="F1016" t="s">
        <v>58</v>
      </c>
      <c r="G1016" t="s">
        <v>167</v>
      </c>
      <c r="H1016" t="s">
        <v>166</v>
      </c>
      <c r="I1016">
        <v>1</v>
      </c>
      <c r="J1016">
        <v>25.2</v>
      </c>
      <c r="K1016" t="s">
        <v>165</v>
      </c>
      <c r="L1016" s="335">
        <v>12600</v>
      </c>
      <c r="M1016">
        <v>1</v>
      </c>
      <c r="N1016">
        <v>5</v>
      </c>
      <c r="O1016" s="355">
        <f t="shared" si="19"/>
        <v>500</v>
      </c>
    </row>
    <row r="1017" spans="1:15" x14ac:dyDescent="0.55000000000000004">
      <c r="A1017" t="s">
        <v>512</v>
      </c>
      <c r="B1017" t="s">
        <v>169</v>
      </c>
      <c r="C1017">
        <v>8.7785119999999992</v>
      </c>
      <c r="D1017">
        <v>167.73824300000001</v>
      </c>
      <c r="E1017" t="s">
        <v>168</v>
      </c>
      <c r="F1017" t="s">
        <v>58</v>
      </c>
      <c r="G1017" t="s">
        <v>167</v>
      </c>
      <c r="H1017" t="s">
        <v>192</v>
      </c>
      <c r="I1017">
        <v>2</v>
      </c>
      <c r="J1017">
        <v>30.24</v>
      </c>
      <c r="K1017" t="s">
        <v>165</v>
      </c>
      <c r="L1017" s="335">
        <v>84672</v>
      </c>
      <c r="M1017">
        <v>1</v>
      </c>
      <c r="N1017">
        <v>5</v>
      </c>
      <c r="O1017" s="355">
        <f t="shared" si="19"/>
        <v>2800</v>
      </c>
    </row>
    <row r="1018" spans="1:15" x14ac:dyDescent="0.55000000000000004">
      <c r="A1018" t="s">
        <v>511</v>
      </c>
      <c r="B1018" t="s">
        <v>169</v>
      </c>
      <c r="C1018">
        <v>8.7784049999999993</v>
      </c>
      <c r="D1018">
        <v>167.738113</v>
      </c>
      <c r="E1018" t="s">
        <v>168</v>
      </c>
      <c r="F1018" t="s">
        <v>143</v>
      </c>
      <c r="G1018" t="s">
        <v>167</v>
      </c>
      <c r="H1018" t="s">
        <v>179</v>
      </c>
      <c r="I1018">
        <v>1</v>
      </c>
      <c r="J1018">
        <v>60.48</v>
      </c>
      <c r="K1018" t="s">
        <v>165</v>
      </c>
      <c r="L1018" s="335">
        <v>69552</v>
      </c>
      <c r="M1018">
        <v>1</v>
      </c>
      <c r="N1018">
        <v>5</v>
      </c>
      <c r="O1018" s="355">
        <f t="shared" si="19"/>
        <v>1150</v>
      </c>
    </row>
    <row r="1019" spans="1:15" x14ac:dyDescent="0.55000000000000004">
      <c r="A1019" t="s">
        <v>510</v>
      </c>
      <c r="B1019" t="s">
        <v>169</v>
      </c>
      <c r="C1019">
        <v>8.7781029999999998</v>
      </c>
      <c r="D1019">
        <v>167.738888</v>
      </c>
      <c r="E1019" t="s">
        <v>168</v>
      </c>
      <c r="F1019" t="s">
        <v>58</v>
      </c>
      <c r="G1019" t="s">
        <v>167</v>
      </c>
      <c r="H1019" t="s">
        <v>192</v>
      </c>
      <c r="I1019">
        <v>2</v>
      </c>
      <c r="J1019">
        <v>102.48</v>
      </c>
      <c r="K1019" t="s">
        <v>165</v>
      </c>
      <c r="L1019" s="335">
        <v>286944</v>
      </c>
      <c r="M1019">
        <v>1</v>
      </c>
      <c r="N1019">
        <v>5</v>
      </c>
      <c r="O1019" s="355">
        <f t="shared" si="19"/>
        <v>2800</v>
      </c>
    </row>
    <row r="1020" spans="1:15" x14ac:dyDescent="0.55000000000000004">
      <c r="A1020" t="s">
        <v>509</v>
      </c>
      <c r="B1020" t="s">
        <v>169</v>
      </c>
      <c r="C1020">
        <v>8.77806</v>
      </c>
      <c r="D1020">
        <v>167.738857</v>
      </c>
      <c r="E1020" t="s">
        <v>168</v>
      </c>
      <c r="F1020" t="s">
        <v>58</v>
      </c>
      <c r="G1020" t="s">
        <v>167</v>
      </c>
      <c r="H1020" t="s">
        <v>179</v>
      </c>
      <c r="I1020">
        <v>1</v>
      </c>
      <c r="J1020">
        <v>97.44</v>
      </c>
      <c r="K1020" t="s">
        <v>165</v>
      </c>
      <c r="L1020" s="335">
        <v>82824</v>
      </c>
      <c r="M1020">
        <v>1</v>
      </c>
      <c r="N1020">
        <v>5</v>
      </c>
      <c r="O1020" s="355">
        <f t="shared" si="19"/>
        <v>850</v>
      </c>
    </row>
    <row r="1021" spans="1:15" x14ac:dyDescent="0.55000000000000004">
      <c r="A1021" t="s">
        <v>508</v>
      </c>
      <c r="B1021" t="s">
        <v>169</v>
      </c>
      <c r="C1021">
        <v>8.7781339999999997</v>
      </c>
      <c r="D1021">
        <v>167.73880700000001</v>
      </c>
      <c r="E1021" t="s">
        <v>168</v>
      </c>
      <c r="F1021" t="s">
        <v>58</v>
      </c>
      <c r="G1021" t="s">
        <v>167</v>
      </c>
      <c r="H1021" t="s">
        <v>166</v>
      </c>
      <c r="I1021">
        <v>1</v>
      </c>
      <c r="J1021">
        <v>122.64</v>
      </c>
      <c r="K1021" t="s">
        <v>165</v>
      </c>
      <c r="L1021" s="335">
        <v>61320</v>
      </c>
      <c r="M1021">
        <v>1</v>
      </c>
      <c r="N1021">
        <v>5</v>
      </c>
      <c r="O1021" s="355">
        <f t="shared" si="19"/>
        <v>500</v>
      </c>
    </row>
    <row r="1022" spans="1:15" x14ac:dyDescent="0.55000000000000004">
      <c r="A1022" t="s">
        <v>507</v>
      </c>
      <c r="B1022" t="s">
        <v>169</v>
      </c>
      <c r="C1022">
        <v>8.7781920000000007</v>
      </c>
      <c r="D1022">
        <v>167.73883699999999</v>
      </c>
      <c r="E1022" t="s">
        <v>168</v>
      </c>
      <c r="F1022" t="s">
        <v>60</v>
      </c>
      <c r="G1022" t="s">
        <v>167</v>
      </c>
      <c r="H1022" t="s">
        <v>166</v>
      </c>
      <c r="I1022">
        <v>1</v>
      </c>
      <c r="J1022">
        <v>63</v>
      </c>
      <c r="K1022" t="s">
        <v>165</v>
      </c>
      <c r="L1022" s="335">
        <v>31500</v>
      </c>
      <c r="M1022">
        <v>1</v>
      </c>
      <c r="N1022">
        <v>5</v>
      </c>
      <c r="O1022" s="355">
        <f t="shared" si="19"/>
        <v>500</v>
      </c>
    </row>
    <row r="1023" spans="1:15" x14ac:dyDescent="0.55000000000000004">
      <c r="A1023" t="s">
        <v>506</v>
      </c>
      <c r="B1023" t="s">
        <v>169</v>
      </c>
      <c r="C1023">
        <v>8.7782160000000005</v>
      </c>
      <c r="D1023">
        <v>167.73890499999999</v>
      </c>
      <c r="E1023" t="s">
        <v>168</v>
      </c>
      <c r="F1023" t="s">
        <v>59</v>
      </c>
      <c r="G1023" t="s">
        <v>167</v>
      </c>
      <c r="H1023" t="s">
        <v>216</v>
      </c>
      <c r="I1023">
        <v>1</v>
      </c>
      <c r="J1023">
        <v>33.6</v>
      </c>
      <c r="K1023" t="s">
        <v>165</v>
      </c>
      <c r="L1023" s="335">
        <v>4468.8</v>
      </c>
      <c r="M1023">
        <v>1</v>
      </c>
      <c r="N1023">
        <v>5</v>
      </c>
      <c r="O1023" s="355">
        <f t="shared" si="19"/>
        <v>133</v>
      </c>
    </row>
    <row r="1024" spans="1:15" x14ac:dyDescent="0.55000000000000004">
      <c r="A1024" t="s">
        <v>505</v>
      </c>
      <c r="B1024" t="s">
        <v>169</v>
      </c>
      <c r="C1024">
        <v>8.7782769999999992</v>
      </c>
      <c r="D1024">
        <v>167.73902000000001</v>
      </c>
      <c r="E1024" t="s">
        <v>168</v>
      </c>
      <c r="F1024" t="s">
        <v>58</v>
      </c>
      <c r="G1024" t="s">
        <v>167</v>
      </c>
      <c r="H1024" t="s">
        <v>179</v>
      </c>
      <c r="I1024">
        <v>1</v>
      </c>
      <c r="J1024">
        <v>55.44</v>
      </c>
      <c r="K1024" t="s">
        <v>165</v>
      </c>
      <c r="L1024" s="335">
        <v>63756</v>
      </c>
      <c r="M1024">
        <v>1</v>
      </c>
      <c r="N1024">
        <v>5</v>
      </c>
      <c r="O1024" s="355">
        <f t="shared" si="19"/>
        <v>1150</v>
      </c>
    </row>
    <row r="1025" spans="1:15" x14ac:dyDescent="0.55000000000000004">
      <c r="A1025" t="s">
        <v>504</v>
      </c>
      <c r="B1025" t="s">
        <v>169</v>
      </c>
      <c r="C1025">
        <v>8.778556</v>
      </c>
      <c r="D1025">
        <v>167.73888500000001</v>
      </c>
      <c r="E1025" t="s">
        <v>168</v>
      </c>
      <c r="F1025" t="s">
        <v>58</v>
      </c>
      <c r="G1025" t="s">
        <v>167</v>
      </c>
      <c r="H1025" t="s">
        <v>166</v>
      </c>
      <c r="I1025">
        <v>1</v>
      </c>
      <c r="J1025">
        <v>36.96</v>
      </c>
      <c r="K1025" t="s">
        <v>165</v>
      </c>
      <c r="L1025" s="335">
        <v>31416</v>
      </c>
      <c r="M1025">
        <v>1</v>
      </c>
      <c r="N1025">
        <v>5</v>
      </c>
      <c r="O1025" s="355">
        <f t="shared" si="19"/>
        <v>850</v>
      </c>
    </row>
    <row r="1026" spans="1:15" x14ac:dyDescent="0.55000000000000004">
      <c r="A1026" t="s">
        <v>503</v>
      </c>
      <c r="B1026" t="s">
        <v>169</v>
      </c>
      <c r="C1026">
        <v>8.7784639999999996</v>
      </c>
      <c r="D1026">
        <v>167.73889399999999</v>
      </c>
      <c r="E1026" t="s">
        <v>168</v>
      </c>
      <c r="F1026" t="s">
        <v>58</v>
      </c>
      <c r="G1026" t="s">
        <v>167</v>
      </c>
      <c r="H1026" t="s">
        <v>166</v>
      </c>
      <c r="I1026">
        <v>1</v>
      </c>
      <c r="J1026">
        <v>74.760000000000005</v>
      </c>
      <c r="K1026" t="s">
        <v>165</v>
      </c>
      <c r="L1026" s="335">
        <v>37380</v>
      </c>
      <c r="M1026">
        <v>1</v>
      </c>
      <c r="N1026">
        <v>5</v>
      </c>
      <c r="O1026" s="355">
        <f t="shared" si="19"/>
        <v>499.99999999999994</v>
      </c>
    </row>
    <row r="1027" spans="1:15" x14ac:dyDescent="0.55000000000000004">
      <c r="A1027" t="s">
        <v>502</v>
      </c>
      <c r="B1027" t="s">
        <v>169</v>
      </c>
      <c r="C1027">
        <v>8.7781690000000001</v>
      </c>
      <c r="D1027">
        <v>167.73753600000001</v>
      </c>
      <c r="E1027" t="s">
        <v>168</v>
      </c>
      <c r="F1027" t="s">
        <v>58</v>
      </c>
      <c r="G1027" t="s">
        <v>167</v>
      </c>
      <c r="H1027" t="s">
        <v>216</v>
      </c>
      <c r="I1027">
        <v>1</v>
      </c>
      <c r="J1027">
        <v>90.72</v>
      </c>
      <c r="K1027" t="s">
        <v>165</v>
      </c>
      <c r="L1027" s="335">
        <v>12065.76</v>
      </c>
      <c r="M1027">
        <v>1</v>
      </c>
      <c r="N1027">
        <v>5</v>
      </c>
      <c r="O1027" s="355">
        <f t="shared" si="19"/>
        <v>133</v>
      </c>
    </row>
    <row r="1028" spans="1:15" x14ac:dyDescent="0.55000000000000004">
      <c r="A1028" t="s">
        <v>501</v>
      </c>
      <c r="B1028" t="s">
        <v>169</v>
      </c>
      <c r="C1028">
        <v>8.7780919999999991</v>
      </c>
      <c r="D1028">
        <v>167.73748900000001</v>
      </c>
      <c r="E1028" t="s">
        <v>168</v>
      </c>
      <c r="F1028" t="s">
        <v>58</v>
      </c>
      <c r="G1028" t="s">
        <v>167</v>
      </c>
      <c r="H1028" t="s">
        <v>172</v>
      </c>
      <c r="I1028">
        <v>1</v>
      </c>
      <c r="J1028">
        <v>49.56</v>
      </c>
      <c r="K1028" t="s">
        <v>165</v>
      </c>
      <c r="L1028" s="335">
        <v>42126</v>
      </c>
      <c r="M1028">
        <v>1</v>
      </c>
      <c r="N1028">
        <v>5</v>
      </c>
      <c r="O1028" s="355">
        <f t="shared" si="19"/>
        <v>850</v>
      </c>
    </row>
    <row r="1029" spans="1:15" x14ac:dyDescent="0.55000000000000004">
      <c r="A1029" t="s">
        <v>500</v>
      </c>
      <c r="B1029" t="s">
        <v>169</v>
      </c>
      <c r="C1029">
        <v>8.7780860000000001</v>
      </c>
      <c r="D1029">
        <v>167.73756299999999</v>
      </c>
      <c r="E1029" t="s">
        <v>168</v>
      </c>
      <c r="F1029" t="s">
        <v>58</v>
      </c>
      <c r="G1029" t="s">
        <v>167</v>
      </c>
      <c r="H1029" t="s">
        <v>179</v>
      </c>
      <c r="I1029">
        <v>1</v>
      </c>
      <c r="J1029">
        <v>108.36</v>
      </c>
      <c r="K1029" t="s">
        <v>165</v>
      </c>
      <c r="L1029" s="335">
        <v>124614</v>
      </c>
      <c r="M1029">
        <v>1</v>
      </c>
      <c r="N1029">
        <v>5</v>
      </c>
      <c r="O1029" s="355">
        <f t="shared" si="19"/>
        <v>1150</v>
      </c>
    </row>
    <row r="1030" spans="1:15" x14ac:dyDescent="0.55000000000000004">
      <c r="A1030" t="s">
        <v>499</v>
      </c>
      <c r="B1030" t="s">
        <v>169</v>
      </c>
      <c r="C1030">
        <v>8.7780090000000008</v>
      </c>
      <c r="D1030">
        <v>167.73763500000001</v>
      </c>
      <c r="E1030" t="s">
        <v>168</v>
      </c>
      <c r="F1030" t="s">
        <v>58</v>
      </c>
      <c r="G1030" t="s">
        <v>167</v>
      </c>
      <c r="H1030" t="s">
        <v>216</v>
      </c>
      <c r="I1030">
        <v>1</v>
      </c>
      <c r="J1030">
        <v>126.84</v>
      </c>
      <c r="K1030" t="s">
        <v>165</v>
      </c>
      <c r="L1030" s="335">
        <v>8498.2800000000007</v>
      </c>
      <c r="M1030">
        <v>1</v>
      </c>
      <c r="N1030">
        <v>5</v>
      </c>
      <c r="O1030" s="355">
        <f t="shared" si="19"/>
        <v>67</v>
      </c>
    </row>
    <row r="1031" spans="1:15" x14ac:dyDescent="0.55000000000000004">
      <c r="A1031" t="s">
        <v>498</v>
      </c>
      <c r="B1031" t="s">
        <v>169</v>
      </c>
      <c r="C1031">
        <v>8.7779710000000009</v>
      </c>
      <c r="D1031">
        <v>167.73806500000001</v>
      </c>
      <c r="E1031" t="s">
        <v>168</v>
      </c>
      <c r="F1031" t="s">
        <v>58</v>
      </c>
      <c r="G1031" t="s">
        <v>167</v>
      </c>
      <c r="H1031" t="s">
        <v>166</v>
      </c>
      <c r="I1031">
        <v>1</v>
      </c>
      <c r="J1031">
        <v>64.680000000000007</v>
      </c>
      <c r="K1031" t="s">
        <v>165</v>
      </c>
      <c r="L1031" s="335">
        <v>54978</v>
      </c>
      <c r="M1031">
        <v>1</v>
      </c>
      <c r="N1031">
        <v>5</v>
      </c>
      <c r="O1031" s="355">
        <f t="shared" si="19"/>
        <v>849.99999999999989</v>
      </c>
    </row>
    <row r="1032" spans="1:15" x14ac:dyDescent="0.55000000000000004">
      <c r="A1032" t="s">
        <v>497</v>
      </c>
      <c r="B1032" t="s">
        <v>169</v>
      </c>
      <c r="C1032">
        <v>8.7780690000000003</v>
      </c>
      <c r="D1032">
        <v>167.73799600000001</v>
      </c>
      <c r="E1032" t="s">
        <v>168</v>
      </c>
      <c r="F1032" t="s">
        <v>63</v>
      </c>
      <c r="G1032" t="s">
        <v>167</v>
      </c>
      <c r="H1032" t="s">
        <v>166</v>
      </c>
      <c r="I1032">
        <v>1</v>
      </c>
      <c r="J1032">
        <v>37.799999999999997</v>
      </c>
      <c r="K1032" t="s">
        <v>165</v>
      </c>
      <c r="L1032" s="335">
        <v>32130</v>
      </c>
      <c r="M1032">
        <v>1</v>
      </c>
      <c r="N1032">
        <v>5</v>
      </c>
      <c r="O1032" s="355">
        <f t="shared" si="19"/>
        <v>850.00000000000011</v>
      </c>
    </row>
    <row r="1033" spans="1:15" x14ac:dyDescent="0.55000000000000004">
      <c r="A1033" t="s">
        <v>496</v>
      </c>
      <c r="B1033" t="s">
        <v>169</v>
      </c>
      <c r="C1033">
        <v>8.7781140000000004</v>
      </c>
      <c r="D1033">
        <v>167.73818700000001</v>
      </c>
      <c r="E1033" t="s">
        <v>168</v>
      </c>
      <c r="F1033" t="s">
        <v>60</v>
      </c>
      <c r="G1033" t="s">
        <v>167</v>
      </c>
      <c r="H1033" t="s">
        <v>166</v>
      </c>
      <c r="I1033">
        <v>1</v>
      </c>
      <c r="J1033">
        <v>36.96</v>
      </c>
      <c r="K1033" t="s">
        <v>165</v>
      </c>
      <c r="L1033" s="335">
        <v>18480</v>
      </c>
      <c r="M1033">
        <v>1</v>
      </c>
      <c r="N1033">
        <v>5</v>
      </c>
      <c r="O1033" s="355">
        <f t="shared" si="19"/>
        <v>500</v>
      </c>
    </row>
    <row r="1034" spans="1:15" x14ac:dyDescent="0.55000000000000004">
      <c r="A1034" t="s">
        <v>495</v>
      </c>
      <c r="B1034" t="s">
        <v>169</v>
      </c>
      <c r="C1034">
        <v>8.7781830000000003</v>
      </c>
      <c r="D1034">
        <v>167.73820900000001</v>
      </c>
      <c r="E1034" t="s">
        <v>168</v>
      </c>
      <c r="F1034" t="s">
        <v>63</v>
      </c>
      <c r="G1034" t="s">
        <v>167</v>
      </c>
      <c r="H1034" t="s">
        <v>224</v>
      </c>
      <c r="I1034">
        <v>2</v>
      </c>
      <c r="J1034">
        <v>60.48</v>
      </c>
      <c r="K1034" t="s">
        <v>165</v>
      </c>
      <c r="L1034" s="335">
        <v>102816</v>
      </c>
      <c r="M1034">
        <v>1</v>
      </c>
      <c r="N1034">
        <v>5</v>
      </c>
      <c r="O1034" s="355">
        <f t="shared" ref="O1034:O1097" si="20">L1034/J1034</f>
        <v>1700</v>
      </c>
    </row>
    <row r="1035" spans="1:15" x14ac:dyDescent="0.55000000000000004">
      <c r="A1035" t="s">
        <v>494</v>
      </c>
      <c r="B1035" t="s">
        <v>169</v>
      </c>
      <c r="C1035">
        <v>8.7779869999999995</v>
      </c>
      <c r="D1035">
        <v>167.73837</v>
      </c>
      <c r="E1035" t="s">
        <v>168</v>
      </c>
      <c r="F1035" t="s">
        <v>60</v>
      </c>
      <c r="G1035" t="s">
        <v>167</v>
      </c>
      <c r="H1035" t="s">
        <v>166</v>
      </c>
      <c r="I1035">
        <v>1</v>
      </c>
      <c r="J1035">
        <v>84</v>
      </c>
      <c r="K1035" t="s">
        <v>165</v>
      </c>
      <c r="L1035" s="335">
        <v>42000</v>
      </c>
      <c r="M1035">
        <v>1</v>
      </c>
      <c r="N1035">
        <v>5</v>
      </c>
      <c r="O1035" s="355">
        <f t="shared" si="20"/>
        <v>500</v>
      </c>
    </row>
    <row r="1036" spans="1:15" x14ac:dyDescent="0.55000000000000004">
      <c r="A1036" t="s">
        <v>493</v>
      </c>
      <c r="B1036" t="s">
        <v>169</v>
      </c>
      <c r="C1036">
        <v>8.7789909999999995</v>
      </c>
      <c r="D1036">
        <v>167.73856799999999</v>
      </c>
      <c r="E1036" t="s">
        <v>168</v>
      </c>
      <c r="F1036" t="s">
        <v>58</v>
      </c>
      <c r="G1036" t="s">
        <v>167</v>
      </c>
      <c r="H1036" t="s">
        <v>166</v>
      </c>
      <c r="I1036">
        <v>1</v>
      </c>
      <c r="J1036">
        <v>212.52</v>
      </c>
      <c r="K1036" t="s">
        <v>165</v>
      </c>
      <c r="L1036" s="335">
        <v>180642</v>
      </c>
      <c r="M1036">
        <v>1</v>
      </c>
      <c r="N1036">
        <v>5</v>
      </c>
      <c r="O1036" s="355">
        <f t="shared" si="20"/>
        <v>850</v>
      </c>
    </row>
    <row r="1037" spans="1:15" x14ac:dyDescent="0.55000000000000004">
      <c r="A1037" t="s">
        <v>492</v>
      </c>
      <c r="B1037" t="s">
        <v>169</v>
      </c>
      <c r="C1037">
        <v>8.7791519999999998</v>
      </c>
      <c r="D1037">
        <v>167.73891</v>
      </c>
      <c r="E1037" t="s">
        <v>168</v>
      </c>
      <c r="F1037" t="s">
        <v>58</v>
      </c>
      <c r="G1037" t="s">
        <v>167</v>
      </c>
      <c r="H1037" t="s">
        <v>179</v>
      </c>
      <c r="I1037">
        <v>1</v>
      </c>
      <c r="J1037">
        <v>247.8</v>
      </c>
      <c r="K1037" t="s">
        <v>165</v>
      </c>
      <c r="L1037" s="335">
        <v>284970</v>
      </c>
      <c r="M1037">
        <v>1</v>
      </c>
      <c r="N1037">
        <v>5</v>
      </c>
      <c r="O1037" s="355">
        <f t="shared" si="20"/>
        <v>1150</v>
      </c>
    </row>
    <row r="1038" spans="1:15" x14ac:dyDescent="0.55000000000000004">
      <c r="A1038" t="s">
        <v>491</v>
      </c>
      <c r="B1038" t="s">
        <v>169</v>
      </c>
      <c r="C1038">
        <v>8.7793189999999992</v>
      </c>
      <c r="D1038">
        <v>167.73885300000001</v>
      </c>
      <c r="E1038" t="s">
        <v>168</v>
      </c>
      <c r="F1038" t="s">
        <v>58</v>
      </c>
      <c r="G1038" t="s">
        <v>167</v>
      </c>
      <c r="H1038" t="s">
        <v>166</v>
      </c>
      <c r="I1038">
        <v>1</v>
      </c>
      <c r="J1038">
        <v>102.48</v>
      </c>
      <c r="K1038" t="s">
        <v>165</v>
      </c>
      <c r="L1038" s="335">
        <v>51240</v>
      </c>
      <c r="M1038">
        <v>1</v>
      </c>
      <c r="N1038">
        <v>5</v>
      </c>
      <c r="O1038" s="355">
        <f t="shared" si="20"/>
        <v>500</v>
      </c>
    </row>
    <row r="1039" spans="1:15" x14ac:dyDescent="0.55000000000000004">
      <c r="A1039" t="s">
        <v>490</v>
      </c>
      <c r="B1039" t="s">
        <v>169</v>
      </c>
      <c r="C1039">
        <v>8.7795030000000001</v>
      </c>
      <c r="D1039">
        <v>167.73871700000001</v>
      </c>
      <c r="E1039" t="s">
        <v>168</v>
      </c>
      <c r="F1039" t="s">
        <v>58</v>
      </c>
      <c r="G1039" t="s">
        <v>167</v>
      </c>
      <c r="H1039" t="s">
        <v>174</v>
      </c>
      <c r="I1039">
        <v>1</v>
      </c>
      <c r="J1039">
        <v>173.88</v>
      </c>
      <c r="K1039" t="s">
        <v>165</v>
      </c>
      <c r="L1039" s="335">
        <v>3477.6</v>
      </c>
      <c r="M1039">
        <v>1</v>
      </c>
      <c r="N1039">
        <v>5</v>
      </c>
      <c r="O1039" s="355">
        <f t="shared" si="20"/>
        <v>20</v>
      </c>
    </row>
    <row r="1040" spans="1:15" x14ac:dyDescent="0.55000000000000004">
      <c r="A1040" t="s">
        <v>489</v>
      </c>
      <c r="B1040" t="s">
        <v>169</v>
      </c>
      <c r="C1040">
        <v>8.7774370000000008</v>
      </c>
      <c r="D1040">
        <v>167.737672</v>
      </c>
      <c r="E1040" t="s">
        <v>168</v>
      </c>
      <c r="F1040" t="s">
        <v>58</v>
      </c>
      <c r="G1040" t="s">
        <v>167</v>
      </c>
      <c r="H1040" t="s">
        <v>179</v>
      </c>
      <c r="I1040">
        <v>1</v>
      </c>
      <c r="J1040">
        <v>78.12</v>
      </c>
      <c r="K1040" t="s">
        <v>165</v>
      </c>
      <c r="L1040" s="335">
        <v>66402</v>
      </c>
      <c r="M1040">
        <v>1</v>
      </c>
      <c r="N1040">
        <v>5</v>
      </c>
      <c r="O1040" s="355">
        <f t="shared" si="20"/>
        <v>850</v>
      </c>
    </row>
    <row r="1041" spans="1:15" x14ac:dyDescent="0.55000000000000004">
      <c r="A1041" t="s">
        <v>488</v>
      </c>
      <c r="B1041" t="s">
        <v>169</v>
      </c>
      <c r="C1041">
        <v>8.7773459999999996</v>
      </c>
      <c r="D1041">
        <v>167.73758699999999</v>
      </c>
      <c r="E1041" t="s">
        <v>168</v>
      </c>
      <c r="F1041" t="s">
        <v>58</v>
      </c>
      <c r="G1041" t="s">
        <v>167</v>
      </c>
      <c r="H1041" t="s">
        <v>166</v>
      </c>
      <c r="I1041">
        <v>1</v>
      </c>
      <c r="J1041">
        <v>57.12</v>
      </c>
      <c r="K1041" t="s">
        <v>165</v>
      </c>
      <c r="L1041" s="335">
        <v>28560</v>
      </c>
      <c r="M1041">
        <v>1</v>
      </c>
      <c r="N1041">
        <v>5</v>
      </c>
      <c r="O1041" s="355">
        <f t="shared" si="20"/>
        <v>500</v>
      </c>
    </row>
    <row r="1042" spans="1:15" x14ac:dyDescent="0.55000000000000004">
      <c r="A1042" t="s">
        <v>487</v>
      </c>
      <c r="B1042" t="s">
        <v>169</v>
      </c>
      <c r="C1042">
        <v>8.7772939999999995</v>
      </c>
      <c r="D1042">
        <v>167.73771600000001</v>
      </c>
      <c r="E1042" t="s">
        <v>168</v>
      </c>
      <c r="F1042" t="s">
        <v>58</v>
      </c>
      <c r="G1042" t="s">
        <v>167</v>
      </c>
      <c r="H1042" t="s">
        <v>166</v>
      </c>
      <c r="I1042">
        <v>1</v>
      </c>
      <c r="J1042">
        <v>37.799999999999997</v>
      </c>
      <c r="K1042" t="s">
        <v>165</v>
      </c>
      <c r="L1042" s="335">
        <v>32130</v>
      </c>
      <c r="M1042">
        <v>1</v>
      </c>
      <c r="N1042">
        <v>5</v>
      </c>
      <c r="O1042" s="355">
        <f t="shared" si="20"/>
        <v>850.00000000000011</v>
      </c>
    </row>
    <row r="1043" spans="1:15" x14ac:dyDescent="0.55000000000000004">
      <c r="A1043" t="s">
        <v>486</v>
      </c>
      <c r="B1043" t="s">
        <v>169</v>
      </c>
      <c r="C1043">
        <v>8.7771779999999993</v>
      </c>
      <c r="D1043">
        <v>167.73776899999999</v>
      </c>
      <c r="E1043" t="s">
        <v>168</v>
      </c>
      <c r="F1043" t="s">
        <v>58</v>
      </c>
      <c r="G1043" t="s">
        <v>167</v>
      </c>
      <c r="H1043" t="s">
        <v>166</v>
      </c>
      <c r="I1043">
        <v>1</v>
      </c>
      <c r="J1043">
        <v>185.64</v>
      </c>
      <c r="K1043" t="s">
        <v>165</v>
      </c>
      <c r="L1043" s="335">
        <v>157794</v>
      </c>
      <c r="M1043">
        <v>1</v>
      </c>
      <c r="N1043">
        <v>5</v>
      </c>
      <c r="O1043" s="355">
        <f t="shared" si="20"/>
        <v>850.00000000000011</v>
      </c>
    </row>
    <row r="1044" spans="1:15" x14ac:dyDescent="0.55000000000000004">
      <c r="A1044" t="s">
        <v>485</v>
      </c>
      <c r="B1044" t="s">
        <v>169</v>
      </c>
      <c r="C1044">
        <v>8.7777539999999998</v>
      </c>
      <c r="D1044">
        <v>167.737809</v>
      </c>
      <c r="E1044" t="s">
        <v>168</v>
      </c>
      <c r="F1044" t="s">
        <v>58</v>
      </c>
      <c r="G1044" t="s">
        <v>167</v>
      </c>
      <c r="H1044" t="s">
        <v>166</v>
      </c>
      <c r="I1044">
        <v>1</v>
      </c>
      <c r="J1044">
        <v>55.44</v>
      </c>
      <c r="K1044" t="s">
        <v>165</v>
      </c>
      <c r="L1044" s="335">
        <v>27720</v>
      </c>
      <c r="M1044">
        <v>1</v>
      </c>
      <c r="N1044">
        <v>5</v>
      </c>
      <c r="O1044" s="355">
        <f t="shared" si="20"/>
        <v>500</v>
      </c>
    </row>
    <row r="1045" spans="1:15" x14ac:dyDescent="0.55000000000000004">
      <c r="A1045" t="s">
        <v>484</v>
      </c>
      <c r="B1045" t="s">
        <v>169</v>
      </c>
      <c r="C1045">
        <v>8.7778969999999994</v>
      </c>
      <c r="D1045">
        <v>167.737797</v>
      </c>
      <c r="E1045" t="s">
        <v>168</v>
      </c>
      <c r="F1045" t="s">
        <v>58</v>
      </c>
      <c r="G1045" t="s">
        <v>167</v>
      </c>
      <c r="H1045" t="s">
        <v>194</v>
      </c>
      <c r="I1045">
        <v>3</v>
      </c>
      <c r="J1045">
        <v>94.08</v>
      </c>
      <c r="K1045" t="s">
        <v>165</v>
      </c>
      <c r="L1045" s="335">
        <v>395136</v>
      </c>
      <c r="M1045">
        <v>1</v>
      </c>
      <c r="N1045">
        <v>5</v>
      </c>
      <c r="O1045" s="355">
        <f t="shared" si="20"/>
        <v>4200</v>
      </c>
    </row>
    <row r="1046" spans="1:15" x14ac:dyDescent="0.55000000000000004">
      <c r="A1046" t="s">
        <v>483</v>
      </c>
      <c r="B1046" t="s">
        <v>169</v>
      </c>
      <c r="C1046">
        <v>8.7779120000000006</v>
      </c>
      <c r="D1046">
        <v>167.73821100000001</v>
      </c>
      <c r="E1046" t="s">
        <v>168</v>
      </c>
      <c r="F1046" t="s">
        <v>58</v>
      </c>
      <c r="G1046" t="s">
        <v>167</v>
      </c>
      <c r="H1046" t="s">
        <v>166</v>
      </c>
      <c r="I1046">
        <v>1</v>
      </c>
      <c r="J1046">
        <v>71.400000000000006</v>
      </c>
      <c r="K1046" t="s">
        <v>165</v>
      </c>
      <c r="L1046" s="335">
        <v>35700</v>
      </c>
      <c r="M1046">
        <v>1</v>
      </c>
      <c r="N1046">
        <v>5</v>
      </c>
      <c r="O1046" s="355">
        <f t="shared" si="20"/>
        <v>499.99999999999994</v>
      </c>
    </row>
    <row r="1047" spans="1:15" x14ac:dyDescent="0.55000000000000004">
      <c r="A1047" t="s">
        <v>482</v>
      </c>
      <c r="B1047" t="s">
        <v>169</v>
      </c>
      <c r="C1047">
        <v>8.7778609999999997</v>
      </c>
      <c r="D1047">
        <v>167.73805899999999</v>
      </c>
      <c r="E1047" t="s">
        <v>168</v>
      </c>
      <c r="F1047" t="s">
        <v>58</v>
      </c>
      <c r="G1047" t="s">
        <v>167</v>
      </c>
      <c r="H1047" t="s">
        <v>172</v>
      </c>
      <c r="I1047">
        <v>1</v>
      </c>
      <c r="J1047">
        <v>31.92</v>
      </c>
      <c r="K1047" t="s">
        <v>165</v>
      </c>
      <c r="L1047" s="335">
        <v>27132</v>
      </c>
      <c r="M1047">
        <v>1</v>
      </c>
      <c r="N1047">
        <v>5</v>
      </c>
      <c r="O1047" s="355">
        <f t="shared" si="20"/>
        <v>850</v>
      </c>
    </row>
    <row r="1048" spans="1:15" x14ac:dyDescent="0.55000000000000004">
      <c r="A1048" t="s">
        <v>481</v>
      </c>
      <c r="B1048" t="s">
        <v>169</v>
      </c>
      <c r="C1048">
        <v>8.7777790000000007</v>
      </c>
      <c r="D1048">
        <v>167.73750799999999</v>
      </c>
      <c r="E1048" t="s">
        <v>168</v>
      </c>
      <c r="F1048" t="s">
        <v>58</v>
      </c>
      <c r="G1048" t="s">
        <v>167</v>
      </c>
      <c r="H1048" t="s">
        <v>194</v>
      </c>
      <c r="I1048">
        <v>2</v>
      </c>
      <c r="J1048">
        <v>112.56</v>
      </c>
      <c r="K1048" t="s">
        <v>165</v>
      </c>
      <c r="L1048" s="335">
        <v>315168</v>
      </c>
      <c r="M1048">
        <v>1</v>
      </c>
      <c r="N1048">
        <v>5</v>
      </c>
      <c r="O1048" s="355">
        <f t="shared" si="20"/>
        <v>2800</v>
      </c>
    </row>
    <row r="1049" spans="1:15" x14ac:dyDescent="0.55000000000000004">
      <c r="A1049" t="s">
        <v>480</v>
      </c>
      <c r="B1049" t="s">
        <v>169</v>
      </c>
      <c r="C1049">
        <v>8.7777390000000004</v>
      </c>
      <c r="D1049">
        <v>167.73751300000001</v>
      </c>
      <c r="E1049" t="s">
        <v>168</v>
      </c>
      <c r="F1049" t="s">
        <v>58</v>
      </c>
      <c r="G1049" t="s">
        <v>167</v>
      </c>
      <c r="H1049" t="s">
        <v>166</v>
      </c>
      <c r="I1049">
        <v>1</v>
      </c>
      <c r="J1049">
        <v>65.52</v>
      </c>
      <c r="K1049" t="s">
        <v>165</v>
      </c>
      <c r="L1049" s="335">
        <v>55692</v>
      </c>
      <c r="M1049">
        <v>1</v>
      </c>
      <c r="N1049">
        <v>5</v>
      </c>
      <c r="O1049" s="355">
        <f t="shared" si="20"/>
        <v>850</v>
      </c>
    </row>
    <row r="1050" spans="1:15" x14ac:dyDescent="0.55000000000000004">
      <c r="A1050" t="s">
        <v>479</v>
      </c>
      <c r="B1050" t="s">
        <v>169</v>
      </c>
      <c r="C1050">
        <v>8.7776840000000007</v>
      </c>
      <c r="D1050">
        <v>167.737537</v>
      </c>
      <c r="E1050" t="s">
        <v>168</v>
      </c>
      <c r="F1050" t="s">
        <v>58</v>
      </c>
      <c r="G1050" t="s">
        <v>167</v>
      </c>
      <c r="H1050" t="s">
        <v>224</v>
      </c>
      <c r="I1050">
        <v>2</v>
      </c>
      <c r="J1050">
        <v>107.52</v>
      </c>
      <c r="K1050" t="s">
        <v>165</v>
      </c>
      <c r="L1050" s="335">
        <v>247296</v>
      </c>
      <c r="M1050">
        <v>1</v>
      </c>
      <c r="N1050">
        <v>5</v>
      </c>
      <c r="O1050" s="355">
        <f t="shared" si="20"/>
        <v>2300</v>
      </c>
    </row>
    <row r="1051" spans="1:15" x14ac:dyDescent="0.55000000000000004">
      <c r="A1051" t="s">
        <v>478</v>
      </c>
      <c r="B1051" t="s">
        <v>169</v>
      </c>
      <c r="C1051">
        <v>8.7779199999999999</v>
      </c>
      <c r="D1051">
        <v>167.73755299999999</v>
      </c>
      <c r="E1051" t="s">
        <v>168</v>
      </c>
      <c r="F1051" t="s">
        <v>58</v>
      </c>
      <c r="G1051" t="s">
        <v>167</v>
      </c>
      <c r="H1051" t="s">
        <v>166</v>
      </c>
      <c r="I1051">
        <v>1</v>
      </c>
      <c r="J1051">
        <v>227.64</v>
      </c>
      <c r="K1051" t="s">
        <v>165</v>
      </c>
      <c r="L1051" s="335">
        <v>193494</v>
      </c>
      <c r="M1051">
        <v>1</v>
      </c>
      <c r="N1051">
        <v>5</v>
      </c>
      <c r="O1051" s="355">
        <f t="shared" si="20"/>
        <v>850</v>
      </c>
    </row>
    <row r="1052" spans="1:15" x14ac:dyDescent="0.55000000000000004">
      <c r="A1052" t="s">
        <v>477</v>
      </c>
      <c r="B1052" t="s">
        <v>169</v>
      </c>
      <c r="C1052">
        <v>8.7779570000000007</v>
      </c>
      <c r="D1052">
        <v>167.73754299999999</v>
      </c>
      <c r="E1052" t="s">
        <v>168</v>
      </c>
      <c r="F1052" t="s">
        <v>58</v>
      </c>
      <c r="G1052" t="s">
        <v>167</v>
      </c>
      <c r="H1052" t="s">
        <v>179</v>
      </c>
      <c r="I1052">
        <v>1</v>
      </c>
      <c r="J1052">
        <v>236.04</v>
      </c>
      <c r="K1052" t="s">
        <v>165</v>
      </c>
      <c r="L1052" s="335">
        <v>200634</v>
      </c>
      <c r="M1052">
        <v>1</v>
      </c>
      <c r="N1052">
        <v>5</v>
      </c>
      <c r="O1052" s="355">
        <f t="shared" si="20"/>
        <v>850</v>
      </c>
    </row>
    <row r="1053" spans="1:15" x14ac:dyDescent="0.55000000000000004">
      <c r="A1053" t="s">
        <v>476</v>
      </c>
      <c r="B1053" t="s">
        <v>169</v>
      </c>
      <c r="C1053">
        <v>8.7779109999999996</v>
      </c>
      <c r="D1053">
        <v>167.73747700000001</v>
      </c>
      <c r="E1053" t="s">
        <v>168</v>
      </c>
      <c r="F1053" t="s">
        <v>58</v>
      </c>
      <c r="G1053" t="s">
        <v>167</v>
      </c>
      <c r="H1053" t="s">
        <v>166</v>
      </c>
      <c r="I1053">
        <v>1</v>
      </c>
      <c r="J1053">
        <v>300.72000000000003</v>
      </c>
      <c r="K1053" t="s">
        <v>165</v>
      </c>
      <c r="L1053" s="335">
        <v>150360</v>
      </c>
      <c r="M1053">
        <v>1</v>
      </c>
      <c r="N1053">
        <v>5</v>
      </c>
      <c r="O1053" s="355">
        <f t="shared" si="20"/>
        <v>499.99999999999994</v>
      </c>
    </row>
    <row r="1054" spans="1:15" x14ac:dyDescent="0.55000000000000004">
      <c r="A1054" t="s">
        <v>475</v>
      </c>
      <c r="B1054" t="s">
        <v>169</v>
      </c>
      <c r="C1054">
        <v>8.7778209999999994</v>
      </c>
      <c r="D1054">
        <v>167.737595</v>
      </c>
      <c r="E1054" t="s">
        <v>168</v>
      </c>
      <c r="F1054" t="s">
        <v>58</v>
      </c>
      <c r="G1054" t="s">
        <v>167</v>
      </c>
      <c r="H1054" t="s">
        <v>224</v>
      </c>
      <c r="I1054">
        <v>2</v>
      </c>
      <c r="J1054">
        <v>89.88</v>
      </c>
      <c r="K1054" t="s">
        <v>165</v>
      </c>
      <c r="L1054" s="335">
        <v>152796</v>
      </c>
      <c r="M1054">
        <v>1</v>
      </c>
      <c r="N1054">
        <v>5</v>
      </c>
      <c r="O1054" s="355">
        <f t="shared" si="20"/>
        <v>1700</v>
      </c>
    </row>
    <row r="1055" spans="1:15" x14ac:dyDescent="0.55000000000000004">
      <c r="A1055" t="s">
        <v>474</v>
      </c>
      <c r="B1055" t="s">
        <v>169</v>
      </c>
      <c r="C1055">
        <v>8.7777060000000002</v>
      </c>
      <c r="D1055">
        <v>167.737483</v>
      </c>
      <c r="E1055" t="s">
        <v>168</v>
      </c>
      <c r="F1055" t="s">
        <v>58</v>
      </c>
      <c r="G1055" t="s">
        <v>167</v>
      </c>
      <c r="H1055" t="s">
        <v>179</v>
      </c>
      <c r="I1055">
        <v>1</v>
      </c>
      <c r="J1055">
        <v>33.6</v>
      </c>
      <c r="K1055" t="s">
        <v>165</v>
      </c>
      <c r="L1055" s="335">
        <v>28560</v>
      </c>
      <c r="M1055">
        <v>1</v>
      </c>
      <c r="N1055">
        <v>5</v>
      </c>
      <c r="O1055" s="355">
        <f t="shared" si="20"/>
        <v>850</v>
      </c>
    </row>
    <row r="1056" spans="1:15" x14ac:dyDescent="0.55000000000000004">
      <c r="A1056" t="s">
        <v>473</v>
      </c>
      <c r="B1056" t="s">
        <v>169</v>
      </c>
      <c r="C1056">
        <v>8.7776479999999992</v>
      </c>
      <c r="D1056">
        <v>167.73800499999999</v>
      </c>
      <c r="E1056" t="s">
        <v>168</v>
      </c>
      <c r="F1056" t="s">
        <v>58</v>
      </c>
      <c r="G1056" t="s">
        <v>167</v>
      </c>
      <c r="H1056" t="s">
        <v>166</v>
      </c>
      <c r="I1056">
        <v>1</v>
      </c>
      <c r="J1056">
        <v>63.84</v>
      </c>
      <c r="K1056" t="s">
        <v>165</v>
      </c>
      <c r="L1056" s="335">
        <v>54264</v>
      </c>
      <c r="M1056">
        <v>1</v>
      </c>
      <c r="N1056">
        <v>5</v>
      </c>
      <c r="O1056" s="355">
        <f t="shared" si="20"/>
        <v>850</v>
      </c>
    </row>
    <row r="1057" spans="1:15" x14ac:dyDescent="0.55000000000000004">
      <c r="A1057" t="s">
        <v>472</v>
      </c>
      <c r="B1057" t="s">
        <v>169</v>
      </c>
      <c r="C1057">
        <v>8.7775599999999994</v>
      </c>
      <c r="D1057">
        <v>167.73783</v>
      </c>
      <c r="E1057" t="s">
        <v>168</v>
      </c>
      <c r="F1057" t="s">
        <v>58</v>
      </c>
      <c r="G1057" t="s">
        <v>167</v>
      </c>
      <c r="H1057" t="s">
        <v>179</v>
      </c>
      <c r="I1057">
        <v>1</v>
      </c>
      <c r="J1057">
        <v>278.04000000000002</v>
      </c>
      <c r="K1057" t="s">
        <v>165</v>
      </c>
      <c r="L1057" s="335">
        <v>319746</v>
      </c>
      <c r="M1057">
        <v>1</v>
      </c>
      <c r="N1057">
        <v>5</v>
      </c>
      <c r="O1057" s="355">
        <f t="shared" si="20"/>
        <v>1150</v>
      </c>
    </row>
    <row r="1058" spans="1:15" x14ac:dyDescent="0.55000000000000004">
      <c r="A1058" t="s">
        <v>471</v>
      </c>
      <c r="B1058" t="s">
        <v>169</v>
      </c>
      <c r="C1058">
        <v>8.7776859999999992</v>
      </c>
      <c r="D1058">
        <v>167.738362</v>
      </c>
      <c r="E1058" t="s">
        <v>168</v>
      </c>
      <c r="F1058" t="s">
        <v>58</v>
      </c>
      <c r="G1058" t="s">
        <v>167</v>
      </c>
      <c r="H1058" t="s">
        <v>216</v>
      </c>
      <c r="I1058">
        <v>1</v>
      </c>
      <c r="J1058">
        <v>68.88</v>
      </c>
      <c r="K1058" t="s">
        <v>165</v>
      </c>
      <c r="L1058" s="335">
        <v>4614.96</v>
      </c>
      <c r="M1058">
        <v>1</v>
      </c>
      <c r="N1058">
        <v>5</v>
      </c>
      <c r="O1058" s="355">
        <f t="shared" si="20"/>
        <v>67</v>
      </c>
    </row>
    <row r="1059" spans="1:15" x14ac:dyDescent="0.55000000000000004">
      <c r="A1059" t="s">
        <v>470</v>
      </c>
      <c r="B1059" t="s">
        <v>169</v>
      </c>
      <c r="C1059">
        <v>8.7777390000000004</v>
      </c>
      <c r="D1059">
        <v>167.73835199999999</v>
      </c>
      <c r="E1059" t="s">
        <v>168</v>
      </c>
      <c r="F1059" t="s">
        <v>58</v>
      </c>
      <c r="G1059" t="s">
        <v>167</v>
      </c>
      <c r="H1059" t="s">
        <v>166</v>
      </c>
      <c r="I1059">
        <v>1</v>
      </c>
      <c r="J1059">
        <v>943.32</v>
      </c>
      <c r="K1059" t="s">
        <v>165</v>
      </c>
      <c r="L1059" s="335">
        <v>801822</v>
      </c>
      <c r="M1059">
        <v>1</v>
      </c>
      <c r="N1059">
        <v>5</v>
      </c>
      <c r="O1059" s="355">
        <f t="shared" si="20"/>
        <v>850</v>
      </c>
    </row>
    <row r="1060" spans="1:15" x14ac:dyDescent="0.55000000000000004">
      <c r="A1060" t="s">
        <v>469</v>
      </c>
      <c r="B1060" t="s">
        <v>169</v>
      </c>
      <c r="C1060">
        <v>8.777692</v>
      </c>
      <c r="D1060">
        <v>167.738497</v>
      </c>
      <c r="E1060" t="s">
        <v>168</v>
      </c>
      <c r="F1060" t="s">
        <v>60</v>
      </c>
      <c r="G1060" t="s">
        <v>167</v>
      </c>
      <c r="H1060" t="s">
        <v>172</v>
      </c>
      <c r="I1060">
        <v>1</v>
      </c>
      <c r="J1060">
        <v>185.64</v>
      </c>
      <c r="K1060" t="s">
        <v>165</v>
      </c>
      <c r="L1060" s="335">
        <v>157794</v>
      </c>
      <c r="M1060">
        <v>1</v>
      </c>
      <c r="N1060">
        <v>5</v>
      </c>
      <c r="O1060" s="355">
        <f t="shared" si="20"/>
        <v>850.00000000000011</v>
      </c>
    </row>
    <row r="1061" spans="1:15" x14ac:dyDescent="0.55000000000000004">
      <c r="A1061" t="s">
        <v>468</v>
      </c>
      <c r="B1061" t="s">
        <v>169</v>
      </c>
      <c r="C1061">
        <v>8.7777239999999992</v>
      </c>
      <c r="D1061">
        <v>167.73857100000001</v>
      </c>
      <c r="E1061" t="s">
        <v>168</v>
      </c>
      <c r="F1061" t="s">
        <v>58</v>
      </c>
      <c r="G1061" t="s">
        <v>167</v>
      </c>
      <c r="H1061" t="s">
        <v>174</v>
      </c>
      <c r="I1061">
        <v>1</v>
      </c>
      <c r="J1061">
        <v>121.8</v>
      </c>
      <c r="K1061" t="s">
        <v>165</v>
      </c>
      <c r="L1061" s="335">
        <v>4872</v>
      </c>
      <c r="M1061">
        <v>1</v>
      </c>
      <c r="N1061">
        <v>5</v>
      </c>
      <c r="O1061" s="355">
        <f t="shared" si="20"/>
        <v>40</v>
      </c>
    </row>
    <row r="1062" spans="1:15" x14ac:dyDescent="0.55000000000000004">
      <c r="A1062" t="s">
        <v>467</v>
      </c>
      <c r="B1062" t="s">
        <v>169</v>
      </c>
      <c r="C1062">
        <v>8.7778519999999993</v>
      </c>
      <c r="D1062">
        <v>167.73831300000001</v>
      </c>
      <c r="E1062" t="s">
        <v>168</v>
      </c>
      <c r="F1062" t="s">
        <v>58</v>
      </c>
      <c r="G1062" t="s">
        <v>167</v>
      </c>
      <c r="H1062" t="s">
        <v>216</v>
      </c>
      <c r="I1062">
        <v>1</v>
      </c>
      <c r="J1062">
        <v>93.24</v>
      </c>
      <c r="K1062" t="s">
        <v>165</v>
      </c>
      <c r="L1062" s="335">
        <v>12400.92</v>
      </c>
      <c r="M1062">
        <v>1</v>
      </c>
      <c r="N1062">
        <v>5</v>
      </c>
      <c r="O1062" s="355">
        <f t="shared" si="20"/>
        <v>133</v>
      </c>
    </row>
    <row r="1063" spans="1:15" x14ac:dyDescent="0.55000000000000004">
      <c r="A1063" t="s">
        <v>466</v>
      </c>
      <c r="B1063" t="s">
        <v>169</v>
      </c>
      <c r="C1063">
        <v>8.7778089999999995</v>
      </c>
      <c r="D1063">
        <v>167.738327</v>
      </c>
      <c r="E1063" t="s">
        <v>168</v>
      </c>
      <c r="F1063" t="s">
        <v>58</v>
      </c>
      <c r="G1063" t="s">
        <v>167</v>
      </c>
      <c r="H1063" t="s">
        <v>179</v>
      </c>
      <c r="I1063">
        <v>1</v>
      </c>
      <c r="J1063">
        <v>54.6</v>
      </c>
      <c r="K1063" t="s">
        <v>165</v>
      </c>
      <c r="L1063" s="335">
        <v>46410</v>
      </c>
      <c r="M1063">
        <v>1</v>
      </c>
      <c r="N1063">
        <v>5</v>
      </c>
      <c r="O1063" s="355">
        <f t="shared" si="20"/>
        <v>850</v>
      </c>
    </row>
    <row r="1064" spans="1:15" x14ac:dyDescent="0.55000000000000004">
      <c r="A1064" t="s">
        <v>465</v>
      </c>
      <c r="B1064" t="s">
        <v>169</v>
      </c>
      <c r="C1064">
        <v>8.777844</v>
      </c>
      <c r="D1064">
        <v>167.73840999999999</v>
      </c>
      <c r="E1064" t="s">
        <v>168</v>
      </c>
      <c r="F1064" t="s">
        <v>58</v>
      </c>
      <c r="G1064" t="s">
        <v>167</v>
      </c>
      <c r="H1064" t="s">
        <v>166</v>
      </c>
      <c r="I1064">
        <v>1</v>
      </c>
      <c r="J1064">
        <v>609.84</v>
      </c>
      <c r="K1064" t="s">
        <v>165</v>
      </c>
      <c r="L1064" s="335">
        <v>518364</v>
      </c>
      <c r="M1064">
        <v>1</v>
      </c>
      <c r="N1064">
        <v>5</v>
      </c>
      <c r="O1064" s="355">
        <f t="shared" si="20"/>
        <v>850</v>
      </c>
    </row>
    <row r="1065" spans="1:15" x14ac:dyDescent="0.55000000000000004">
      <c r="A1065" t="s">
        <v>464</v>
      </c>
      <c r="B1065" t="s">
        <v>169</v>
      </c>
      <c r="C1065">
        <v>8.7777910000000006</v>
      </c>
      <c r="D1065">
        <v>167.73860300000001</v>
      </c>
      <c r="E1065" t="s">
        <v>168</v>
      </c>
      <c r="F1065" t="s">
        <v>58</v>
      </c>
      <c r="G1065" t="s">
        <v>167</v>
      </c>
      <c r="H1065" t="s">
        <v>166</v>
      </c>
      <c r="I1065">
        <v>1</v>
      </c>
      <c r="J1065">
        <v>73.08</v>
      </c>
      <c r="K1065" t="s">
        <v>165</v>
      </c>
      <c r="L1065" s="335">
        <v>36540</v>
      </c>
      <c r="M1065">
        <v>1</v>
      </c>
      <c r="N1065">
        <v>5</v>
      </c>
      <c r="O1065" s="355">
        <f t="shared" si="20"/>
        <v>500</v>
      </c>
    </row>
    <row r="1066" spans="1:15" x14ac:dyDescent="0.55000000000000004">
      <c r="A1066" t="s">
        <v>463</v>
      </c>
      <c r="B1066" t="s">
        <v>169</v>
      </c>
      <c r="C1066">
        <v>8.7776800000000001</v>
      </c>
      <c r="D1066">
        <v>167.73865499999999</v>
      </c>
      <c r="E1066" t="s">
        <v>168</v>
      </c>
      <c r="F1066" t="s">
        <v>58</v>
      </c>
      <c r="G1066" t="s">
        <v>167</v>
      </c>
      <c r="H1066" t="s">
        <v>216</v>
      </c>
      <c r="I1066">
        <v>1</v>
      </c>
      <c r="J1066">
        <v>80.64</v>
      </c>
      <c r="K1066" t="s">
        <v>165</v>
      </c>
      <c r="L1066" s="335">
        <v>5402.88</v>
      </c>
      <c r="M1066">
        <v>1</v>
      </c>
      <c r="N1066">
        <v>5</v>
      </c>
      <c r="O1066" s="355">
        <f t="shared" si="20"/>
        <v>67</v>
      </c>
    </row>
    <row r="1067" spans="1:15" x14ac:dyDescent="0.55000000000000004">
      <c r="A1067" t="s">
        <v>462</v>
      </c>
      <c r="B1067" t="s">
        <v>169</v>
      </c>
      <c r="C1067">
        <v>8.7774909999999995</v>
      </c>
      <c r="D1067">
        <v>167.738653</v>
      </c>
      <c r="E1067" t="s">
        <v>168</v>
      </c>
      <c r="F1067" t="s">
        <v>58</v>
      </c>
      <c r="G1067" t="s">
        <v>167</v>
      </c>
      <c r="H1067" t="s">
        <v>216</v>
      </c>
      <c r="I1067">
        <v>1</v>
      </c>
      <c r="J1067">
        <v>14.28</v>
      </c>
      <c r="K1067" t="s">
        <v>165</v>
      </c>
      <c r="L1067" s="335">
        <v>956.76</v>
      </c>
      <c r="M1067">
        <v>1</v>
      </c>
      <c r="N1067">
        <v>5</v>
      </c>
      <c r="O1067" s="355">
        <f t="shared" si="20"/>
        <v>67</v>
      </c>
    </row>
    <row r="1068" spans="1:15" x14ac:dyDescent="0.55000000000000004">
      <c r="A1068" t="s">
        <v>461</v>
      </c>
      <c r="B1068" t="s">
        <v>169</v>
      </c>
      <c r="C1068">
        <v>8.7775800000000004</v>
      </c>
      <c r="D1068">
        <v>167.73873</v>
      </c>
      <c r="E1068" t="s">
        <v>168</v>
      </c>
      <c r="F1068" t="s">
        <v>58</v>
      </c>
      <c r="G1068" t="s">
        <v>167</v>
      </c>
      <c r="H1068" t="s">
        <v>166</v>
      </c>
      <c r="I1068">
        <v>1</v>
      </c>
      <c r="J1068">
        <v>154.56</v>
      </c>
      <c r="K1068" t="s">
        <v>165</v>
      </c>
      <c r="L1068" s="335">
        <v>131376</v>
      </c>
      <c r="M1068">
        <v>1</v>
      </c>
      <c r="N1068">
        <v>5</v>
      </c>
      <c r="O1068" s="355">
        <f t="shared" si="20"/>
        <v>850</v>
      </c>
    </row>
    <row r="1069" spans="1:15" x14ac:dyDescent="0.55000000000000004">
      <c r="A1069" t="s">
        <v>460</v>
      </c>
      <c r="B1069" t="s">
        <v>169</v>
      </c>
      <c r="C1069">
        <v>8.7776429999999994</v>
      </c>
      <c r="D1069">
        <v>167.738777</v>
      </c>
      <c r="E1069" t="s">
        <v>168</v>
      </c>
      <c r="F1069" t="s">
        <v>58</v>
      </c>
      <c r="G1069" t="s">
        <v>167</v>
      </c>
      <c r="H1069" t="s">
        <v>166</v>
      </c>
      <c r="I1069">
        <v>1</v>
      </c>
      <c r="J1069">
        <v>99.96</v>
      </c>
      <c r="K1069" t="s">
        <v>165</v>
      </c>
      <c r="L1069" s="335">
        <v>84966</v>
      </c>
      <c r="M1069">
        <v>1</v>
      </c>
      <c r="N1069">
        <v>5</v>
      </c>
      <c r="O1069" s="355">
        <f t="shared" si="20"/>
        <v>850</v>
      </c>
    </row>
    <row r="1070" spans="1:15" x14ac:dyDescent="0.55000000000000004">
      <c r="A1070" t="s">
        <v>459</v>
      </c>
      <c r="B1070" t="s">
        <v>169</v>
      </c>
      <c r="C1070">
        <v>8.7774610000000006</v>
      </c>
      <c r="D1070">
        <v>167.73818700000001</v>
      </c>
      <c r="E1070" t="s">
        <v>168</v>
      </c>
      <c r="F1070" t="s">
        <v>58</v>
      </c>
      <c r="G1070" t="s">
        <v>167</v>
      </c>
      <c r="H1070" t="s">
        <v>166</v>
      </c>
      <c r="I1070">
        <v>1</v>
      </c>
      <c r="J1070">
        <v>114.24</v>
      </c>
      <c r="K1070" t="s">
        <v>165</v>
      </c>
      <c r="L1070" s="335">
        <v>97104</v>
      </c>
      <c r="M1070">
        <v>1</v>
      </c>
      <c r="N1070">
        <v>5</v>
      </c>
      <c r="O1070" s="355">
        <f t="shared" si="20"/>
        <v>850</v>
      </c>
    </row>
    <row r="1071" spans="1:15" x14ac:dyDescent="0.55000000000000004">
      <c r="A1071" t="s">
        <v>458</v>
      </c>
      <c r="B1071" t="s">
        <v>169</v>
      </c>
      <c r="C1071">
        <v>8.7774300000000007</v>
      </c>
      <c r="D1071">
        <v>167.73835399999999</v>
      </c>
      <c r="E1071" t="s">
        <v>168</v>
      </c>
      <c r="F1071" t="s">
        <v>58</v>
      </c>
      <c r="G1071" t="s">
        <v>167</v>
      </c>
      <c r="H1071" t="s">
        <v>166</v>
      </c>
      <c r="I1071">
        <v>1</v>
      </c>
      <c r="J1071">
        <v>39.479999999999997</v>
      </c>
      <c r="K1071" t="s">
        <v>165</v>
      </c>
      <c r="L1071" s="335">
        <v>33558</v>
      </c>
      <c r="M1071">
        <v>1</v>
      </c>
      <c r="N1071">
        <v>5</v>
      </c>
      <c r="O1071" s="355">
        <f t="shared" si="20"/>
        <v>850.00000000000011</v>
      </c>
    </row>
    <row r="1072" spans="1:15" x14ac:dyDescent="0.55000000000000004">
      <c r="A1072" t="s">
        <v>457</v>
      </c>
      <c r="B1072" t="s">
        <v>169</v>
      </c>
      <c r="C1072">
        <v>8.7774610000000006</v>
      </c>
      <c r="D1072">
        <v>167.73889299999999</v>
      </c>
      <c r="E1072" t="s">
        <v>168</v>
      </c>
      <c r="F1072" t="s">
        <v>58</v>
      </c>
      <c r="G1072" t="s">
        <v>167</v>
      </c>
      <c r="H1072" t="s">
        <v>172</v>
      </c>
      <c r="I1072">
        <v>1</v>
      </c>
      <c r="J1072">
        <v>69.72</v>
      </c>
      <c r="K1072" t="s">
        <v>165</v>
      </c>
      <c r="L1072" s="335">
        <v>80178</v>
      </c>
      <c r="M1072">
        <v>1</v>
      </c>
      <c r="N1072">
        <v>5</v>
      </c>
      <c r="O1072" s="355">
        <f t="shared" si="20"/>
        <v>1150</v>
      </c>
    </row>
    <row r="1073" spans="1:15" x14ac:dyDescent="0.55000000000000004">
      <c r="A1073" t="s">
        <v>456</v>
      </c>
      <c r="B1073" t="s">
        <v>169</v>
      </c>
      <c r="C1073">
        <v>8.7775619999999996</v>
      </c>
      <c r="D1073">
        <v>167.73837</v>
      </c>
      <c r="E1073" t="s">
        <v>168</v>
      </c>
      <c r="F1073" t="s">
        <v>58</v>
      </c>
      <c r="G1073" t="s">
        <v>167</v>
      </c>
      <c r="H1073" t="s">
        <v>179</v>
      </c>
      <c r="I1073">
        <v>1</v>
      </c>
      <c r="J1073">
        <v>146.16</v>
      </c>
      <c r="K1073" t="s">
        <v>165</v>
      </c>
      <c r="L1073" s="335">
        <v>168084</v>
      </c>
      <c r="M1073">
        <v>1</v>
      </c>
      <c r="N1073">
        <v>5</v>
      </c>
      <c r="O1073" s="355">
        <f t="shared" si="20"/>
        <v>1150</v>
      </c>
    </row>
    <row r="1074" spans="1:15" x14ac:dyDescent="0.55000000000000004">
      <c r="A1074" t="s">
        <v>455</v>
      </c>
      <c r="B1074" t="s">
        <v>169</v>
      </c>
      <c r="C1074">
        <v>8.7774889999999992</v>
      </c>
      <c r="D1074">
        <v>167.73803100000001</v>
      </c>
      <c r="E1074" t="s">
        <v>168</v>
      </c>
      <c r="F1074" t="s">
        <v>58</v>
      </c>
      <c r="G1074" t="s">
        <v>167</v>
      </c>
      <c r="H1074" t="s">
        <v>179</v>
      </c>
      <c r="I1074">
        <v>1</v>
      </c>
      <c r="J1074">
        <v>50.4</v>
      </c>
      <c r="K1074" t="s">
        <v>165</v>
      </c>
      <c r="L1074" s="335">
        <v>57960</v>
      </c>
      <c r="M1074">
        <v>1</v>
      </c>
      <c r="N1074">
        <v>5</v>
      </c>
      <c r="O1074" s="355">
        <f t="shared" si="20"/>
        <v>1150</v>
      </c>
    </row>
    <row r="1075" spans="1:15" x14ac:dyDescent="0.55000000000000004">
      <c r="A1075" t="s">
        <v>454</v>
      </c>
      <c r="B1075" t="s">
        <v>169</v>
      </c>
      <c r="C1075">
        <v>8.7775750000000006</v>
      </c>
      <c r="D1075">
        <v>167.73855</v>
      </c>
      <c r="E1075" t="s">
        <v>168</v>
      </c>
      <c r="F1075" t="s">
        <v>58</v>
      </c>
      <c r="G1075" t="s">
        <v>167</v>
      </c>
      <c r="H1075" t="s">
        <v>166</v>
      </c>
      <c r="I1075">
        <v>1</v>
      </c>
      <c r="J1075">
        <v>63</v>
      </c>
      <c r="K1075" t="s">
        <v>165</v>
      </c>
      <c r="L1075" s="335">
        <v>31500</v>
      </c>
      <c r="M1075">
        <v>1</v>
      </c>
      <c r="N1075">
        <v>5</v>
      </c>
      <c r="O1075" s="355">
        <f t="shared" si="20"/>
        <v>500</v>
      </c>
    </row>
    <row r="1076" spans="1:15" x14ac:dyDescent="0.55000000000000004">
      <c r="A1076" t="s">
        <v>453</v>
      </c>
      <c r="B1076" t="s">
        <v>169</v>
      </c>
      <c r="C1076">
        <v>8.7779249999999998</v>
      </c>
      <c r="D1076">
        <v>167.738921</v>
      </c>
      <c r="E1076" t="s">
        <v>168</v>
      </c>
      <c r="F1076" t="s">
        <v>58</v>
      </c>
      <c r="G1076" t="s">
        <v>167</v>
      </c>
      <c r="H1076" t="s">
        <v>174</v>
      </c>
      <c r="I1076">
        <v>1</v>
      </c>
      <c r="J1076">
        <v>34.44</v>
      </c>
      <c r="K1076" t="s">
        <v>165</v>
      </c>
      <c r="L1076" s="335">
        <v>688.8</v>
      </c>
      <c r="M1076">
        <v>1</v>
      </c>
      <c r="N1076">
        <v>5</v>
      </c>
      <c r="O1076" s="355">
        <f t="shared" si="20"/>
        <v>20</v>
      </c>
    </row>
    <row r="1077" spans="1:15" x14ac:dyDescent="0.55000000000000004">
      <c r="A1077" t="s">
        <v>452</v>
      </c>
      <c r="B1077" t="s">
        <v>169</v>
      </c>
      <c r="C1077">
        <v>8.7776409999999991</v>
      </c>
      <c r="D1077">
        <v>167.73914300000001</v>
      </c>
      <c r="E1077" t="s">
        <v>168</v>
      </c>
      <c r="F1077" t="s">
        <v>58</v>
      </c>
      <c r="G1077" t="s">
        <v>167</v>
      </c>
      <c r="H1077" t="s">
        <v>172</v>
      </c>
      <c r="I1077">
        <v>1</v>
      </c>
      <c r="J1077">
        <v>24.36</v>
      </c>
      <c r="K1077" t="s">
        <v>165</v>
      </c>
      <c r="L1077" s="335">
        <v>20706</v>
      </c>
      <c r="M1077">
        <v>1</v>
      </c>
      <c r="N1077">
        <v>5</v>
      </c>
      <c r="O1077" s="355">
        <f t="shared" si="20"/>
        <v>850</v>
      </c>
    </row>
    <row r="1078" spans="1:15" x14ac:dyDescent="0.55000000000000004">
      <c r="A1078" t="s">
        <v>451</v>
      </c>
      <c r="B1078" t="s">
        <v>169</v>
      </c>
      <c r="C1078">
        <v>8.7775870000000005</v>
      </c>
      <c r="D1078">
        <v>167.739182</v>
      </c>
      <c r="E1078" t="s">
        <v>168</v>
      </c>
      <c r="F1078" t="s">
        <v>58</v>
      </c>
      <c r="G1078" t="s">
        <v>167</v>
      </c>
      <c r="H1078" t="s">
        <v>166</v>
      </c>
      <c r="I1078">
        <v>1</v>
      </c>
      <c r="J1078">
        <v>72.239999999999995</v>
      </c>
      <c r="K1078" t="s">
        <v>165</v>
      </c>
      <c r="L1078" s="335">
        <v>36120</v>
      </c>
      <c r="M1078">
        <v>1</v>
      </c>
      <c r="N1078">
        <v>5</v>
      </c>
      <c r="O1078" s="355">
        <f t="shared" si="20"/>
        <v>500.00000000000006</v>
      </c>
    </row>
    <row r="1079" spans="1:15" x14ac:dyDescent="0.55000000000000004">
      <c r="A1079" t="s">
        <v>450</v>
      </c>
      <c r="B1079" t="s">
        <v>169</v>
      </c>
      <c r="C1079">
        <v>8.7776289999999992</v>
      </c>
      <c r="D1079">
        <v>167.739259</v>
      </c>
      <c r="E1079" t="s">
        <v>168</v>
      </c>
      <c r="F1079" t="s">
        <v>58</v>
      </c>
      <c r="G1079" t="s">
        <v>167</v>
      </c>
      <c r="H1079" t="s">
        <v>216</v>
      </c>
      <c r="I1079">
        <v>1</v>
      </c>
      <c r="J1079">
        <v>99.12</v>
      </c>
      <c r="K1079" t="s">
        <v>165</v>
      </c>
      <c r="L1079" s="335">
        <v>13182.96</v>
      </c>
      <c r="M1079">
        <v>1</v>
      </c>
      <c r="N1079">
        <v>5</v>
      </c>
      <c r="O1079" s="355">
        <f t="shared" si="20"/>
        <v>132.99999999999997</v>
      </c>
    </row>
    <row r="1080" spans="1:15" x14ac:dyDescent="0.55000000000000004">
      <c r="A1080" t="s">
        <v>449</v>
      </c>
      <c r="B1080" t="s">
        <v>169</v>
      </c>
      <c r="C1080">
        <v>8.7776390000000006</v>
      </c>
      <c r="D1080">
        <v>167.73933600000001</v>
      </c>
      <c r="E1080" t="s">
        <v>168</v>
      </c>
      <c r="F1080" t="s">
        <v>58</v>
      </c>
      <c r="G1080" t="s">
        <v>167</v>
      </c>
      <c r="H1080" t="s">
        <v>166</v>
      </c>
      <c r="I1080">
        <v>1</v>
      </c>
      <c r="J1080">
        <v>56.28</v>
      </c>
      <c r="K1080" t="s">
        <v>165</v>
      </c>
      <c r="L1080" s="335">
        <v>47838</v>
      </c>
      <c r="M1080">
        <v>1</v>
      </c>
      <c r="N1080">
        <v>5</v>
      </c>
      <c r="O1080" s="355">
        <f t="shared" si="20"/>
        <v>850</v>
      </c>
    </row>
    <row r="1081" spans="1:15" x14ac:dyDescent="0.55000000000000004">
      <c r="A1081" t="s">
        <v>448</v>
      </c>
      <c r="B1081" t="s">
        <v>169</v>
      </c>
      <c r="C1081">
        <v>8.7772930000000002</v>
      </c>
      <c r="D1081">
        <v>167.73834099999999</v>
      </c>
      <c r="E1081" t="s">
        <v>168</v>
      </c>
      <c r="F1081" t="s">
        <v>58</v>
      </c>
      <c r="G1081" t="s">
        <v>167</v>
      </c>
      <c r="H1081" t="s">
        <v>166</v>
      </c>
      <c r="I1081">
        <v>1</v>
      </c>
      <c r="J1081">
        <v>52.08</v>
      </c>
      <c r="K1081" t="s">
        <v>165</v>
      </c>
      <c r="L1081" s="335">
        <v>44268</v>
      </c>
      <c r="M1081">
        <v>1</v>
      </c>
      <c r="N1081">
        <v>5</v>
      </c>
      <c r="O1081" s="355">
        <f t="shared" si="20"/>
        <v>850</v>
      </c>
    </row>
    <row r="1082" spans="1:15" x14ac:dyDescent="0.55000000000000004">
      <c r="A1082" t="s">
        <v>447</v>
      </c>
      <c r="B1082" t="s">
        <v>169</v>
      </c>
      <c r="C1082">
        <v>8.7773190000000003</v>
      </c>
      <c r="D1082">
        <v>167.738078</v>
      </c>
      <c r="E1082" t="s">
        <v>168</v>
      </c>
      <c r="F1082" t="s">
        <v>58</v>
      </c>
      <c r="G1082" t="s">
        <v>167</v>
      </c>
      <c r="H1082" t="s">
        <v>179</v>
      </c>
      <c r="I1082">
        <v>1</v>
      </c>
      <c r="J1082">
        <v>124.32</v>
      </c>
      <c r="K1082" t="s">
        <v>165</v>
      </c>
      <c r="L1082" s="335">
        <v>142968</v>
      </c>
      <c r="M1082">
        <v>1</v>
      </c>
      <c r="N1082">
        <v>5</v>
      </c>
      <c r="O1082" s="355">
        <f t="shared" si="20"/>
        <v>1150</v>
      </c>
    </row>
    <row r="1083" spans="1:15" x14ac:dyDescent="0.55000000000000004">
      <c r="A1083" t="s">
        <v>446</v>
      </c>
      <c r="B1083" t="s">
        <v>169</v>
      </c>
      <c r="C1083">
        <v>8.7773950000000003</v>
      </c>
      <c r="D1083">
        <v>167.73819</v>
      </c>
      <c r="E1083" t="s">
        <v>168</v>
      </c>
      <c r="F1083" t="s">
        <v>58</v>
      </c>
      <c r="G1083" t="s">
        <v>167</v>
      </c>
      <c r="H1083" t="s">
        <v>179</v>
      </c>
      <c r="I1083">
        <v>1</v>
      </c>
      <c r="J1083">
        <v>78.12</v>
      </c>
      <c r="K1083" t="s">
        <v>165</v>
      </c>
      <c r="L1083" s="335">
        <v>89838</v>
      </c>
      <c r="M1083">
        <v>1</v>
      </c>
      <c r="N1083">
        <v>5</v>
      </c>
      <c r="O1083" s="355">
        <f t="shared" si="20"/>
        <v>1150</v>
      </c>
    </row>
    <row r="1084" spans="1:15" x14ac:dyDescent="0.55000000000000004">
      <c r="A1084" t="s">
        <v>445</v>
      </c>
      <c r="B1084" t="s">
        <v>169</v>
      </c>
      <c r="C1084">
        <v>8.7772849999999991</v>
      </c>
      <c r="D1084">
        <v>167.738201</v>
      </c>
      <c r="E1084" t="s">
        <v>168</v>
      </c>
      <c r="F1084" t="s">
        <v>58</v>
      </c>
      <c r="G1084" t="s">
        <v>167</v>
      </c>
      <c r="H1084" t="s">
        <v>179</v>
      </c>
      <c r="I1084">
        <v>1</v>
      </c>
      <c r="J1084">
        <v>81.48</v>
      </c>
      <c r="K1084" t="s">
        <v>165</v>
      </c>
      <c r="L1084" s="335">
        <v>69258</v>
      </c>
      <c r="M1084">
        <v>1</v>
      </c>
      <c r="N1084">
        <v>5</v>
      </c>
      <c r="O1084" s="355">
        <f t="shared" si="20"/>
        <v>850</v>
      </c>
    </row>
    <row r="1085" spans="1:15" x14ac:dyDescent="0.55000000000000004">
      <c r="A1085" t="s">
        <v>444</v>
      </c>
      <c r="B1085" t="s">
        <v>169</v>
      </c>
      <c r="C1085">
        <v>8.7773129999999995</v>
      </c>
      <c r="D1085">
        <v>167.73827700000001</v>
      </c>
      <c r="E1085" t="s">
        <v>168</v>
      </c>
      <c r="F1085" t="s">
        <v>58</v>
      </c>
      <c r="G1085" t="s">
        <v>167</v>
      </c>
      <c r="H1085" t="s">
        <v>166</v>
      </c>
      <c r="I1085">
        <v>1</v>
      </c>
      <c r="J1085">
        <v>120.96</v>
      </c>
      <c r="K1085" t="s">
        <v>165</v>
      </c>
      <c r="L1085" s="335">
        <v>60480</v>
      </c>
      <c r="M1085">
        <v>1</v>
      </c>
      <c r="N1085">
        <v>5</v>
      </c>
      <c r="O1085" s="355">
        <f t="shared" si="20"/>
        <v>500</v>
      </c>
    </row>
    <row r="1086" spans="1:15" x14ac:dyDescent="0.55000000000000004">
      <c r="A1086" t="s">
        <v>443</v>
      </c>
      <c r="B1086" t="s">
        <v>169</v>
      </c>
      <c r="C1086">
        <v>8.7774199999999993</v>
      </c>
      <c r="D1086">
        <v>167.73813200000001</v>
      </c>
      <c r="E1086" t="s">
        <v>168</v>
      </c>
      <c r="F1086" t="s">
        <v>58</v>
      </c>
      <c r="G1086" t="s">
        <v>167</v>
      </c>
      <c r="H1086" t="s">
        <v>166</v>
      </c>
      <c r="I1086">
        <v>1</v>
      </c>
      <c r="J1086">
        <v>47.04</v>
      </c>
      <c r="K1086" t="s">
        <v>165</v>
      </c>
      <c r="L1086" s="335">
        <v>23520</v>
      </c>
      <c r="M1086">
        <v>1</v>
      </c>
      <c r="N1086">
        <v>5</v>
      </c>
      <c r="O1086" s="355">
        <f t="shared" si="20"/>
        <v>500</v>
      </c>
    </row>
    <row r="1087" spans="1:15" x14ac:dyDescent="0.55000000000000004">
      <c r="A1087" t="s">
        <v>442</v>
      </c>
      <c r="B1087" t="s">
        <v>169</v>
      </c>
      <c r="C1087">
        <v>8.7773810000000001</v>
      </c>
      <c r="D1087">
        <v>167.73809499999999</v>
      </c>
      <c r="E1087" t="s">
        <v>168</v>
      </c>
      <c r="F1087" t="s">
        <v>58</v>
      </c>
      <c r="G1087" t="s">
        <v>167</v>
      </c>
      <c r="H1087" t="s">
        <v>179</v>
      </c>
      <c r="I1087">
        <v>1</v>
      </c>
      <c r="J1087">
        <v>161.28</v>
      </c>
      <c r="K1087" t="s">
        <v>165</v>
      </c>
      <c r="L1087" s="335">
        <v>185472</v>
      </c>
      <c r="M1087">
        <v>1</v>
      </c>
      <c r="N1087">
        <v>5</v>
      </c>
      <c r="O1087" s="355">
        <f t="shared" si="20"/>
        <v>1150</v>
      </c>
    </row>
    <row r="1088" spans="1:15" x14ac:dyDescent="0.55000000000000004">
      <c r="A1088" t="s">
        <v>441</v>
      </c>
      <c r="B1088" t="s">
        <v>169</v>
      </c>
      <c r="C1088">
        <v>8.7774099999999997</v>
      </c>
      <c r="D1088">
        <v>167.73801700000001</v>
      </c>
      <c r="E1088" t="s">
        <v>168</v>
      </c>
      <c r="F1088" t="s">
        <v>58</v>
      </c>
      <c r="G1088" t="s">
        <v>167</v>
      </c>
      <c r="H1088" t="s">
        <v>282</v>
      </c>
      <c r="I1088">
        <v>2</v>
      </c>
      <c r="J1088">
        <v>108.36</v>
      </c>
      <c r="K1088" t="s">
        <v>165</v>
      </c>
      <c r="L1088" s="335">
        <v>249228</v>
      </c>
      <c r="M1088">
        <v>1</v>
      </c>
      <c r="N1088">
        <v>5</v>
      </c>
      <c r="O1088" s="355">
        <f t="shared" si="20"/>
        <v>2300</v>
      </c>
    </row>
    <row r="1089" spans="1:15" x14ac:dyDescent="0.55000000000000004">
      <c r="A1089" t="s">
        <v>440</v>
      </c>
      <c r="B1089" t="s">
        <v>169</v>
      </c>
      <c r="C1089">
        <v>8.7773959999999995</v>
      </c>
      <c r="D1089">
        <v>167.73850200000001</v>
      </c>
      <c r="E1089" t="s">
        <v>168</v>
      </c>
      <c r="F1089" t="s">
        <v>58</v>
      </c>
      <c r="G1089" t="s">
        <v>167</v>
      </c>
      <c r="H1089" t="s">
        <v>166</v>
      </c>
      <c r="I1089">
        <v>1</v>
      </c>
      <c r="J1089">
        <v>372.96</v>
      </c>
      <c r="K1089" t="s">
        <v>165</v>
      </c>
      <c r="L1089" s="335">
        <v>186480</v>
      </c>
      <c r="M1089">
        <v>1</v>
      </c>
      <c r="N1089">
        <v>5</v>
      </c>
      <c r="O1089" s="355">
        <f t="shared" si="20"/>
        <v>500</v>
      </c>
    </row>
    <row r="1090" spans="1:15" x14ac:dyDescent="0.55000000000000004">
      <c r="A1090" t="s">
        <v>439</v>
      </c>
      <c r="B1090" t="s">
        <v>169</v>
      </c>
      <c r="C1090">
        <v>8.7774750000000008</v>
      </c>
      <c r="D1090">
        <v>167.73784000000001</v>
      </c>
      <c r="E1090" t="s">
        <v>168</v>
      </c>
      <c r="F1090" t="s">
        <v>58</v>
      </c>
      <c r="G1090" t="s">
        <v>167</v>
      </c>
      <c r="H1090" t="s">
        <v>179</v>
      </c>
      <c r="I1090">
        <v>1</v>
      </c>
      <c r="J1090">
        <v>51.24</v>
      </c>
      <c r="K1090" t="s">
        <v>165</v>
      </c>
      <c r="L1090" s="335">
        <v>58926</v>
      </c>
      <c r="M1090">
        <v>1</v>
      </c>
      <c r="N1090">
        <v>5</v>
      </c>
      <c r="O1090" s="355">
        <f t="shared" si="20"/>
        <v>1150</v>
      </c>
    </row>
    <row r="1091" spans="1:15" x14ac:dyDescent="0.55000000000000004">
      <c r="A1091" t="s">
        <v>438</v>
      </c>
      <c r="B1091" t="s">
        <v>169</v>
      </c>
      <c r="C1091">
        <v>8.7774000000000001</v>
      </c>
      <c r="D1091">
        <v>167.737843</v>
      </c>
      <c r="E1091" t="s">
        <v>168</v>
      </c>
      <c r="F1091" t="s">
        <v>58</v>
      </c>
      <c r="G1091" t="s">
        <v>167</v>
      </c>
      <c r="H1091" t="s">
        <v>282</v>
      </c>
      <c r="I1091">
        <v>2</v>
      </c>
      <c r="J1091">
        <v>36.119999999999997</v>
      </c>
      <c r="K1091" t="s">
        <v>165</v>
      </c>
      <c r="L1091" s="335">
        <v>61404</v>
      </c>
      <c r="M1091">
        <v>1</v>
      </c>
      <c r="N1091">
        <v>5</v>
      </c>
      <c r="O1091" s="355">
        <f t="shared" si="20"/>
        <v>1700.0000000000002</v>
      </c>
    </row>
    <row r="1092" spans="1:15" x14ac:dyDescent="0.55000000000000004">
      <c r="A1092" t="s">
        <v>437</v>
      </c>
      <c r="B1092" t="s">
        <v>169</v>
      </c>
      <c r="C1092">
        <v>8.7773509999999995</v>
      </c>
      <c r="D1092">
        <v>167.737954</v>
      </c>
      <c r="E1092" t="s">
        <v>168</v>
      </c>
      <c r="F1092" t="s">
        <v>58</v>
      </c>
      <c r="G1092" t="s">
        <v>167</v>
      </c>
      <c r="H1092" t="s">
        <v>179</v>
      </c>
      <c r="I1092">
        <v>1</v>
      </c>
      <c r="J1092">
        <v>48.72</v>
      </c>
      <c r="K1092" t="s">
        <v>165</v>
      </c>
      <c r="L1092" s="335">
        <v>56028</v>
      </c>
      <c r="M1092">
        <v>1</v>
      </c>
      <c r="N1092">
        <v>5</v>
      </c>
      <c r="O1092" s="355">
        <f t="shared" si="20"/>
        <v>1150</v>
      </c>
    </row>
    <row r="1093" spans="1:15" x14ac:dyDescent="0.55000000000000004">
      <c r="A1093" t="s">
        <v>436</v>
      </c>
      <c r="B1093" t="s">
        <v>169</v>
      </c>
      <c r="C1093">
        <v>8.7770329999999994</v>
      </c>
      <c r="D1093">
        <v>167.73775800000001</v>
      </c>
      <c r="E1093" t="s">
        <v>168</v>
      </c>
      <c r="F1093" t="s">
        <v>58</v>
      </c>
      <c r="G1093" t="s">
        <v>167</v>
      </c>
      <c r="H1093" t="s">
        <v>166</v>
      </c>
      <c r="I1093">
        <v>1</v>
      </c>
      <c r="J1093">
        <v>105</v>
      </c>
      <c r="K1093" t="s">
        <v>165</v>
      </c>
      <c r="L1093" s="335">
        <v>89250</v>
      </c>
      <c r="M1093">
        <v>1</v>
      </c>
      <c r="N1093">
        <v>5</v>
      </c>
      <c r="O1093" s="355">
        <f t="shared" si="20"/>
        <v>850</v>
      </c>
    </row>
    <row r="1094" spans="1:15" x14ac:dyDescent="0.55000000000000004">
      <c r="A1094" t="s">
        <v>435</v>
      </c>
      <c r="B1094" t="s">
        <v>169</v>
      </c>
      <c r="C1094">
        <v>8.7769460000000006</v>
      </c>
      <c r="D1094">
        <v>167.73777200000001</v>
      </c>
      <c r="E1094" t="s">
        <v>168</v>
      </c>
      <c r="F1094" t="s">
        <v>58</v>
      </c>
      <c r="G1094" t="s">
        <v>167</v>
      </c>
      <c r="H1094" t="s">
        <v>174</v>
      </c>
      <c r="I1094">
        <v>2</v>
      </c>
      <c r="J1094">
        <v>47.04</v>
      </c>
      <c r="K1094" t="s">
        <v>165</v>
      </c>
      <c r="L1094" s="335">
        <v>1881.6</v>
      </c>
      <c r="M1094">
        <v>1</v>
      </c>
      <c r="N1094">
        <v>5</v>
      </c>
      <c r="O1094" s="355">
        <f t="shared" si="20"/>
        <v>40</v>
      </c>
    </row>
    <row r="1095" spans="1:15" x14ac:dyDescent="0.55000000000000004">
      <c r="A1095" t="s">
        <v>434</v>
      </c>
      <c r="B1095" t="s">
        <v>169</v>
      </c>
      <c r="C1095">
        <v>8.7768650000000008</v>
      </c>
      <c r="D1095">
        <v>167.737764</v>
      </c>
      <c r="E1095" t="s">
        <v>168</v>
      </c>
      <c r="F1095" t="s">
        <v>58</v>
      </c>
      <c r="G1095" t="s">
        <v>167</v>
      </c>
      <c r="H1095" t="s">
        <v>179</v>
      </c>
      <c r="I1095">
        <v>1</v>
      </c>
      <c r="J1095">
        <v>93.24</v>
      </c>
      <c r="K1095" t="s">
        <v>165</v>
      </c>
      <c r="L1095" s="335">
        <v>107226</v>
      </c>
      <c r="M1095">
        <v>1</v>
      </c>
      <c r="N1095">
        <v>5</v>
      </c>
      <c r="O1095" s="355">
        <f t="shared" si="20"/>
        <v>1150</v>
      </c>
    </row>
    <row r="1096" spans="1:15" x14ac:dyDescent="0.55000000000000004">
      <c r="A1096" t="s">
        <v>433</v>
      </c>
      <c r="B1096" t="s">
        <v>169</v>
      </c>
      <c r="C1096">
        <v>8.7767959999999992</v>
      </c>
      <c r="D1096">
        <v>167.73777999999999</v>
      </c>
      <c r="E1096" t="s">
        <v>168</v>
      </c>
      <c r="F1096" t="s">
        <v>58</v>
      </c>
      <c r="G1096" t="s">
        <v>167</v>
      </c>
      <c r="H1096" t="s">
        <v>224</v>
      </c>
      <c r="I1096">
        <v>2</v>
      </c>
      <c r="J1096">
        <v>63</v>
      </c>
      <c r="K1096" t="s">
        <v>165</v>
      </c>
      <c r="L1096" s="335">
        <v>144900</v>
      </c>
      <c r="M1096">
        <v>1</v>
      </c>
      <c r="N1096">
        <v>5</v>
      </c>
      <c r="O1096" s="355">
        <f t="shared" si="20"/>
        <v>2300</v>
      </c>
    </row>
    <row r="1097" spans="1:15" x14ac:dyDescent="0.55000000000000004">
      <c r="A1097" t="s">
        <v>432</v>
      </c>
      <c r="B1097" t="s">
        <v>169</v>
      </c>
      <c r="C1097">
        <v>8.7767040000000005</v>
      </c>
      <c r="D1097">
        <v>167.73786100000001</v>
      </c>
      <c r="E1097" t="s">
        <v>168</v>
      </c>
      <c r="F1097" t="s">
        <v>58</v>
      </c>
      <c r="G1097" t="s">
        <v>167</v>
      </c>
      <c r="H1097" t="s">
        <v>166</v>
      </c>
      <c r="I1097">
        <v>1</v>
      </c>
      <c r="J1097">
        <v>78.12</v>
      </c>
      <c r="K1097" t="s">
        <v>165</v>
      </c>
      <c r="L1097" s="335">
        <v>66402</v>
      </c>
      <c r="M1097">
        <v>1</v>
      </c>
      <c r="N1097">
        <v>5</v>
      </c>
      <c r="O1097" s="355">
        <f t="shared" si="20"/>
        <v>850</v>
      </c>
    </row>
    <row r="1098" spans="1:15" x14ac:dyDescent="0.55000000000000004">
      <c r="A1098" t="s">
        <v>431</v>
      </c>
      <c r="B1098" t="s">
        <v>169</v>
      </c>
      <c r="C1098">
        <v>8.7765190000000004</v>
      </c>
      <c r="D1098">
        <v>167.73794100000001</v>
      </c>
      <c r="E1098" t="s">
        <v>168</v>
      </c>
      <c r="F1098" t="s">
        <v>58</v>
      </c>
      <c r="G1098" t="s">
        <v>167</v>
      </c>
      <c r="H1098" t="s">
        <v>216</v>
      </c>
      <c r="I1098">
        <v>1</v>
      </c>
      <c r="J1098">
        <v>114.24</v>
      </c>
      <c r="K1098" t="s">
        <v>165</v>
      </c>
      <c r="L1098" s="335">
        <v>7654.08</v>
      </c>
      <c r="M1098">
        <v>1</v>
      </c>
      <c r="N1098">
        <v>5</v>
      </c>
      <c r="O1098" s="355">
        <f t="shared" ref="O1098:O1161" si="21">L1098/J1098</f>
        <v>67</v>
      </c>
    </row>
    <row r="1099" spans="1:15" x14ac:dyDescent="0.55000000000000004">
      <c r="A1099" t="s">
        <v>430</v>
      </c>
      <c r="B1099" t="s">
        <v>169</v>
      </c>
      <c r="C1099">
        <v>8.7765810000000002</v>
      </c>
      <c r="D1099">
        <v>167.73793499999999</v>
      </c>
      <c r="E1099" t="s">
        <v>168</v>
      </c>
      <c r="F1099" t="s">
        <v>58</v>
      </c>
      <c r="G1099" t="s">
        <v>167</v>
      </c>
      <c r="H1099" t="s">
        <v>166</v>
      </c>
      <c r="I1099">
        <v>1</v>
      </c>
      <c r="J1099">
        <v>70.56</v>
      </c>
      <c r="K1099" t="s">
        <v>165</v>
      </c>
      <c r="L1099" s="335">
        <v>59976</v>
      </c>
      <c r="M1099">
        <v>1</v>
      </c>
      <c r="N1099">
        <v>5</v>
      </c>
      <c r="O1099" s="355">
        <f t="shared" si="21"/>
        <v>850</v>
      </c>
    </row>
    <row r="1100" spans="1:15" x14ac:dyDescent="0.55000000000000004">
      <c r="A1100" t="s">
        <v>429</v>
      </c>
      <c r="B1100" t="s">
        <v>169</v>
      </c>
      <c r="C1100">
        <v>8.7765839999999997</v>
      </c>
      <c r="D1100">
        <v>167.73773499999999</v>
      </c>
      <c r="E1100" t="s">
        <v>168</v>
      </c>
      <c r="F1100" t="s">
        <v>58</v>
      </c>
      <c r="G1100" t="s">
        <v>167</v>
      </c>
      <c r="H1100" t="s">
        <v>174</v>
      </c>
      <c r="I1100">
        <v>1</v>
      </c>
      <c r="J1100">
        <v>64.680000000000007</v>
      </c>
      <c r="K1100" t="s">
        <v>165</v>
      </c>
      <c r="L1100" s="335">
        <v>2587.1999999999998</v>
      </c>
      <c r="M1100">
        <v>1</v>
      </c>
      <c r="N1100">
        <v>5</v>
      </c>
      <c r="O1100" s="355">
        <f t="shared" si="21"/>
        <v>39.999999999999993</v>
      </c>
    </row>
    <row r="1101" spans="1:15" x14ac:dyDescent="0.55000000000000004">
      <c r="A1101" t="s">
        <v>428</v>
      </c>
      <c r="B1101" t="s">
        <v>169</v>
      </c>
      <c r="C1101">
        <v>8.7765109999999993</v>
      </c>
      <c r="D1101">
        <v>167.737821</v>
      </c>
      <c r="E1101" t="s">
        <v>168</v>
      </c>
      <c r="F1101" t="s">
        <v>58</v>
      </c>
      <c r="G1101" t="s">
        <v>167</v>
      </c>
      <c r="H1101" t="s">
        <v>216</v>
      </c>
      <c r="I1101">
        <v>1</v>
      </c>
      <c r="J1101">
        <v>54.6</v>
      </c>
      <c r="K1101" t="s">
        <v>165</v>
      </c>
      <c r="L1101" s="335">
        <v>3658.2</v>
      </c>
      <c r="M1101">
        <v>1</v>
      </c>
      <c r="N1101">
        <v>5</v>
      </c>
      <c r="O1101" s="355">
        <f t="shared" si="21"/>
        <v>67</v>
      </c>
    </row>
    <row r="1102" spans="1:15" x14ac:dyDescent="0.55000000000000004">
      <c r="A1102" t="s">
        <v>427</v>
      </c>
      <c r="B1102" t="s">
        <v>169</v>
      </c>
      <c r="C1102">
        <v>8.7768890000000006</v>
      </c>
      <c r="D1102">
        <v>167.73802499999999</v>
      </c>
      <c r="E1102" t="s">
        <v>168</v>
      </c>
      <c r="F1102" t="s">
        <v>58</v>
      </c>
      <c r="G1102" t="s">
        <v>167</v>
      </c>
      <c r="H1102" t="s">
        <v>166</v>
      </c>
      <c r="I1102">
        <v>1</v>
      </c>
      <c r="J1102">
        <v>149.52000000000001</v>
      </c>
      <c r="K1102" t="s">
        <v>165</v>
      </c>
      <c r="L1102" s="335">
        <v>74760</v>
      </c>
      <c r="M1102">
        <v>1</v>
      </c>
      <c r="N1102">
        <v>5</v>
      </c>
      <c r="O1102" s="355">
        <f t="shared" si="21"/>
        <v>499.99999999999994</v>
      </c>
    </row>
    <row r="1103" spans="1:15" x14ac:dyDescent="0.55000000000000004">
      <c r="A1103" t="s">
        <v>426</v>
      </c>
      <c r="B1103" t="s">
        <v>169</v>
      </c>
      <c r="C1103">
        <v>8.7768350000000002</v>
      </c>
      <c r="D1103">
        <v>167.73814999999999</v>
      </c>
      <c r="E1103" t="s">
        <v>168</v>
      </c>
      <c r="F1103" t="s">
        <v>58</v>
      </c>
      <c r="G1103" t="s">
        <v>167</v>
      </c>
      <c r="H1103" t="s">
        <v>166</v>
      </c>
      <c r="I1103">
        <v>1</v>
      </c>
      <c r="J1103">
        <v>279.72000000000003</v>
      </c>
      <c r="K1103" t="s">
        <v>165</v>
      </c>
      <c r="L1103" s="335">
        <v>237762</v>
      </c>
      <c r="M1103">
        <v>1</v>
      </c>
      <c r="N1103">
        <v>5</v>
      </c>
      <c r="O1103" s="355">
        <f t="shared" si="21"/>
        <v>849.99999999999989</v>
      </c>
    </row>
    <row r="1104" spans="1:15" x14ac:dyDescent="0.55000000000000004">
      <c r="A1104" t="s">
        <v>425</v>
      </c>
      <c r="B1104" t="s">
        <v>169</v>
      </c>
      <c r="C1104">
        <v>8.7768449999999998</v>
      </c>
      <c r="D1104">
        <v>167.73820699999999</v>
      </c>
      <c r="E1104" t="s">
        <v>168</v>
      </c>
      <c r="F1104" t="s">
        <v>58</v>
      </c>
      <c r="G1104" t="s">
        <v>167</v>
      </c>
      <c r="H1104" t="s">
        <v>194</v>
      </c>
      <c r="I1104">
        <v>2</v>
      </c>
      <c r="J1104">
        <v>199.08</v>
      </c>
      <c r="K1104" t="s">
        <v>165</v>
      </c>
      <c r="L1104" s="335">
        <v>557424</v>
      </c>
      <c r="M1104">
        <v>1</v>
      </c>
      <c r="N1104">
        <v>5</v>
      </c>
      <c r="O1104" s="355">
        <f t="shared" si="21"/>
        <v>2800</v>
      </c>
    </row>
    <row r="1105" spans="1:15" x14ac:dyDescent="0.55000000000000004">
      <c r="A1105" t="s">
        <v>424</v>
      </c>
      <c r="B1105" t="s">
        <v>169</v>
      </c>
      <c r="C1105">
        <v>8.7768680000000003</v>
      </c>
      <c r="D1105">
        <v>167.73836499999999</v>
      </c>
      <c r="E1105" t="s">
        <v>168</v>
      </c>
      <c r="F1105" t="s">
        <v>58</v>
      </c>
      <c r="G1105" t="s">
        <v>167</v>
      </c>
      <c r="H1105" t="s">
        <v>166</v>
      </c>
      <c r="I1105">
        <v>1</v>
      </c>
      <c r="J1105">
        <v>293.16000000000003</v>
      </c>
      <c r="K1105" t="s">
        <v>165</v>
      </c>
      <c r="L1105" s="335">
        <v>146580</v>
      </c>
      <c r="M1105">
        <v>1</v>
      </c>
      <c r="N1105">
        <v>5</v>
      </c>
      <c r="O1105" s="355">
        <f t="shared" si="21"/>
        <v>499.99999999999994</v>
      </c>
    </row>
    <row r="1106" spans="1:15" x14ac:dyDescent="0.55000000000000004">
      <c r="A1106" t="s">
        <v>423</v>
      </c>
      <c r="B1106" t="s">
        <v>169</v>
      </c>
      <c r="C1106">
        <v>8.7768709999999999</v>
      </c>
      <c r="D1106">
        <v>167.738294</v>
      </c>
      <c r="E1106" t="s">
        <v>168</v>
      </c>
      <c r="F1106" t="s">
        <v>58</v>
      </c>
      <c r="G1106" t="s">
        <v>167</v>
      </c>
      <c r="H1106" t="s">
        <v>179</v>
      </c>
      <c r="I1106">
        <v>1</v>
      </c>
      <c r="J1106">
        <v>110.88</v>
      </c>
      <c r="K1106" t="s">
        <v>165</v>
      </c>
      <c r="L1106" s="335">
        <v>127512</v>
      </c>
      <c r="M1106">
        <v>1</v>
      </c>
      <c r="N1106">
        <v>5</v>
      </c>
      <c r="O1106" s="355">
        <f t="shared" si="21"/>
        <v>1150</v>
      </c>
    </row>
    <row r="1107" spans="1:15" x14ac:dyDescent="0.55000000000000004">
      <c r="A1107" t="s">
        <v>422</v>
      </c>
      <c r="B1107" t="s">
        <v>169</v>
      </c>
      <c r="C1107">
        <v>8.7769030000000008</v>
      </c>
      <c r="D1107">
        <v>167.73847000000001</v>
      </c>
      <c r="E1107" t="s">
        <v>168</v>
      </c>
      <c r="F1107" t="s">
        <v>58</v>
      </c>
      <c r="G1107" t="s">
        <v>167</v>
      </c>
      <c r="H1107" t="s">
        <v>179</v>
      </c>
      <c r="I1107">
        <v>1</v>
      </c>
      <c r="J1107">
        <v>75.599999999999994</v>
      </c>
      <c r="K1107" t="s">
        <v>165</v>
      </c>
      <c r="L1107" s="335">
        <v>86940</v>
      </c>
      <c r="M1107">
        <v>1</v>
      </c>
      <c r="N1107">
        <v>5</v>
      </c>
      <c r="O1107" s="355">
        <f t="shared" si="21"/>
        <v>1150</v>
      </c>
    </row>
    <row r="1108" spans="1:15" x14ac:dyDescent="0.55000000000000004">
      <c r="A1108" t="s">
        <v>421</v>
      </c>
      <c r="B1108" t="s">
        <v>169</v>
      </c>
      <c r="C1108">
        <v>8.7770969999999995</v>
      </c>
      <c r="D1108">
        <v>167.73810700000001</v>
      </c>
      <c r="E1108" t="s">
        <v>168</v>
      </c>
      <c r="F1108" t="s">
        <v>58</v>
      </c>
      <c r="G1108" t="s">
        <v>167</v>
      </c>
      <c r="H1108" t="s">
        <v>166</v>
      </c>
      <c r="I1108">
        <v>1</v>
      </c>
      <c r="J1108">
        <v>27.72</v>
      </c>
      <c r="K1108" t="s">
        <v>165</v>
      </c>
      <c r="L1108" s="335">
        <v>23562</v>
      </c>
      <c r="M1108">
        <v>1</v>
      </c>
      <c r="N1108">
        <v>5</v>
      </c>
      <c r="O1108" s="355">
        <f t="shared" si="21"/>
        <v>850</v>
      </c>
    </row>
    <row r="1109" spans="1:15" x14ac:dyDescent="0.55000000000000004">
      <c r="A1109" t="s">
        <v>420</v>
      </c>
      <c r="B1109" t="s">
        <v>169</v>
      </c>
      <c r="C1109">
        <v>8.7771709999999992</v>
      </c>
      <c r="D1109">
        <v>167.73839699999999</v>
      </c>
      <c r="E1109" t="s">
        <v>168</v>
      </c>
      <c r="F1109" t="s">
        <v>58</v>
      </c>
      <c r="G1109" t="s">
        <v>167</v>
      </c>
      <c r="H1109" t="s">
        <v>166</v>
      </c>
      <c r="I1109">
        <v>1</v>
      </c>
      <c r="J1109">
        <v>44.52</v>
      </c>
      <c r="K1109" t="s">
        <v>165</v>
      </c>
      <c r="L1109" s="335">
        <v>22260</v>
      </c>
      <c r="M1109">
        <v>1</v>
      </c>
      <c r="N1109">
        <v>5</v>
      </c>
      <c r="O1109" s="355">
        <f t="shared" si="21"/>
        <v>499.99999999999994</v>
      </c>
    </row>
    <row r="1110" spans="1:15" x14ac:dyDescent="0.55000000000000004">
      <c r="A1110" t="s">
        <v>419</v>
      </c>
      <c r="B1110" t="s">
        <v>169</v>
      </c>
      <c r="C1110">
        <v>8.7772210000000008</v>
      </c>
      <c r="D1110">
        <v>167.73865499999999</v>
      </c>
      <c r="E1110" t="s">
        <v>168</v>
      </c>
      <c r="F1110" t="s">
        <v>58</v>
      </c>
      <c r="G1110" t="s">
        <v>167</v>
      </c>
      <c r="H1110" t="s">
        <v>166</v>
      </c>
      <c r="I1110">
        <v>1</v>
      </c>
      <c r="J1110">
        <v>102.48</v>
      </c>
      <c r="K1110" t="s">
        <v>165</v>
      </c>
      <c r="L1110" s="335">
        <v>51240</v>
      </c>
      <c r="M1110">
        <v>1</v>
      </c>
      <c r="N1110">
        <v>5</v>
      </c>
      <c r="O1110" s="355">
        <f t="shared" si="21"/>
        <v>500</v>
      </c>
    </row>
    <row r="1111" spans="1:15" x14ac:dyDescent="0.55000000000000004">
      <c r="A1111" t="s">
        <v>418</v>
      </c>
      <c r="B1111" t="s">
        <v>169</v>
      </c>
      <c r="C1111">
        <v>8.7772380000000005</v>
      </c>
      <c r="D1111">
        <v>167.73869300000001</v>
      </c>
      <c r="E1111" t="s">
        <v>168</v>
      </c>
      <c r="F1111" t="s">
        <v>58</v>
      </c>
      <c r="G1111" t="s">
        <v>167</v>
      </c>
      <c r="H1111" t="s">
        <v>166</v>
      </c>
      <c r="I1111">
        <v>1</v>
      </c>
      <c r="J1111">
        <v>99.96</v>
      </c>
      <c r="K1111" t="s">
        <v>165</v>
      </c>
      <c r="L1111" s="335">
        <v>84966</v>
      </c>
      <c r="M1111">
        <v>1</v>
      </c>
      <c r="N1111">
        <v>5</v>
      </c>
      <c r="O1111" s="355">
        <f t="shared" si="21"/>
        <v>850</v>
      </c>
    </row>
    <row r="1112" spans="1:15" x14ac:dyDescent="0.55000000000000004">
      <c r="A1112" t="s">
        <v>417</v>
      </c>
      <c r="B1112" t="s">
        <v>169</v>
      </c>
      <c r="C1112">
        <v>8.7772629999999996</v>
      </c>
      <c r="D1112">
        <v>167.73884100000001</v>
      </c>
      <c r="E1112" t="s">
        <v>168</v>
      </c>
      <c r="F1112" t="s">
        <v>58</v>
      </c>
      <c r="G1112" t="s">
        <v>167</v>
      </c>
      <c r="H1112" t="s">
        <v>179</v>
      </c>
      <c r="I1112">
        <v>1</v>
      </c>
      <c r="J1112">
        <v>146.16</v>
      </c>
      <c r="K1112" t="s">
        <v>165</v>
      </c>
      <c r="L1112" s="335">
        <v>168084</v>
      </c>
      <c r="M1112">
        <v>1</v>
      </c>
      <c r="N1112">
        <v>5</v>
      </c>
      <c r="O1112" s="355">
        <f t="shared" si="21"/>
        <v>1150</v>
      </c>
    </row>
    <row r="1113" spans="1:15" x14ac:dyDescent="0.55000000000000004">
      <c r="A1113" t="s">
        <v>416</v>
      </c>
      <c r="B1113" t="s">
        <v>169</v>
      </c>
      <c r="C1113">
        <v>8.7772570000000005</v>
      </c>
      <c r="D1113">
        <v>167.73889700000001</v>
      </c>
      <c r="E1113" t="s">
        <v>168</v>
      </c>
      <c r="F1113" t="s">
        <v>58</v>
      </c>
      <c r="G1113" t="s">
        <v>167</v>
      </c>
      <c r="H1113" t="s">
        <v>166</v>
      </c>
      <c r="I1113">
        <v>1</v>
      </c>
      <c r="J1113">
        <v>28.56</v>
      </c>
      <c r="K1113" t="s">
        <v>165</v>
      </c>
      <c r="L1113" s="335">
        <v>24276</v>
      </c>
      <c r="M1113">
        <v>1</v>
      </c>
      <c r="N1113">
        <v>5</v>
      </c>
      <c r="O1113" s="355">
        <f t="shared" si="21"/>
        <v>850</v>
      </c>
    </row>
    <row r="1114" spans="1:15" x14ac:dyDescent="0.55000000000000004">
      <c r="A1114" t="s">
        <v>415</v>
      </c>
      <c r="B1114" t="s">
        <v>169</v>
      </c>
      <c r="C1114">
        <v>8.7772410000000001</v>
      </c>
      <c r="D1114">
        <v>167.73874599999999</v>
      </c>
      <c r="E1114" t="s">
        <v>168</v>
      </c>
      <c r="F1114" t="s">
        <v>58</v>
      </c>
      <c r="G1114" t="s">
        <v>167</v>
      </c>
      <c r="H1114" t="s">
        <v>282</v>
      </c>
      <c r="I1114">
        <v>2</v>
      </c>
      <c r="J1114">
        <v>104.16</v>
      </c>
      <c r="K1114" t="s">
        <v>165</v>
      </c>
      <c r="L1114" s="335">
        <v>239568</v>
      </c>
      <c r="M1114">
        <v>1</v>
      </c>
      <c r="N1114">
        <v>5</v>
      </c>
      <c r="O1114" s="355">
        <f t="shared" si="21"/>
        <v>2300</v>
      </c>
    </row>
    <row r="1115" spans="1:15" x14ac:dyDescent="0.55000000000000004">
      <c r="A1115" t="s">
        <v>414</v>
      </c>
      <c r="B1115" t="s">
        <v>169</v>
      </c>
      <c r="C1115">
        <v>8.7771530000000002</v>
      </c>
      <c r="D1115">
        <v>167.738294</v>
      </c>
      <c r="E1115" t="s">
        <v>168</v>
      </c>
      <c r="F1115" t="s">
        <v>58</v>
      </c>
      <c r="G1115" t="s">
        <v>167</v>
      </c>
      <c r="H1115" t="s">
        <v>224</v>
      </c>
      <c r="I1115">
        <v>4</v>
      </c>
      <c r="J1115">
        <v>30.24</v>
      </c>
      <c r="K1115" t="s">
        <v>165</v>
      </c>
      <c r="L1115" s="335">
        <v>102816</v>
      </c>
      <c r="M1115">
        <v>1</v>
      </c>
      <c r="N1115">
        <v>5</v>
      </c>
      <c r="O1115" s="355">
        <f t="shared" si="21"/>
        <v>3400</v>
      </c>
    </row>
    <row r="1116" spans="1:15" x14ac:dyDescent="0.55000000000000004">
      <c r="A1116" t="s">
        <v>413</v>
      </c>
      <c r="B1116" t="s">
        <v>169</v>
      </c>
      <c r="C1116">
        <v>8.7770770000000002</v>
      </c>
      <c r="D1116">
        <v>167.73831799999999</v>
      </c>
      <c r="E1116" t="s">
        <v>168</v>
      </c>
      <c r="F1116" t="s">
        <v>58</v>
      </c>
      <c r="G1116" t="s">
        <v>167</v>
      </c>
      <c r="H1116" t="s">
        <v>216</v>
      </c>
      <c r="I1116">
        <v>1</v>
      </c>
      <c r="J1116">
        <v>99.96</v>
      </c>
      <c r="K1116" t="s">
        <v>165</v>
      </c>
      <c r="L1116" s="335">
        <v>13294.68</v>
      </c>
      <c r="M1116">
        <v>1</v>
      </c>
      <c r="N1116">
        <v>5</v>
      </c>
      <c r="O1116" s="355">
        <f t="shared" si="21"/>
        <v>133</v>
      </c>
    </row>
    <row r="1117" spans="1:15" x14ac:dyDescent="0.55000000000000004">
      <c r="A1117" t="s">
        <v>412</v>
      </c>
      <c r="B1117" t="s">
        <v>169</v>
      </c>
      <c r="C1117">
        <v>8.776802</v>
      </c>
      <c r="D1117">
        <v>167.738697</v>
      </c>
      <c r="E1117" t="s">
        <v>168</v>
      </c>
      <c r="F1117" t="s">
        <v>58</v>
      </c>
      <c r="G1117" t="s">
        <v>167</v>
      </c>
      <c r="H1117" t="s">
        <v>179</v>
      </c>
      <c r="I1117">
        <v>1</v>
      </c>
      <c r="J1117">
        <v>103.32</v>
      </c>
      <c r="K1117" t="s">
        <v>165</v>
      </c>
      <c r="L1117" s="335">
        <v>118818</v>
      </c>
      <c r="M1117">
        <v>1</v>
      </c>
      <c r="N1117">
        <v>5</v>
      </c>
      <c r="O1117" s="355">
        <f t="shared" si="21"/>
        <v>1150</v>
      </c>
    </row>
    <row r="1118" spans="1:15" x14ac:dyDescent="0.55000000000000004">
      <c r="A1118" t="s">
        <v>411</v>
      </c>
      <c r="B1118" t="s">
        <v>169</v>
      </c>
      <c r="C1118">
        <v>8.7767029999999995</v>
      </c>
      <c r="D1118">
        <v>167.73835299999999</v>
      </c>
      <c r="E1118" t="s">
        <v>168</v>
      </c>
      <c r="F1118" t="s">
        <v>58</v>
      </c>
      <c r="G1118" t="s">
        <v>167</v>
      </c>
      <c r="H1118" t="s">
        <v>166</v>
      </c>
      <c r="I1118">
        <v>1</v>
      </c>
      <c r="J1118">
        <v>123.48</v>
      </c>
      <c r="K1118" t="s">
        <v>165</v>
      </c>
      <c r="L1118" s="335">
        <v>61740</v>
      </c>
      <c r="M1118">
        <v>1</v>
      </c>
      <c r="N1118">
        <v>5</v>
      </c>
      <c r="O1118" s="355">
        <f t="shared" si="21"/>
        <v>500</v>
      </c>
    </row>
    <row r="1119" spans="1:15" x14ac:dyDescent="0.55000000000000004">
      <c r="A1119" t="s">
        <v>410</v>
      </c>
      <c r="B1119" t="s">
        <v>169</v>
      </c>
      <c r="C1119">
        <v>8.7767160000000004</v>
      </c>
      <c r="D1119">
        <v>167.73845399999999</v>
      </c>
      <c r="E1119" t="s">
        <v>168</v>
      </c>
      <c r="F1119" t="s">
        <v>58</v>
      </c>
      <c r="G1119" t="s">
        <v>167</v>
      </c>
      <c r="H1119" t="s">
        <v>192</v>
      </c>
      <c r="I1119">
        <v>2</v>
      </c>
      <c r="J1119">
        <v>54.6</v>
      </c>
      <c r="K1119" t="s">
        <v>165</v>
      </c>
      <c r="L1119" s="335">
        <v>152880</v>
      </c>
      <c r="M1119">
        <v>1</v>
      </c>
      <c r="N1119">
        <v>5</v>
      </c>
      <c r="O1119" s="355">
        <f t="shared" si="21"/>
        <v>2800</v>
      </c>
    </row>
    <row r="1120" spans="1:15" x14ac:dyDescent="0.55000000000000004">
      <c r="A1120" t="s">
        <v>409</v>
      </c>
      <c r="B1120" t="s">
        <v>169</v>
      </c>
      <c r="C1120">
        <v>8.7766350000000006</v>
      </c>
      <c r="D1120">
        <v>167.738361</v>
      </c>
      <c r="E1120" t="s">
        <v>168</v>
      </c>
      <c r="F1120" t="s">
        <v>58</v>
      </c>
      <c r="G1120" t="s">
        <v>167</v>
      </c>
      <c r="H1120" t="s">
        <v>224</v>
      </c>
      <c r="I1120">
        <v>2</v>
      </c>
      <c r="J1120">
        <v>89.04</v>
      </c>
      <c r="K1120" t="s">
        <v>165</v>
      </c>
      <c r="L1120" s="335">
        <v>151368</v>
      </c>
      <c r="M1120">
        <v>1</v>
      </c>
      <c r="N1120">
        <v>5</v>
      </c>
      <c r="O1120" s="355">
        <f t="shared" si="21"/>
        <v>1699.9999999999998</v>
      </c>
    </row>
    <row r="1121" spans="1:15" x14ac:dyDescent="0.55000000000000004">
      <c r="A1121" t="s">
        <v>408</v>
      </c>
      <c r="B1121" t="s">
        <v>169</v>
      </c>
      <c r="C1121">
        <v>8.7766249999999992</v>
      </c>
      <c r="D1121">
        <v>167.738226</v>
      </c>
      <c r="E1121" t="s">
        <v>168</v>
      </c>
      <c r="F1121" t="s">
        <v>58</v>
      </c>
      <c r="G1121" t="s">
        <v>167</v>
      </c>
      <c r="H1121" t="s">
        <v>179</v>
      </c>
      <c r="I1121">
        <v>1</v>
      </c>
      <c r="J1121">
        <v>91.56</v>
      </c>
      <c r="K1121" t="s">
        <v>165</v>
      </c>
      <c r="L1121" s="335">
        <v>105294</v>
      </c>
      <c r="M1121">
        <v>1</v>
      </c>
      <c r="N1121">
        <v>5</v>
      </c>
      <c r="O1121" s="355">
        <f t="shared" si="21"/>
        <v>1150</v>
      </c>
    </row>
    <row r="1122" spans="1:15" x14ac:dyDescent="0.55000000000000004">
      <c r="A1122" t="s">
        <v>407</v>
      </c>
      <c r="B1122" t="s">
        <v>169</v>
      </c>
      <c r="C1122">
        <v>8.7767859999999995</v>
      </c>
      <c r="D1122">
        <v>167.738359</v>
      </c>
      <c r="E1122" t="s">
        <v>168</v>
      </c>
      <c r="F1122" t="s">
        <v>58</v>
      </c>
      <c r="G1122" t="s">
        <v>167</v>
      </c>
      <c r="H1122" t="s">
        <v>166</v>
      </c>
      <c r="I1122">
        <v>1</v>
      </c>
      <c r="J1122">
        <v>20.16</v>
      </c>
      <c r="K1122" t="s">
        <v>165</v>
      </c>
      <c r="L1122" s="335">
        <v>10080</v>
      </c>
      <c r="M1122">
        <v>1</v>
      </c>
      <c r="N1122">
        <v>5</v>
      </c>
      <c r="O1122" s="355">
        <f t="shared" si="21"/>
        <v>500</v>
      </c>
    </row>
    <row r="1123" spans="1:15" x14ac:dyDescent="0.55000000000000004">
      <c r="A1123" t="s">
        <v>406</v>
      </c>
      <c r="B1123" t="s">
        <v>169</v>
      </c>
      <c r="C1123">
        <v>8.7770170000000007</v>
      </c>
      <c r="D1123">
        <v>167.73856000000001</v>
      </c>
      <c r="E1123" t="s">
        <v>168</v>
      </c>
      <c r="F1123" t="s">
        <v>58</v>
      </c>
      <c r="G1123" t="s">
        <v>167</v>
      </c>
      <c r="H1123" t="s">
        <v>166</v>
      </c>
      <c r="I1123">
        <v>1</v>
      </c>
      <c r="J1123">
        <v>257.88</v>
      </c>
      <c r="K1123" t="s">
        <v>165</v>
      </c>
      <c r="L1123" s="335">
        <v>219198</v>
      </c>
      <c r="M1123">
        <v>1</v>
      </c>
      <c r="N1123">
        <v>5</v>
      </c>
      <c r="O1123" s="355">
        <f t="shared" si="21"/>
        <v>850</v>
      </c>
    </row>
    <row r="1124" spans="1:15" x14ac:dyDescent="0.55000000000000004">
      <c r="A1124" t="s">
        <v>405</v>
      </c>
      <c r="B1124" t="s">
        <v>169</v>
      </c>
      <c r="C1124">
        <v>8.7770460000000003</v>
      </c>
      <c r="D1124">
        <v>167.738618</v>
      </c>
      <c r="E1124" t="s">
        <v>168</v>
      </c>
      <c r="F1124" t="s">
        <v>58</v>
      </c>
      <c r="G1124" t="s">
        <v>167</v>
      </c>
      <c r="H1124" t="s">
        <v>166</v>
      </c>
      <c r="I1124">
        <v>1</v>
      </c>
      <c r="J1124">
        <v>23.52</v>
      </c>
      <c r="K1124" t="s">
        <v>165</v>
      </c>
      <c r="L1124" s="335">
        <v>11760</v>
      </c>
      <c r="M1124">
        <v>1</v>
      </c>
      <c r="N1124">
        <v>5</v>
      </c>
      <c r="O1124" s="355">
        <f t="shared" si="21"/>
        <v>500</v>
      </c>
    </row>
    <row r="1125" spans="1:15" x14ac:dyDescent="0.55000000000000004">
      <c r="A1125" t="s">
        <v>404</v>
      </c>
      <c r="B1125" t="s">
        <v>169</v>
      </c>
      <c r="C1125">
        <v>8.7770150000000005</v>
      </c>
      <c r="D1125">
        <v>167.73875799999999</v>
      </c>
      <c r="E1125" t="s">
        <v>168</v>
      </c>
      <c r="F1125" t="s">
        <v>58</v>
      </c>
      <c r="G1125" t="s">
        <v>167</v>
      </c>
      <c r="H1125" t="s">
        <v>166</v>
      </c>
      <c r="I1125">
        <v>1</v>
      </c>
      <c r="J1125">
        <v>22.68</v>
      </c>
      <c r="K1125" t="s">
        <v>165</v>
      </c>
      <c r="L1125" s="335">
        <v>11340</v>
      </c>
      <c r="M1125">
        <v>1</v>
      </c>
      <c r="N1125">
        <v>5</v>
      </c>
      <c r="O1125" s="355">
        <f t="shared" si="21"/>
        <v>500</v>
      </c>
    </row>
    <row r="1126" spans="1:15" x14ac:dyDescent="0.55000000000000004">
      <c r="A1126" t="s">
        <v>403</v>
      </c>
      <c r="B1126" t="s">
        <v>169</v>
      </c>
      <c r="C1126">
        <v>8.7769490000000001</v>
      </c>
      <c r="D1126">
        <v>167.73870099999999</v>
      </c>
      <c r="E1126" t="s">
        <v>168</v>
      </c>
      <c r="F1126" t="s">
        <v>58</v>
      </c>
      <c r="G1126" t="s">
        <v>167</v>
      </c>
      <c r="H1126" t="s">
        <v>166</v>
      </c>
      <c r="I1126">
        <v>1</v>
      </c>
      <c r="J1126">
        <v>84.84</v>
      </c>
      <c r="K1126" t="s">
        <v>165</v>
      </c>
      <c r="L1126" s="335">
        <v>72114</v>
      </c>
      <c r="M1126">
        <v>1</v>
      </c>
      <c r="N1126">
        <v>5</v>
      </c>
      <c r="O1126" s="355">
        <f t="shared" si="21"/>
        <v>850</v>
      </c>
    </row>
    <row r="1127" spans="1:15" x14ac:dyDescent="0.55000000000000004">
      <c r="A1127" t="s">
        <v>402</v>
      </c>
      <c r="B1127" t="s">
        <v>169</v>
      </c>
      <c r="C1127">
        <v>8.7771709999999992</v>
      </c>
      <c r="D1127">
        <v>167.738731</v>
      </c>
      <c r="E1127" t="s">
        <v>168</v>
      </c>
      <c r="F1127" t="s">
        <v>58</v>
      </c>
      <c r="G1127" t="s">
        <v>167</v>
      </c>
      <c r="H1127" t="s">
        <v>194</v>
      </c>
      <c r="I1127">
        <v>2</v>
      </c>
      <c r="J1127">
        <v>374.64</v>
      </c>
      <c r="K1127" t="s">
        <v>165</v>
      </c>
      <c r="L1127" s="335">
        <v>1048992</v>
      </c>
      <c r="M1127">
        <v>1</v>
      </c>
      <c r="N1127">
        <v>5</v>
      </c>
      <c r="O1127" s="355">
        <f t="shared" si="21"/>
        <v>2800</v>
      </c>
    </row>
    <row r="1128" spans="1:15" x14ac:dyDescent="0.55000000000000004">
      <c r="A1128" t="s">
        <v>401</v>
      </c>
      <c r="B1128" t="s">
        <v>169</v>
      </c>
      <c r="C1128">
        <v>8.7768969999999999</v>
      </c>
      <c r="D1128">
        <v>167.738609</v>
      </c>
      <c r="E1128" t="s">
        <v>168</v>
      </c>
      <c r="F1128" t="s">
        <v>58</v>
      </c>
      <c r="G1128" t="s">
        <v>167</v>
      </c>
      <c r="H1128" t="s">
        <v>179</v>
      </c>
      <c r="I1128">
        <v>1</v>
      </c>
      <c r="J1128">
        <v>18.48</v>
      </c>
      <c r="K1128" t="s">
        <v>165</v>
      </c>
      <c r="L1128" s="335">
        <v>15708</v>
      </c>
      <c r="M1128">
        <v>1</v>
      </c>
      <c r="N1128">
        <v>5</v>
      </c>
      <c r="O1128" s="355">
        <f t="shared" si="21"/>
        <v>850</v>
      </c>
    </row>
    <row r="1129" spans="1:15" x14ac:dyDescent="0.55000000000000004">
      <c r="A1129" t="s">
        <v>400</v>
      </c>
      <c r="B1129" t="s">
        <v>169</v>
      </c>
      <c r="C1129">
        <v>8.7769130000000004</v>
      </c>
      <c r="D1129">
        <v>167.738709</v>
      </c>
      <c r="E1129" t="s">
        <v>168</v>
      </c>
      <c r="F1129" t="s">
        <v>58</v>
      </c>
      <c r="G1129" t="s">
        <v>167</v>
      </c>
      <c r="H1129" t="s">
        <v>166</v>
      </c>
      <c r="I1129">
        <v>1</v>
      </c>
      <c r="J1129">
        <v>273</v>
      </c>
      <c r="K1129" t="s">
        <v>165</v>
      </c>
      <c r="L1129" s="335">
        <v>232050</v>
      </c>
      <c r="M1129">
        <v>1</v>
      </c>
      <c r="N1129">
        <v>5</v>
      </c>
      <c r="O1129" s="355">
        <f t="shared" si="21"/>
        <v>850</v>
      </c>
    </row>
    <row r="1130" spans="1:15" x14ac:dyDescent="0.55000000000000004">
      <c r="A1130" t="s">
        <v>399</v>
      </c>
      <c r="B1130" t="s">
        <v>169</v>
      </c>
      <c r="C1130">
        <v>8.7769320000000004</v>
      </c>
      <c r="D1130">
        <v>167.73877200000001</v>
      </c>
      <c r="E1130" t="s">
        <v>168</v>
      </c>
      <c r="F1130" t="s">
        <v>58</v>
      </c>
      <c r="G1130" t="s">
        <v>167</v>
      </c>
      <c r="H1130" t="s">
        <v>179</v>
      </c>
      <c r="I1130">
        <v>1</v>
      </c>
      <c r="J1130">
        <v>83.16</v>
      </c>
      <c r="K1130" t="s">
        <v>165</v>
      </c>
      <c r="L1130" s="335">
        <v>95634</v>
      </c>
      <c r="M1130">
        <v>1</v>
      </c>
      <c r="N1130">
        <v>5</v>
      </c>
      <c r="O1130" s="355">
        <f t="shared" si="21"/>
        <v>1150</v>
      </c>
    </row>
    <row r="1131" spans="1:15" x14ac:dyDescent="0.55000000000000004">
      <c r="A1131" t="s">
        <v>398</v>
      </c>
      <c r="B1131" t="s">
        <v>169</v>
      </c>
      <c r="C1131">
        <v>8.7768750000000004</v>
      </c>
      <c r="D1131">
        <v>167.73878999999999</v>
      </c>
      <c r="E1131" t="s">
        <v>168</v>
      </c>
      <c r="F1131" t="s">
        <v>58</v>
      </c>
      <c r="G1131" t="s">
        <v>167</v>
      </c>
      <c r="H1131" t="s">
        <v>166</v>
      </c>
      <c r="I1131">
        <v>1</v>
      </c>
      <c r="J1131">
        <v>70.56</v>
      </c>
      <c r="K1131" t="s">
        <v>165</v>
      </c>
      <c r="L1131" s="335">
        <v>35280</v>
      </c>
      <c r="M1131">
        <v>1</v>
      </c>
      <c r="N1131">
        <v>5</v>
      </c>
      <c r="O1131" s="355">
        <f t="shared" si="21"/>
        <v>500</v>
      </c>
    </row>
    <row r="1132" spans="1:15" x14ac:dyDescent="0.55000000000000004">
      <c r="A1132" t="s">
        <v>397</v>
      </c>
      <c r="B1132" t="s">
        <v>169</v>
      </c>
      <c r="C1132">
        <v>8.7767959999999992</v>
      </c>
      <c r="D1132">
        <v>167.73880800000001</v>
      </c>
      <c r="E1132" t="s">
        <v>168</v>
      </c>
      <c r="F1132" t="s">
        <v>58</v>
      </c>
      <c r="G1132" t="s">
        <v>167</v>
      </c>
      <c r="H1132" t="s">
        <v>179</v>
      </c>
      <c r="I1132">
        <v>1</v>
      </c>
      <c r="J1132">
        <v>174.72</v>
      </c>
      <c r="K1132" t="s">
        <v>165</v>
      </c>
      <c r="L1132" s="335">
        <v>200928</v>
      </c>
      <c r="M1132">
        <v>1</v>
      </c>
      <c r="N1132">
        <v>5</v>
      </c>
      <c r="O1132" s="355">
        <f t="shared" si="21"/>
        <v>1150</v>
      </c>
    </row>
    <row r="1133" spans="1:15" x14ac:dyDescent="0.55000000000000004">
      <c r="A1133" t="s">
        <v>396</v>
      </c>
      <c r="B1133" t="s">
        <v>169</v>
      </c>
      <c r="C1133">
        <v>8.7767320000000009</v>
      </c>
      <c r="D1133">
        <v>167.73860400000001</v>
      </c>
      <c r="E1133" t="s">
        <v>168</v>
      </c>
      <c r="F1133" t="s">
        <v>58</v>
      </c>
      <c r="G1133" t="s">
        <v>167</v>
      </c>
      <c r="H1133" t="s">
        <v>179</v>
      </c>
      <c r="I1133">
        <v>1</v>
      </c>
      <c r="J1133">
        <v>33.6</v>
      </c>
      <c r="K1133" t="s">
        <v>165</v>
      </c>
      <c r="L1133" s="335">
        <v>38640</v>
      </c>
      <c r="M1133">
        <v>1</v>
      </c>
      <c r="N1133">
        <v>5</v>
      </c>
      <c r="O1133" s="355">
        <f t="shared" si="21"/>
        <v>1150</v>
      </c>
    </row>
    <row r="1134" spans="1:15" x14ac:dyDescent="0.55000000000000004">
      <c r="A1134" t="s">
        <v>395</v>
      </c>
      <c r="B1134" t="s">
        <v>169</v>
      </c>
      <c r="C1134">
        <v>8.7768700000000006</v>
      </c>
      <c r="D1134">
        <v>167.73905400000001</v>
      </c>
      <c r="E1134" t="s">
        <v>168</v>
      </c>
      <c r="F1134" t="s">
        <v>58</v>
      </c>
      <c r="G1134" t="s">
        <v>167</v>
      </c>
      <c r="H1134" t="s">
        <v>172</v>
      </c>
      <c r="I1134">
        <v>1</v>
      </c>
      <c r="J1134">
        <v>57.96</v>
      </c>
      <c r="K1134" t="s">
        <v>165</v>
      </c>
      <c r="L1134" s="335">
        <v>49266</v>
      </c>
      <c r="M1134">
        <v>1</v>
      </c>
      <c r="N1134">
        <v>5</v>
      </c>
      <c r="O1134" s="355">
        <f t="shared" si="21"/>
        <v>850</v>
      </c>
    </row>
    <row r="1135" spans="1:15" x14ac:dyDescent="0.55000000000000004">
      <c r="A1135" t="s">
        <v>394</v>
      </c>
      <c r="B1135" t="s">
        <v>169</v>
      </c>
      <c r="C1135">
        <v>8.776942</v>
      </c>
      <c r="D1135">
        <v>167.73907399999999</v>
      </c>
      <c r="E1135" t="s">
        <v>168</v>
      </c>
      <c r="F1135" t="s">
        <v>58</v>
      </c>
      <c r="G1135" t="s">
        <v>167</v>
      </c>
      <c r="H1135" t="s">
        <v>179</v>
      </c>
      <c r="I1135">
        <v>1</v>
      </c>
      <c r="J1135">
        <v>95.76</v>
      </c>
      <c r="K1135" t="s">
        <v>165</v>
      </c>
      <c r="L1135" s="335">
        <v>81396</v>
      </c>
      <c r="M1135">
        <v>1</v>
      </c>
      <c r="N1135">
        <v>5</v>
      </c>
      <c r="O1135" s="355">
        <f t="shared" si="21"/>
        <v>850</v>
      </c>
    </row>
    <row r="1136" spans="1:15" x14ac:dyDescent="0.55000000000000004">
      <c r="A1136" t="s">
        <v>393</v>
      </c>
      <c r="B1136" t="s">
        <v>169</v>
      </c>
      <c r="C1136">
        <v>8.7768730000000001</v>
      </c>
      <c r="D1136">
        <v>167.73915</v>
      </c>
      <c r="E1136" t="s">
        <v>168</v>
      </c>
      <c r="F1136" t="s">
        <v>58</v>
      </c>
      <c r="G1136" t="s">
        <v>167</v>
      </c>
      <c r="H1136" t="s">
        <v>216</v>
      </c>
      <c r="I1136">
        <v>1</v>
      </c>
      <c r="J1136">
        <v>58.8</v>
      </c>
      <c r="K1136" t="s">
        <v>165</v>
      </c>
      <c r="L1136" s="335">
        <v>7820.4</v>
      </c>
      <c r="M1136">
        <v>1</v>
      </c>
      <c r="N1136">
        <v>5</v>
      </c>
      <c r="O1136" s="355">
        <f t="shared" si="21"/>
        <v>133</v>
      </c>
    </row>
    <row r="1137" spans="1:15" x14ac:dyDescent="0.55000000000000004">
      <c r="A1137" t="s">
        <v>392</v>
      </c>
      <c r="B1137" t="s">
        <v>169</v>
      </c>
      <c r="C1137">
        <v>8.7768479999999993</v>
      </c>
      <c r="D1137">
        <v>167.73923199999999</v>
      </c>
      <c r="E1137" t="s">
        <v>168</v>
      </c>
      <c r="F1137" t="s">
        <v>58</v>
      </c>
      <c r="G1137" t="s">
        <v>167</v>
      </c>
      <c r="H1137" t="s">
        <v>166</v>
      </c>
      <c r="I1137">
        <v>1</v>
      </c>
      <c r="J1137">
        <v>25.2</v>
      </c>
      <c r="K1137" t="s">
        <v>165</v>
      </c>
      <c r="L1137" s="335">
        <v>21420</v>
      </c>
      <c r="M1137">
        <v>1</v>
      </c>
      <c r="N1137">
        <v>5</v>
      </c>
      <c r="O1137" s="355">
        <f t="shared" si="21"/>
        <v>850</v>
      </c>
    </row>
    <row r="1138" spans="1:15" x14ac:dyDescent="0.55000000000000004">
      <c r="A1138" t="s">
        <v>391</v>
      </c>
      <c r="B1138" t="s">
        <v>169</v>
      </c>
      <c r="C1138">
        <v>8.7767970000000002</v>
      </c>
      <c r="D1138">
        <v>167.73924400000001</v>
      </c>
      <c r="E1138" t="s">
        <v>168</v>
      </c>
      <c r="F1138" t="s">
        <v>58</v>
      </c>
      <c r="G1138" t="s">
        <v>167</v>
      </c>
      <c r="H1138" t="s">
        <v>166</v>
      </c>
      <c r="I1138">
        <v>1</v>
      </c>
      <c r="J1138">
        <v>52.08</v>
      </c>
      <c r="K1138" t="s">
        <v>165</v>
      </c>
      <c r="L1138" s="335">
        <v>44268</v>
      </c>
      <c r="M1138">
        <v>1</v>
      </c>
      <c r="N1138">
        <v>5</v>
      </c>
      <c r="O1138" s="355">
        <f t="shared" si="21"/>
        <v>850</v>
      </c>
    </row>
    <row r="1139" spans="1:15" x14ac:dyDescent="0.55000000000000004">
      <c r="A1139" t="s">
        <v>390</v>
      </c>
      <c r="B1139" t="s">
        <v>169</v>
      </c>
      <c r="C1139">
        <v>8.7767719999999994</v>
      </c>
      <c r="D1139">
        <v>167.73914199999999</v>
      </c>
      <c r="E1139" t="s">
        <v>168</v>
      </c>
      <c r="F1139" t="s">
        <v>58</v>
      </c>
      <c r="G1139" t="s">
        <v>167</v>
      </c>
      <c r="H1139" t="s">
        <v>194</v>
      </c>
      <c r="I1139">
        <v>5</v>
      </c>
      <c r="J1139">
        <v>41.16</v>
      </c>
      <c r="K1139" t="s">
        <v>165</v>
      </c>
      <c r="L1139" s="335">
        <v>288120</v>
      </c>
      <c r="M1139">
        <v>1</v>
      </c>
      <c r="N1139">
        <v>5</v>
      </c>
      <c r="O1139" s="355">
        <f t="shared" si="21"/>
        <v>7000.0000000000009</v>
      </c>
    </row>
    <row r="1140" spans="1:15" x14ac:dyDescent="0.55000000000000004">
      <c r="A1140" t="s">
        <v>389</v>
      </c>
      <c r="B1140" t="s">
        <v>169</v>
      </c>
      <c r="C1140">
        <v>8.7771150000000002</v>
      </c>
      <c r="D1140">
        <v>167.73904999999999</v>
      </c>
      <c r="E1140" t="s">
        <v>168</v>
      </c>
      <c r="F1140" t="s">
        <v>60</v>
      </c>
      <c r="G1140" t="s">
        <v>167</v>
      </c>
      <c r="H1140" t="s">
        <v>192</v>
      </c>
      <c r="I1140">
        <v>2</v>
      </c>
      <c r="J1140">
        <v>89.88</v>
      </c>
      <c r="K1140" t="s">
        <v>165</v>
      </c>
      <c r="L1140" s="335">
        <v>251664</v>
      </c>
      <c r="M1140">
        <v>1</v>
      </c>
      <c r="N1140">
        <v>5</v>
      </c>
      <c r="O1140" s="355">
        <f t="shared" si="21"/>
        <v>2800</v>
      </c>
    </row>
    <row r="1141" spans="1:15" x14ac:dyDescent="0.55000000000000004">
      <c r="A1141" t="s">
        <v>388</v>
      </c>
      <c r="B1141" t="s">
        <v>169</v>
      </c>
      <c r="C1141">
        <v>8.7769820000000003</v>
      </c>
      <c r="D1141">
        <v>167.739124</v>
      </c>
      <c r="E1141" t="s">
        <v>168</v>
      </c>
      <c r="F1141" t="s">
        <v>58</v>
      </c>
      <c r="G1141" t="s">
        <v>167</v>
      </c>
      <c r="H1141" t="s">
        <v>166</v>
      </c>
      <c r="I1141">
        <v>1</v>
      </c>
      <c r="J1141">
        <v>106.68</v>
      </c>
      <c r="K1141" t="s">
        <v>165</v>
      </c>
      <c r="L1141" s="335">
        <v>90678</v>
      </c>
      <c r="M1141">
        <v>1</v>
      </c>
      <c r="N1141">
        <v>5</v>
      </c>
      <c r="O1141" s="355">
        <f t="shared" si="21"/>
        <v>850</v>
      </c>
    </row>
    <row r="1142" spans="1:15" x14ac:dyDescent="0.55000000000000004">
      <c r="A1142" t="s">
        <v>387</v>
      </c>
      <c r="B1142" t="s">
        <v>169</v>
      </c>
      <c r="C1142">
        <v>8.7771229999999996</v>
      </c>
      <c r="D1142">
        <v>167.73912300000001</v>
      </c>
      <c r="E1142" t="s">
        <v>168</v>
      </c>
      <c r="F1142" t="s">
        <v>58</v>
      </c>
      <c r="G1142" t="s">
        <v>167</v>
      </c>
      <c r="H1142" t="s">
        <v>179</v>
      </c>
      <c r="I1142">
        <v>1</v>
      </c>
      <c r="J1142">
        <v>91.56</v>
      </c>
      <c r="K1142" t="s">
        <v>165</v>
      </c>
      <c r="L1142" s="335">
        <v>105294</v>
      </c>
      <c r="M1142">
        <v>1</v>
      </c>
      <c r="N1142">
        <v>5</v>
      </c>
      <c r="O1142" s="355">
        <f t="shared" si="21"/>
        <v>1150</v>
      </c>
    </row>
    <row r="1143" spans="1:15" x14ac:dyDescent="0.55000000000000004">
      <c r="A1143" t="s">
        <v>386</v>
      </c>
      <c r="B1143" t="s">
        <v>169</v>
      </c>
      <c r="C1143">
        <v>8.7770899999999994</v>
      </c>
      <c r="D1143">
        <v>167.73939999999999</v>
      </c>
      <c r="E1143" t="s">
        <v>168</v>
      </c>
      <c r="F1143" t="s">
        <v>58</v>
      </c>
      <c r="G1143" t="s">
        <v>167</v>
      </c>
      <c r="H1143" t="s">
        <v>179</v>
      </c>
      <c r="I1143">
        <v>1</v>
      </c>
      <c r="J1143">
        <v>218.4</v>
      </c>
      <c r="K1143" t="s">
        <v>165</v>
      </c>
      <c r="L1143" s="335">
        <v>185640</v>
      </c>
      <c r="M1143">
        <v>1</v>
      </c>
      <c r="N1143">
        <v>5</v>
      </c>
      <c r="O1143" s="355">
        <f t="shared" si="21"/>
        <v>850</v>
      </c>
    </row>
    <row r="1144" spans="1:15" x14ac:dyDescent="0.55000000000000004">
      <c r="A1144" t="s">
        <v>385</v>
      </c>
      <c r="B1144" t="s">
        <v>169</v>
      </c>
      <c r="C1144">
        <v>8.7770449999999993</v>
      </c>
      <c r="D1144">
        <v>167.73924400000001</v>
      </c>
      <c r="E1144" t="s">
        <v>168</v>
      </c>
      <c r="F1144" t="s">
        <v>58</v>
      </c>
      <c r="G1144" t="s">
        <v>167</v>
      </c>
      <c r="H1144" t="s">
        <v>179</v>
      </c>
      <c r="I1144">
        <v>1</v>
      </c>
      <c r="J1144">
        <v>93.24</v>
      </c>
      <c r="K1144" t="s">
        <v>165</v>
      </c>
      <c r="L1144" s="335">
        <v>79254</v>
      </c>
      <c r="M1144">
        <v>1</v>
      </c>
      <c r="N1144">
        <v>5</v>
      </c>
      <c r="O1144" s="355">
        <f t="shared" si="21"/>
        <v>850</v>
      </c>
    </row>
    <row r="1145" spans="1:15" x14ac:dyDescent="0.55000000000000004">
      <c r="A1145" t="s">
        <v>384</v>
      </c>
      <c r="B1145" t="s">
        <v>169</v>
      </c>
      <c r="C1145">
        <v>8.7769259999999996</v>
      </c>
      <c r="D1145">
        <v>167.73949999999999</v>
      </c>
      <c r="E1145" t="s">
        <v>168</v>
      </c>
      <c r="F1145" t="s">
        <v>58</v>
      </c>
      <c r="G1145" t="s">
        <v>167</v>
      </c>
      <c r="H1145" t="s">
        <v>166</v>
      </c>
      <c r="I1145">
        <v>1</v>
      </c>
      <c r="J1145">
        <v>104.16</v>
      </c>
      <c r="K1145" t="s">
        <v>165</v>
      </c>
      <c r="L1145" s="335">
        <v>52080</v>
      </c>
      <c r="M1145">
        <v>1</v>
      </c>
      <c r="N1145">
        <v>5</v>
      </c>
      <c r="O1145" s="355">
        <f t="shared" si="21"/>
        <v>500</v>
      </c>
    </row>
    <row r="1146" spans="1:15" x14ac:dyDescent="0.55000000000000004">
      <c r="A1146" t="s">
        <v>383</v>
      </c>
      <c r="B1146" t="s">
        <v>169</v>
      </c>
      <c r="C1146">
        <v>8.7766070000000003</v>
      </c>
      <c r="D1146">
        <v>167.73819399999999</v>
      </c>
      <c r="E1146" t="s">
        <v>168</v>
      </c>
      <c r="F1146" t="s">
        <v>58</v>
      </c>
      <c r="G1146" t="s">
        <v>167</v>
      </c>
      <c r="H1146" t="s">
        <v>216</v>
      </c>
      <c r="I1146">
        <v>1</v>
      </c>
      <c r="J1146">
        <v>112.56</v>
      </c>
      <c r="K1146" t="s">
        <v>165</v>
      </c>
      <c r="L1146" s="335">
        <v>7541.52</v>
      </c>
      <c r="M1146">
        <v>1</v>
      </c>
      <c r="N1146">
        <v>5</v>
      </c>
      <c r="O1146" s="355">
        <f t="shared" si="21"/>
        <v>67</v>
      </c>
    </row>
    <row r="1147" spans="1:15" x14ac:dyDescent="0.55000000000000004">
      <c r="A1147" t="s">
        <v>382</v>
      </c>
      <c r="B1147" t="s">
        <v>169</v>
      </c>
      <c r="C1147">
        <v>8.7765249999999995</v>
      </c>
      <c r="D1147">
        <v>167.73809600000001</v>
      </c>
      <c r="E1147" t="s">
        <v>168</v>
      </c>
      <c r="F1147" t="s">
        <v>58</v>
      </c>
      <c r="G1147" t="s">
        <v>167</v>
      </c>
      <c r="H1147" t="s">
        <v>166</v>
      </c>
      <c r="I1147">
        <v>1</v>
      </c>
      <c r="J1147">
        <v>127.68</v>
      </c>
      <c r="K1147" t="s">
        <v>165</v>
      </c>
      <c r="L1147" s="335">
        <v>63840</v>
      </c>
      <c r="M1147">
        <v>1</v>
      </c>
      <c r="N1147">
        <v>5</v>
      </c>
      <c r="O1147" s="355">
        <f t="shared" si="21"/>
        <v>500</v>
      </c>
    </row>
    <row r="1148" spans="1:15" x14ac:dyDescent="0.55000000000000004">
      <c r="A1148" t="s">
        <v>381</v>
      </c>
      <c r="B1148" t="s">
        <v>169</v>
      </c>
      <c r="C1148">
        <v>8.7763109999999998</v>
      </c>
      <c r="D1148">
        <v>167.738257</v>
      </c>
      <c r="E1148" t="s">
        <v>168</v>
      </c>
      <c r="F1148" t="s">
        <v>58</v>
      </c>
      <c r="G1148" t="s">
        <v>167</v>
      </c>
      <c r="H1148" t="s">
        <v>166</v>
      </c>
      <c r="I1148">
        <v>1</v>
      </c>
      <c r="J1148">
        <v>133.56</v>
      </c>
      <c r="K1148" t="s">
        <v>165</v>
      </c>
      <c r="L1148" s="335">
        <v>66780</v>
      </c>
      <c r="M1148">
        <v>1</v>
      </c>
      <c r="N1148">
        <v>5</v>
      </c>
      <c r="O1148" s="355">
        <f t="shared" si="21"/>
        <v>500</v>
      </c>
    </row>
    <row r="1149" spans="1:15" x14ac:dyDescent="0.55000000000000004">
      <c r="A1149" t="s">
        <v>380</v>
      </c>
      <c r="B1149" t="s">
        <v>169</v>
      </c>
      <c r="C1149">
        <v>8.7764419999999994</v>
      </c>
      <c r="D1149">
        <v>167.738224</v>
      </c>
      <c r="E1149" t="s">
        <v>168</v>
      </c>
      <c r="F1149" t="s">
        <v>58</v>
      </c>
      <c r="G1149" t="s">
        <v>167</v>
      </c>
      <c r="H1149" t="s">
        <v>174</v>
      </c>
      <c r="I1149">
        <v>2</v>
      </c>
      <c r="J1149">
        <v>74.760000000000005</v>
      </c>
      <c r="K1149" t="s">
        <v>165</v>
      </c>
      <c r="L1149" s="335">
        <v>5980.8</v>
      </c>
      <c r="M1149">
        <v>1</v>
      </c>
      <c r="N1149">
        <v>5</v>
      </c>
      <c r="O1149" s="355">
        <f t="shared" si="21"/>
        <v>80</v>
      </c>
    </row>
    <row r="1150" spans="1:15" x14ac:dyDescent="0.55000000000000004">
      <c r="A1150" t="s">
        <v>379</v>
      </c>
      <c r="B1150" t="s">
        <v>169</v>
      </c>
      <c r="C1150">
        <v>8.7764399999999991</v>
      </c>
      <c r="D1150">
        <v>167.738302</v>
      </c>
      <c r="E1150" t="s">
        <v>168</v>
      </c>
      <c r="F1150" t="s">
        <v>60</v>
      </c>
      <c r="G1150" t="s">
        <v>167</v>
      </c>
      <c r="H1150" t="s">
        <v>179</v>
      </c>
      <c r="I1150">
        <v>1</v>
      </c>
      <c r="J1150">
        <v>315</v>
      </c>
      <c r="K1150" t="s">
        <v>165</v>
      </c>
      <c r="L1150" s="335">
        <v>362250</v>
      </c>
      <c r="M1150">
        <v>1</v>
      </c>
      <c r="N1150">
        <v>5</v>
      </c>
      <c r="O1150" s="355">
        <f t="shared" si="21"/>
        <v>1150</v>
      </c>
    </row>
    <row r="1151" spans="1:15" x14ac:dyDescent="0.55000000000000004">
      <c r="A1151" t="s">
        <v>378</v>
      </c>
      <c r="B1151" t="s">
        <v>169</v>
      </c>
      <c r="C1151">
        <v>8.7762840000000004</v>
      </c>
      <c r="D1151">
        <v>167.73820900000001</v>
      </c>
      <c r="E1151" t="s">
        <v>168</v>
      </c>
      <c r="F1151" t="s">
        <v>58</v>
      </c>
      <c r="G1151" t="s">
        <v>167</v>
      </c>
      <c r="H1151" t="s">
        <v>194</v>
      </c>
      <c r="I1151">
        <v>6</v>
      </c>
      <c r="J1151">
        <v>13.44</v>
      </c>
      <c r="K1151" t="s">
        <v>165</v>
      </c>
      <c r="L1151" s="335">
        <v>112896</v>
      </c>
      <c r="M1151">
        <v>1</v>
      </c>
      <c r="N1151">
        <v>5</v>
      </c>
      <c r="O1151" s="355">
        <f t="shared" si="21"/>
        <v>8400</v>
      </c>
    </row>
    <row r="1152" spans="1:15" x14ac:dyDescent="0.55000000000000004">
      <c r="A1152" t="s">
        <v>377</v>
      </c>
      <c r="B1152" t="s">
        <v>169</v>
      </c>
      <c r="C1152">
        <v>8.7763629999999999</v>
      </c>
      <c r="D1152">
        <v>167.73817099999999</v>
      </c>
      <c r="E1152" t="s">
        <v>168</v>
      </c>
      <c r="F1152" t="s">
        <v>58</v>
      </c>
      <c r="G1152" t="s">
        <v>167</v>
      </c>
      <c r="H1152" t="s">
        <v>194</v>
      </c>
      <c r="I1152">
        <v>2</v>
      </c>
      <c r="J1152">
        <v>40.32</v>
      </c>
      <c r="K1152" t="s">
        <v>165</v>
      </c>
      <c r="L1152" s="335">
        <v>92736</v>
      </c>
      <c r="M1152">
        <v>1</v>
      </c>
      <c r="N1152">
        <v>5</v>
      </c>
      <c r="O1152" s="355">
        <f t="shared" si="21"/>
        <v>2300</v>
      </c>
    </row>
    <row r="1153" spans="1:15" x14ac:dyDescent="0.55000000000000004">
      <c r="A1153" t="s">
        <v>376</v>
      </c>
      <c r="B1153" t="s">
        <v>169</v>
      </c>
      <c r="C1153">
        <v>8.7763249999999999</v>
      </c>
      <c r="D1153">
        <v>167.738136</v>
      </c>
      <c r="E1153" t="s">
        <v>168</v>
      </c>
      <c r="F1153" t="s">
        <v>58</v>
      </c>
      <c r="G1153" t="s">
        <v>167</v>
      </c>
      <c r="H1153" t="s">
        <v>166</v>
      </c>
      <c r="I1153">
        <v>1</v>
      </c>
      <c r="J1153">
        <v>12.6</v>
      </c>
      <c r="K1153" t="s">
        <v>165</v>
      </c>
      <c r="L1153" s="335">
        <v>10710</v>
      </c>
      <c r="M1153">
        <v>1</v>
      </c>
      <c r="N1153">
        <v>5</v>
      </c>
      <c r="O1153" s="355">
        <f t="shared" si="21"/>
        <v>850</v>
      </c>
    </row>
    <row r="1154" spans="1:15" x14ac:dyDescent="0.55000000000000004">
      <c r="A1154" t="s">
        <v>375</v>
      </c>
      <c r="B1154" t="s">
        <v>169</v>
      </c>
      <c r="C1154">
        <v>8.7765889999999995</v>
      </c>
      <c r="D1154">
        <v>167.73866000000001</v>
      </c>
      <c r="E1154" t="s">
        <v>168</v>
      </c>
      <c r="F1154" t="s">
        <v>58</v>
      </c>
      <c r="G1154" t="s">
        <v>167</v>
      </c>
      <c r="H1154" t="s">
        <v>179</v>
      </c>
      <c r="I1154">
        <v>1</v>
      </c>
      <c r="J1154">
        <v>185.64</v>
      </c>
      <c r="K1154" t="s">
        <v>165</v>
      </c>
      <c r="L1154" s="335">
        <v>157794</v>
      </c>
      <c r="M1154">
        <v>1</v>
      </c>
      <c r="N1154">
        <v>5</v>
      </c>
      <c r="O1154" s="355">
        <f t="shared" si="21"/>
        <v>850.00000000000011</v>
      </c>
    </row>
    <row r="1155" spans="1:15" x14ac:dyDescent="0.55000000000000004">
      <c r="A1155" t="s">
        <v>374</v>
      </c>
      <c r="B1155" t="s">
        <v>169</v>
      </c>
      <c r="C1155">
        <v>8.7765160000000009</v>
      </c>
      <c r="D1155">
        <v>167.73877200000001</v>
      </c>
      <c r="E1155" t="s">
        <v>168</v>
      </c>
      <c r="F1155" t="s">
        <v>143</v>
      </c>
      <c r="G1155" t="s">
        <v>167</v>
      </c>
      <c r="H1155" t="s">
        <v>216</v>
      </c>
      <c r="I1155">
        <v>1</v>
      </c>
      <c r="J1155">
        <v>16.8</v>
      </c>
      <c r="K1155" t="s">
        <v>165</v>
      </c>
      <c r="L1155" s="335">
        <v>1125.5999999999999</v>
      </c>
      <c r="M1155">
        <v>1</v>
      </c>
      <c r="N1155">
        <v>5</v>
      </c>
      <c r="O1155" s="355">
        <f t="shared" si="21"/>
        <v>66.999999999999986</v>
      </c>
    </row>
    <row r="1156" spans="1:15" x14ac:dyDescent="0.55000000000000004">
      <c r="A1156" t="s">
        <v>373</v>
      </c>
      <c r="B1156" t="s">
        <v>169</v>
      </c>
      <c r="C1156">
        <v>8.7766570000000002</v>
      </c>
      <c r="D1156">
        <v>167.73873699999999</v>
      </c>
      <c r="E1156" t="s">
        <v>168</v>
      </c>
      <c r="F1156" t="s">
        <v>58</v>
      </c>
      <c r="G1156" t="s">
        <v>167</v>
      </c>
      <c r="H1156" t="s">
        <v>166</v>
      </c>
      <c r="I1156">
        <v>1</v>
      </c>
      <c r="J1156">
        <v>377.16</v>
      </c>
      <c r="K1156" t="s">
        <v>165</v>
      </c>
      <c r="L1156" s="335">
        <v>188580</v>
      </c>
      <c r="M1156">
        <v>1</v>
      </c>
      <c r="N1156">
        <v>5</v>
      </c>
      <c r="O1156" s="355">
        <f t="shared" si="21"/>
        <v>499.99999999999994</v>
      </c>
    </row>
    <row r="1157" spans="1:15" x14ac:dyDescent="0.55000000000000004">
      <c r="A1157" t="s">
        <v>372</v>
      </c>
      <c r="B1157" t="s">
        <v>169</v>
      </c>
      <c r="C1157">
        <v>8.7765129999999996</v>
      </c>
      <c r="D1157">
        <v>167.73883599999999</v>
      </c>
      <c r="E1157" t="s">
        <v>168</v>
      </c>
      <c r="F1157" t="s">
        <v>58</v>
      </c>
      <c r="G1157" t="s">
        <v>167</v>
      </c>
      <c r="H1157" t="s">
        <v>216</v>
      </c>
      <c r="I1157">
        <v>1</v>
      </c>
      <c r="J1157">
        <v>135.24</v>
      </c>
      <c r="K1157" t="s">
        <v>165</v>
      </c>
      <c r="L1157" s="335">
        <v>17986.919999999998</v>
      </c>
      <c r="M1157">
        <v>1</v>
      </c>
      <c r="N1157">
        <v>5</v>
      </c>
      <c r="O1157" s="355">
        <f t="shared" si="21"/>
        <v>132.99999999999997</v>
      </c>
    </row>
    <row r="1158" spans="1:15" x14ac:dyDescent="0.55000000000000004">
      <c r="A1158" t="s">
        <v>371</v>
      </c>
      <c r="B1158" t="s">
        <v>169</v>
      </c>
      <c r="C1158">
        <v>8.7765330000000006</v>
      </c>
      <c r="D1158">
        <v>167.73889199999999</v>
      </c>
      <c r="E1158" t="s">
        <v>168</v>
      </c>
      <c r="F1158" t="s">
        <v>58</v>
      </c>
      <c r="G1158" t="s">
        <v>167</v>
      </c>
      <c r="H1158" t="s">
        <v>224</v>
      </c>
      <c r="I1158">
        <v>2</v>
      </c>
      <c r="J1158">
        <v>82.32</v>
      </c>
      <c r="K1158" t="s">
        <v>165</v>
      </c>
      <c r="L1158" s="335">
        <v>189336</v>
      </c>
      <c r="M1158">
        <v>1</v>
      </c>
      <c r="N1158">
        <v>5</v>
      </c>
      <c r="O1158" s="355">
        <f t="shared" si="21"/>
        <v>2300</v>
      </c>
    </row>
    <row r="1159" spans="1:15" x14ac:dyDescent="0.55000000000000004">
      <c r="A1159" t="s">
        <v>370</v>
      </c>
      <c r="B1159" t="s">
        <v>169</v>
      </c>
      <c r="C1159">
        <v>8.776662</v>
      </c>
      <c r="D1159">
        <v>167.7389</v>
      </c>
      <c r="E1159" t="s">
        <v>168</v>
      </c>
      <c r="F1159" t="s">
        <v>143</v>
      </c>
      <c r="G1159" t="s">
        <v>167</v>
      </c>
      <c r="H1159" t="s">
        <v>194</v>
      </c>
      <c r="I1159">
        <v>2</v>
      </c>
      <c r="J1159">
        <v>57.96</v>
      </c>
      <c r="K1159" t="s">
        <v>165</v>
      </c>
      <c r="L1159" s="335">
        <v>162288</v>
      </c>
      <c r="M1159">
        <v>1</v>
      </c>
      <c r="N1159">
        <v>5</v>
      </c>
      <c r="O1159" s="355">
        <f t="shared" si="21"/>
        <v>2800</v>
      </c>
    </row>
    <row r="1160" spans="1:15" x14ac:dyDescent="0.55000000000000004">
      <c r="A1160" t="s">
        <v>369</v>
      </c>
      <c r="B1160" t="s">
        <v>169</v>
      </c>
      <c r="C1160">
        <v>8.7766599999999997</v>
      </c>
      <c r="D1160">
        <v>167.73894999999999</v>
      </c>
      <c r="E1160" t="s">
        <v>168</v>
      </c>
      <c r="F1160" t="s">
        <v>58</v>
      </c>
      <c r="G1160" t="s">
        <v>167</v>
      </c>
      <c r="H1160" t="s">
        <v>166</v>
      </c>
      <c r="I1160">
        <v>1</v>
      </c>
      <c r="J1160">
        <v>82.32</v>
      </c>
      <c r="K1160" t="s">
        <v>165</v>
      </c>
      <c r="L1160" s="335">
        <v>41160</v>
      </c>
      <c r="M1160">
        <v>1</v>
      </c>
      <c r="N1160">
        <v>5</v>
      </c>
      <c r="O1160" s="355">
        <f t="shared" si="21"/>
        <v>500.00000000000006</v>
      </c>
    </row>
    <row r="1161" spans="1:15" x14ac:dyDescent="0.55000000000000004">
      <c r="A1161" t="s">
        <v>368</v>
      </c>
      <c r="B1161" t="s">
        <v>169</v>
      </c>
      <c r="C1161">
        <v>8.7766819999999992</v>
      </c>
      <c r="D1161">
        <v>167.73898700000001</v>
      </c>
      <c r="E1161" t="s">
        <v>168</v>
      </c>
      <c r="F1161" t="s">
        <v>58</v>
      </c>
      <c r="G1161" t="s">
        <v>167</v>
      </c>
      <c r="H1161" t="s">
        <v>192</v>
      </c>
      <c r="I1161">
        <v>2</v>
      </c>
      <c r="J1161">
        <v>86.52</v>
      </c>
      <c r="K1161" t="s">
        <v>165</v>
      </c>
      <c r="L1161" s="335">
        <v>242256</v>
      </c>
      <c r="M1161">
        <v>1</v>
      </c>
      <c r="N1161">
        <v>5</v>
      </c>
      <c r="O1161" s="355">
        <f t="shared" si="21"/>
        <v>2800</v>
      </c>
    </row>
    <row r="1162" spans="1:15" x14ac:dyDescent="0.55000000000000004">
      <c r="A1162" t="s">
        <v>367</v>
      </c>
      <c r="B1162" t="s">
        <v>169</v>
      </c>
      <c r="C1162">
        <v>8.7764120000000005</v>
      </c>
      <c r="D1162">
        <v>167.73852400000001</v>
      </c>
      <c r="E1162" t="s">
        <v>168</v>
      </c>
      <c r="F1162" t="s">
        <v>58</v>
      </c>
      <c r="G1162" t="s">
        <v>167</v>
      </c>
      <c r="H1162" t="s">
        <v>194</v>
      </c>
      <c r="I1162">
        <v>4</v>
      </c>
      <c r="J1162">
        <v>243.6</v>
      </c>
      <c r="K1162" t="s">
        <v>165</v>
      </c>
      <c r="L1162" s="335">
        <v>1364160</v>
      </c>
      <c r="M1162">
        <v>1</v>
      </c>
      <c r="N1162">
        <v>5</v>
      </c>
      <c r="O1162" s="355">
        <f t="shared" ref="O1162:O1225" si="22">L1162/J1162</f>
        <v>5600</v>
      </c>
    </row>
    <row r="1163" spans="1:15" x14ac:dyDescent="0.55000000000000004">
      <c r="A1163" t="s">
        <v>366</v>
      </c>
      <c r="B1163" t="s">
        <v>169</v>
      </c>
      <c r="C1163">
        <v>8.7765599999999999</v>
      </c>
      <c r="D1163">
        <v>167.738494</v>
      </c>
      <c r="E1163" t="s">
        <v>168</v>
      </c>
      <c r="F1163" t="s">
        <v>143</v>
      </c>
      <c r="G1163" t="s">
        <v>167</v>
      </c>
      <c r="H1163" t="s">
        <v>166</v>
      </c>
      <c r="I1163">
        <v>1</v>
      </c>
      <c r="J1163">
        <v>71.400000000000006</v>
      </c>
      <c r="K1163" t="s">
        <v>165</v>
      </c>
      <c r="L1163" s="335">
        <v>60690</v>
      </c>
      <c r="M1163">
        <v>1</v>
      </c>
      <c r="N1163">
        <v>5</v>
      </c>
      <c r="O1163" s="355">
        <f t="shared" si="22"/>
        <v>849.99999999999989</v>
      </c>
    </row>
    <row r="1164" spans="1:15" x14ac:dyDescent="0.55000000000000004">
      <c r="A1164" t="s">
        <v>365</v>
      </c>
      <c r="B1164" t="s">
        <v>169</v>
      </c>
      <c r="C1164">
        <v>8.7763399999999994</v>
      </c>
      <c r="D1164">
        <v>167.738527</v>
      </c>
      <c r="E1164" t="s">
        <v>168</v>
      </c>
      <c r="F1164" t="s">
        <v>62</v>
      </c>
      <c r="G1164" t="s">
        <v>167</v>
      </c>
      <c r="H1164" t="s">
        <v>224</v>
      </c>
      <c r="I1164">
        <v>3</v>
      </c>
      <c r="J1164">
        <v>90.72</v>
      </c>
      <c r="K1164" t="s">
        <v>165</v>
      </c>
      <c r="L1164" s="335">
        <v>312984</v>
      </c>
      <c r="M1164">
        <v>1</v>
      </c>
      <c r="N1164">
        <v>5</v>
      </c>
      <c r="O1164" s="355">
        <f t="shared" si="22"/>
        <v>3450</v>
      </c>
    </row>
    <row r="1165" spans="1:15" x14ac:dyDescent="0.55000000000000004">
      <c r="A1165" t="s">
        <v>364</v>
      </c>
      <c r="B1165" t="s">
        <v>169</v>
      </c>
      <c r="C1165">
        <v>8.776529</v>
      </c>
      <c r="D1165">
        <v>167.73843600000001</v>
      </c>
      <c r="E1165" t="s">
        <v>168</v>
      </c>
      <c r="F1165" t="s">
        <v>58</v>
      </c>
      <c r="G1165" t="s">
        <v>167</v>
      </c>
      <c r="H1165" t="s">
        <v>179</v>
      </c>
      <c r="I1165">
        <v>1</v>
      </c>
      <c r="J1165">
        <v>84.84</v>
      </c>
      <c r="K1165" t="s">
        <v>165</v>
      </c>
      <c r="L1165" s="335">
        <v>97566</v>
      </c>
      <c r="M1165">
        <v>1</v>
      </c>
      <c r="N1165">
        <v>5</v>
      </c>
      <c r="O1165" s="355">
        <f t="shared" si="22"/>
        <v>1150</v>
      </c>
    </row>
    <row r="1166" spans="1:15" x14ac:dyDescent="0.55000000000000004">
      <c r="A1166" t="s">
        <v>363</v>
      </c>
      <c r="B1166" t="s">
        <v>169</v>
      </c>
      <c r="C1166">
        <v>8.7765240000000002</v>
      </c>
      <c r="D1166">
        <v>167.73837700000001</v>
      </c>
      <c r="E1166" t="s">
        <v>168</v>
      </c>
      <c r="F1166" t="s">
        <v>58</v>
      </c>
      <c r="G1166" t="s">
        <v>167</v>
      </c>
      <c r="H1166" t="s">
        <v>166</v>
      </c>
      <c r="I1166">
        <v>1</v>
      </c>
      <c r="J1166">
        <v>260.39999999999998</v>
      </c>
      <c r="K1166" t="s">
        <v>165</v>
      </c>
      <c r="L1166" s="335">
        <v>130200</v>
      </c>
      <c r="M1166">
        <v>1</v>
      </c>
      <c r="N1166">
        <v>5</v>
      </c>
      <c r="O1166" s="355">
        <f t="shared" si="22"/>
        <v>500.00000000000006</v>
      </c>
    </row>
    <row r="1167" spans="1:15" x14ac:dyDescent="0.55000000000000004">
      <c r="A1167" t="s">
        <v>362</v>
      </c>
      <c r="B1167" t="s">
        <v>169</v>
      </c>
      <c r="C1167">
        <v>8.7763810000000007</v>
      </c>
      <c r="D1167">
        <v>167.73841300000001</v>
      </c>
      <c r="E1167" t="s">
        <v>168</v>
      </c>
      <c r="F1167" t="s">
        <v>58</v>
      </c>
      <c r="G1167" t="s">
        <v>167</v>
      </c>
      <c r="H1167" t="s">
        <v>192</v>
      </c>
      <c r="I1167">
        <v>2</v>
      </c>
      <c r="J1167">
        <v>261.24</v>
      </c>
      <c r="K1167" t="s">
        <v>165</v>
      </c>
      <c r="L1167" s="335">
        <v>731472</v>
      </c>
      <c r="M1167">
        <v>1</v>
      </c>
      <c r="N1167">
        <v>5</v>
      </c>
      <c r="O1167" s="355">
        <f t="shared" si="22"/>
        <v>2800</v>
      </c>
    </row>
    <row r="1168" spans="1:15" x14ac:dyDescent="0.55000000000000004">
      <c r="A1168" t="s">
        <v>361</v>
      </c>
      <c r="B1168" t="s">
        <v>169</v>
      </c>
      <c r="C1168">
        <v>8.7763360000000006</v>
      </c>
      <c r="D1168">
        <v>167.739001</v>
      </c>
      <c r="E1168" t="s">
        <v>168</v>
      </c>
      <c r="F1168" t="s">
        <v>58</v>
      </c>
      <c r="G1168" t="s">
        <v>167</v>
      </c>
      <c r="H1168" t="s">
        <v>282</v>
      </c>
      <c r="I1168">
        <v>2</v>
      </c>
      <c r="J1168">
        <v>153.72</v>
      </c>
      <c r="K1168" t="s">
        <v>165</v>
      </c>
      <c r="L1168" s="335">
        <v>261324</v>
      </c>
      <c r="M1168">
        <v>1</v>
      </c>
      <c r="N1168">
        <v>5</v>
      </c>
      <c r="O1168" s="355">
        <f t="shared" si="22"/>
        <v>1700</v>
      </c>
    </row>
    <row r="1169" spans="1:15" x14ac:dyDescent="0.55000000000000004">
      <c r="A1169" t="s">
        <v>360</v>
      </c>
      <c r="B1169" t="s">
        <v>169</v>
      </c>
      <c r="C1169">
        <v>8.7765009999999997</v>
      </c>
      <c r="D1169">
        <v>167.73901599999999</v>
      </c>
      <c r="E1169" t="s">
        <v>168</v>
      </c>
      <c r="F1169" t="s">
        <v>58</v>
      </c>
      <c r="G1169" t="s">
        <v>167</v>
      </c>
      <c r="H1169" t="s">
        <v>166</v>
      </c>
      <c r="I1169">
        <v>1</v>
      </c>
      <c r="J1169">
        <v>87.36</v>
      </c>
      <c r="K1169" t="s">
        <v>165</v>
      </c>
      <c r="L1169" s="335">
        <v>74256</v>
      </c>
      <c r="M1169">
        <v>1</v>
      </c>
      <c r="N1169">
        <v>5</v>
      </c>
      <c r="O1169" s="355">
        <f t="shared" si="22"/>
        <v>850</v>
      </c>
    </row>
    <row r="1170" spans="1:15" x14ac:dyDescent="0.55000000000000004">
      <c r="A1170" t="s">
        <v>359</v>
      </c>
      <c r="B1170" t="s">
        <v>169</v>
      </c>
      <c r="C1170">
        <v>8.7763439999999999</v>
      </c>
      <c r="D1170">
        <v>167.738924</v>
      </c>
      <c r="E1170" t="s">
        <v>168</v>
      </c>
      <c r="F1170" t="s">
        <v>58</v>
      </c>
      <c r="G1170" t="s">
        <v>167</v>
      </c>
      <c r="H1170" t="s">
        <v>179</v>
      </c>
      <c r="I1170">
        <v>1</v>
      </c>
      <c r="J1170">
        <v>169.68</v>
      </c>
      <c r="K1170" t="s">
        <v>165</v>
      </c>
      <c r="L1170" s="335">
        <v>144228</v>
      </c>
      <c r="M1170">
        <v>1</v>
      </c>
      <c r="N1170">
        <v>5</v>
      </c>
      <c r="O1170" s="355">
        <f t="shared" si="22"/>
        <v>850</v>
      </c>
    </row>
    <row r="1171" spans="1:15" x14ac:dyDescent="0.55000000000000004">
      <c r="A1171" t="s">
        <v>358</v>
      </c>
      <c r="B1171" t="s">
        <v>169</v>
      </c>
      <c r="C1171">
        <v>8.7762589999999996</v>
      </c>
      <c r="D1171">
        <v>167.73905300000001</v>
      </c>
      <c r="E1171" t="s">
        <v>168</v>
      </c>
      <c r="F1171" t="s">
        <v>58</v>
      </c>
      <c r="G1171" t="s">
        <v>167</v>
      </c>
      <c r="H1171" t="s">
        <v>166</v>
      </c>
      <c r="I1171">
        <v>1</v>
      </c>
      <c r="J1171">
        <v>249.48</v>
      </c>
      <c r="K1171" t="s">
        <v>165</v>
      </c>
      <c r="L1171" s="335">
        <v>124740</v>
      </c>
      <c r="M1171">
        <v>1</v>
      </c>
      <c r="N1171">
        <v>5</v>
      </c>
      <c r="O1171" s="355">
        <f t="shared" si="22"/>
        <v>500</v>
      </c>
    </row>
    <row r="1172" spans="1:15" x14ac:dyDescent="0.55000000000000004">
      <c r="A1172" t="s">
        <v>357</v>
      </c>
      <c r="B1172" t="s">
        <v>169</v>
      </c>
      <c r="C1172">
        <v>8.7764930000000003</v>
      </c>
      <c r="D1172">
        <v>167.73895099999999</v>
      </c>
      <c r="E1172" t="s">
        <v>168</v>
      </c>
      <c r="F1172" t="s">
        <v>58</v>
      </c>
      <c r="G1172" t="s">
        <v>167</v>
      </c>
      <c r="H1172" t="s">
        <v>172</v>
      </c>
      <c r="I1172">
        <v>1</v>
      </c>
      <c r="J1172">
        <v>30.24</v>
      </c>
      <c r="K1172" t="s">
        <v>165</v>
      </c>
      <c r="L1172" s="335">
        <v>34776</v>
      </c>
      <c r="M1172">
        <v>1</v>
      </c>
      <c r="N1172">
        <v>5</v>
      </c>
      <c r="O1172" s="355">
        <f t="shared" si="22"/>
        <v>1150</v>
      </c>
    </row>
    <row r="1173" spans="1:15" x14ac:dyDescent="0.55000000000000004">
      <c r="A1173" t="s">
        <v>356</v>
      </c>
      <c r="B1173" t="s">
        <v>169</v>
      </c>
      <c r="C1173">
        <v>8.7764240000000004</v>
      </c>
      <c r="D1173">
        <v>167.739147</v>
      </c>
      <c r="E1173" t="s">
        <v>168</v>
      </c>
      <c r="F1173" t="s">
        <v>58</v>
      </c>
      <c r="G1173" t="s">
        <v>167</v>
      </c>
      <c r="H1173" t="s">
        <v>166</v>
      </c>
      <c r="I1173">
        <v>1</v>
      </c>
      <c r="J1173">
        <v>48.72</v>
      </c>
      <c r="K1173" t="s">
        <v>165</v>
      </c>
      <c r="L1173" s="335">
        <v>24360</v>
      </c>
      <c r="M1173">
        <v>1</v>
      </c>
      <c r="N1173">
        <v>5</v>
      </c>
      <c r="O1173" s="355">
        <f t="shared" si="22"/>
        <v>500</v>
      </c>
    </row>
    <row r="1174" spans="1:15" x14ac:dyDescent="0.55000000000000004">
      <c r="A1174" t="s">
        <v>355</v>
      </c>
      <c r="B1174" t="s">
        <v>169</v>
      </c>
      <c r="C1174">
        <v>8.7765319999999996</v>
      </c>
      <c r="D1174">
        <v>167.739124</v>
      </c>
      <c r="E1174" t="s">
        <v>168</v>
      </c>
      <c r="F1174" t="s">
        <v>59</v>
      </c>
      <c r="G1174" t="s">
        <v>167</v>
      </c>
      <c r="H1174" t="s">
        <v>166</v>
      </c>
      <c r="I1174">
        <v>1</v>
      </c>
      <c r="J1174">
        <v>17.64</v>
      </c>
      <c r="K1174" t="s">
        <v>165</v>
      </c>
      <c r="L1174" s="335">
        <v>14994</v>
      </c>
      <c r="M1174">
        <v>1</v>
      </c>
      <c r="N1174">
        <v>5</v>
      </c>
      <c r="O1174" s="355">
        <f t="shared" si="22"/>
        <v>850</v>
      </c>
    </row>
    <row r="1175" spans="1:15" x14ac:dyDescent="0.55000000000000004">
      <c r="A1175" t="s">
        <v>354</v>
      </c>
      <c r="B1175" t="s">
        <v>169</v>
      </c>
      <c r="C1175">
        <v>8.7766149999999996</v>
      </c>
      <c r="D1175">
        <v>167.73910000000001</v>
      </c>
      <c r="E1175" t="s">
        <v>168</v>
      </c>
      <c r="F1175" t="s">
        <v>58</v>
      </c>
      <c r="G1175" t="s">
        <v>167</v>
      </c>
      <c r="H1175" t="s">
        <v>166</v>
      </c>
      <c r="I1175">
        <v>1</v>
      </c>
      <c r="J1175">
        <v>42.84</v>
      </c>
      <c r="K1175" t="s">
        <v>165</v>
      </c>
      <c r="L1175" s="335">
        <v>21420</v>
      </c>
      <c r="M1175">
        <v>1</v>
      </c>
      <c r="N1175">
        <v>5</v>
      </c>
      <c r="O1175" s="355">
        <f t="shared" si="22"/>
        <v>499.99999999999994</v>
      </c>
    </row>
    <row r="1176" spans="1:15" x14ac:dyDescent="0.55000000000000004">
      <c r="A1176" t="s">
        <v>353</v>
      </c>
      <c r="B1176" t="s">
        <v>169</v>
      </c>
      <c r="C1176">
        <v>8.7765459999999997</v>
      </c>
      <c r="D1176">
        <v>167.73918399999999</v>
      </c>
      <c r="E1176" t="s">
        <v>168</v>
      </c>
      <c r="F1176" t="s">
        <v>58</v>
      </c>
      <c r="G1176" t="s">
        <v>167</v>
      </c>
      <c r="H1176" t="s">
        <v>192</v>
      </c>
      <c r="I1176">
        <v>2</v>
      </c>
      <c r="J1176">
        <v>277.2</v>
      </c>
      <c r="K1176" t="s">
        <v>165</v>
      </c>
      <c r="L1176" s="335">
        <v>776160</v>
      </c>
      <c r="M1176">
        <v>1</v>
      </c>
      <c r="N1176">
        <v>5</v>
      </c>
      <c r="O1176" s="355">
        <f t="shared" si="22"/>
        <v>2800</v>
      </c>
    </row>
    <row r="1177" spans="1:15" x14ac:dyDescent="0.55000000000000004">
      <c r="A1177" t="s">
        <v>352</v>
      </c>
      <c r="B1177" t="s">
        <v>169</v>
      </c>
      <c r="C1177">
        <v>8.7766260000000003</v>
      </c>
      <c r="D1177">
        <v>167.73917700000001</v>
      </c>
      <c r="E1177" t="s">
        <v>168</v>
      </c>
      <c r="F1177" t="s">
        <v>58</v>
      </c>
      <c r="G1177" t="s">
        <v>167</v>
      </c>
      <c r="H1177" t="s">
        <v>166</v>
      </c>
      <c r="I1177">
        <v>1</v>
      </c>
      <c r="J1177">
        <v>157.91999999999999</v>
      </c>
      <c r="K1177" t="s">
        <v>165</v>
      </c>
      <c r="L1177" s="335">
        <v>78960</v>
      </c>
      <c r="M1177">
        <v>1</v>
      </c>
      <c r="N1177">
        <v>5</v>
      </c>
      <c r="O1177" s="355">
        <f t="shared" si="22"/>
        <v>500.00000000000006</v>
      </c>
    </row>
    <row r="1178" spans="1:15" x14ac:dyDescent="0.55000000000000004">
      <c r="A1178" t="s">
        <v>351</v>
      </c>
      <c r="B1178" t="s">
        <v>169</v>
      </c>
      <c r="C1178">
        <v>8.7762130000000003</v>
      </c>
      <c r="D1178">
        <v>167.73880500000001</v>
      </c>
      <c r="E1178" t="s">
        <v>168</v>
      </c>
      <c r="F1178" t="s">
        <v>58</v>
      </c>
      <c r="G1178" t="s">
        <v>167</v>
      </c>
      <c r="H1178" t="s">
        <v>179</v>
      </c>
      <c r="I1178">
        <v>1</v>
      </c>
      <c r="J1178">
        <v>183.12</v>
      </c>
      <c r="K1178" t="s">
        <v>165</v>
      </c>
      <c r="L1178" s="335">
        <v>210588</v>
      </c>
      <c r="M1178">
        <v>1</v>
      </c>
      <c r="N1178">
        <v>5</v>
      </c>
      <c r="O1178" s="355">
        <f t="shared" si="22"/>
        <v>1150</v>
      </c>
    </row>
    <row r="1179" spans="1:15" x14ac:dyDescent="0.55000000000000004">
      <c r="A1179" t="s">
        <v>350</v>
      </c>
      <c r="B1179" t="s">
        <v>169</v>
      </c>
      <c r="C1179">
        <v>8.7763530000000003</v>
      </c>
      <c r="D1179">
        <v>167.73871399999999</v>
      </c>
      <c r="E1179" t="s">
        <v>168</v>
      </c>
      <c r="F1179" t="s">
        <v>58</v>
      </c>
      <c r="G1179" t="s">
        <v>167</v>
      </c>
      <c r="H1179" t="s">
        <v>166</v>
      </c>
      <c r="I1179">
        <v>1</v>
      </c>
      <c r="J1179">
        <v>136.91999999999999</v>
      </c>
      <c r="K1179" t="s">
        <v>165</v>
      </c>
      <c r="L1179" s="335">
        <v>68460</v>
      </c>
      <c r="M1179">
        <v>1</v>
      </c>
      <c r="N1179">
        <v>5</v>
      </c>
      <c r="O1179" s="355">
        <f t="shared" si="22"/>
        <v>500.00000000000006</v>
      </c>
    </row>
    <row r="1180" spans="1:15" x14ac:dyDescent="0.55000000000000004">
      <c r="A1180" t="s">
        <v>349</v>
      </c>
      <c r="B1180" t="s">
        <v>169</v>
      </c>
      <c r="C1180">
        <v>8.7763670000000005</v>
      </c>
      <c r="D1180">
        <v>167.73863700000001</v>
      </c>
      <c r="E1180" t="s">
        <v>168</v>
      </c>
      <c r="F1180" t="s">
        <v>58</v>
      </c>
      <c r="G1180" t="s">
        <v>167</v>
      </c>
      <c r="H1180" t="s">
        <v>192</v>
      </c>
      <c r="I1180">
        <v>2</v>
      </c>
      <c r="J1180">
        <v>194.04</v>
      </c>
      <c r="K1180" t="s">
        <v>165</v>
      </c>
      <c r="L1180" s="335">
        <v>446292</v>
      </c>
      <c r="M1180">
        <v>1</v>
      </c>
      <c r="N1180">
        <v>5</v>
      </c>
      <c r="O1180" s="355">
        <f t="shared" si="22"/>
        <v>2300</v>
      </c>
    </row>
    <row r="1181" spans="1:15" x14ac:dyDescent="0.55000000000000004">
      <c r="A1181" t="s">
        <v>348</v>
      </c>
      <c r="B1181" t="s">
        <v>169</v>
      </c>
      <c r="C1181">
        <v>8.7764790000000001</v>
      </c>
      <c r="D1181">
        <v>167.738698</v>
      </c>
      <c r="E1181" t="s">
        <v>168</v>
      </c>
      <c r="F1181" t="s">
        <v>58</v>
      </c>
      <c r="G1181" t="s">
        <v>167</v>
      </c>
      <c r="H1181" t="s">
        <v>166</v>
      </c>
      <c r="I1181">
        <v>1</v>
      </c>
      <c r="J1181">
        <v>200.76</v>
      </c>
      <c r="K1181" t="s">
        <v>165</v>
      </c>
      <c r="L1181" s="335">
        <v>170646</v>
      </c>
      <c r="M1181">
        <v>1</v>
      </c>
      <c r="N1181">
        <v>5</v>
      </c>
      <c r="O1181" s="355">
        <f t="shared" si="22"/>
        <v>850</v>
      </c>
    </row>
    <row r="1182" spans="1:15" x14ac:dyDescent="0.55000000000000004">
      <c r="A1182" t="s">
        <v>347</v>
      </c>
      <c r="B1182" t="s">
        <v>169</v>
      </c>
      <c r="C1182">
        <v>8.7764819999999997</v>
      </c>
      <c r="D1182">
        <v>167.73873699999999</v>
      </c>
      <c r="E1182" t="s">
        <v>168</v>
      </c>
      <c r="F1182" t="s">
        <v>58</v>
      </c>
      <c r="G1182" t="s">
        <v>167</v>
      </c>
      <c r="H1182" t="s">
        <v>179</v>
      </c>
      <c r="I1182">
        <v>1</v>
      </c>
      <c r="J1182">
        <v>47.88</v>
      </c>
      <c r="K1182" t="s">
        <v>165</v>
      </c>
      <c r="L1182" s="335">
        <v>55062</v>
      </c>
      <c r="M1182">
        <v>1</v>
      </c>
      <c r="N1182">
        <v>5</v>
      </c>
      <c r="O1182" s="355">
        <f t="shared" si="22"/>
        <v>1150</v>
      </c>
    </row>
    <row r="1183" spans="1:15" x14ac:dyDescent="0.55000000000000004">
      <c r="A1183" t="s">
        <v>346</v>
      </c>
      <c r="B1183" t="s">
        <v>169</v>
      </c>
      <c r="C1183">
        <v>8.7764550000000003</v>
      </c>
      <c r="D1183">
        <v>167.73878500000001</v>
      </c>
      <c r="E1183" t="s">
        <v>168</v>
      </c>
      <c r="F1183" t="s">
        <v>58</v>
      </c>
      <c r="G1183" t="s">
        <v>167</v>
      </c>
      <c r="H1183" t="s">
        <v>166</v>
      </c>
      <c r="I1183">
        <v>1</v>
      </c>
      <c r="J1183">
        <v>145.32</v>
      </c>
      <c r="K1183" t="s">
        <v>165</v>
      </c>
      <c r="L1183" s="335">
        <v>123522</v>
      </c>
      <c r="M1183">
        <v>1</v>
      </c>
      <c r="N1183">
        <v>5</v>
      </c>
      <c r="O1183" s="355">
        <f t="shared" si="22"/>
        <v>850</v>
      </c>
    </row>
    <row r="1184" spans="1:15" x14ac:dyDescent="0.55000000000000004">
      <c r="A1184" t="s">
        <v>345</v>
      </c>
      <c r="B1184" t="s">
        <v>169</v>
      </c>
      <c r="C1184">
        <v>8.7762460000000004</v>
      </c>
      <c r="D1184">
        <v>167.73780600000001</v>
      </c>
      <c r="E1184" t="s">
        <v>168</v>
      </c>
      <c r="F1184" t="s">
        <v>58</v>
      </c>
      <c r="G1184" t="s">
        <v>167</v>
      </c>
      <c r="H1184" t="s">
        <v>172</v>
      </c>
      <c r="I1184">
        <v>1</v>
      </c>
      <c r="J1184">
        <v>317.52</v>
      </c>
      <c r="K1184" t="s">
        <v>165</v>
      </c>
      <c r="L1184" s="335">
        <v>269892</v>
      </c>
      <c r="M1184">
        <v>1</v>
      </c>
      <c r="N1184">
        <v>5</v>
      </c>
      <c r="O1184" s="355">
        <f t="shared" si="22"/>
        <v>850</v>
      </c>
    </row>
    <row r="1185" spans="1:15" x14ac:dyDescent="0.55000000000000004">
      <c r="A1185" t="s">
        <v>344</v>
      </c>
      <c r="B1185" t="s">
        <v>169</v>
      </c>
      <c r="C1185">
        <v>8.7762910000000005</v>
      </c>
      <c r="D1185">
        <v>167.73779300000001</v>
      </c>
      <c r="E1185" t="s">
        <v>168</v>
      </c>
      <c r="F1185" t="s">
        <v>58</v>
      </c>
      <c r="G1185" t="s">
        <v>167</v>
      </c>
      <c r="H1185" t="s">
        <v>179</v>
      </c>
      <c r="I1185">
        <v>1</v>
      </c>
      <c r="J1185">
        <v>41.16</v>
      </c>
      <c r="K1185" t="s">
        <v>165</v>
      </c>
      <c r="L1185" s="335">
        <v>34986</v>
      </c>
      <c r="M1185">
        <v>1</v>
      </c>
      <c r="N1185">
        <v>5</v>
      </c>
      <c r="O1185" s="355">
        <f t="shared" si="22"/>
        <v>850.00000000000011</v>
      </c>
    </row>
    <row r="1186" spans="1:15" x14ac:dyDescent="0.55000000000000004">
      <c r="A1186" t="s">
        <v>343</v>
      </c>
      <c r="B1186" t="s">
        <v>169</v>
      </c>
      <c r="C1186">
        <v>8.7760280000000002</v>
      </c>
      <c r="D1186">
        <v>167.73800299999999</v>
      </c>
      <c r="E1186" t="s">
        <v>168</v>
      </c>
      <c r="F1186" t="s">
        <v>58</v>
      </c>
      <c r="G1186" t="s">
        <v>167</v>
      </c>
      <c r="H1186" t="s">
        <v>179</v>
      </c>
      <c r="I1186">
        <v>1</v>
      </c>
      <c r="J1186">
        <v>30.24</v>
      </c>
      <c r="K1186" t="s">
        <v>165</v>
      </c>
      <c r="L1186" s="335">
        <v>34776</v>
      </c>
      <c r="M1186">
        <v>1</v>
      </c>
      <c r="N1186">
        <v>5</v>
      </c>
      <c r="O1186" s="355">
        <f t="shared" si="22"/>
        <v>1150</v>
      </c>
    </row>
    <row r="1187" spans="1:15" x14ac:dyDescent="0.55000000000000004">
      <c r="A1187" t="s">
        <v>342</v>
      </c>
      <c r="B1187" t="s">
        <v>169</v>
      </c>
      <c r="C1187">
        <v>8.7761390000000006</v>
      </c>
      <c r="D1187">
        <v>167.73816400000001</v>
      </c>
      <c r="E1187" t="s">
        <v>168</v>
      </c>
      <c r="F1187" t="s">
        <v>58</v>
      </c>
      <c r="G1187" t="s">
        <v>167</v>
      </c>
      <c r="H1187" t="s">
        <v>166</v>
      </c>
      <c r="I1187">
        <v>1</v>
      </c>
      <c r="J1187">
        <v>51.24</v>
      </c>
      <c r="K1187" t="s">
        <v>165</v>
      </c>
      <c r="L1187" s="335">
        <v>43554</v>
      </c>
      <c r="M1187">
        <v>1</v>
      </c>
      <c r="N1187">
        <v>5</v>
      </c>
      <c r="O1187" s="355">
        <f t="shared" si="22"/>
        <v>850</v>
      </c>
    </row>
    <row r="1188" spans="1:15" x14ac:dyDescent="0.55000000000000004">
      <c r="A1188" t="s">
        <v>341</v>
      </c>
      <c r="B1188" t="s">
        <v>169</v>
      </c>
      <c r="C1188">
        <v>8.7761610000000001</v>
      </c>
      <c r="D1188">
        <v>167.738226</v>
      </c>
      <c r="E1188" t="s">
        <v>168</v>
      </c>
      <c r="F1188" t="s">
        <v>58</v>
      </c>
      <c r="G1188" t="s">
        <v>167</v>
      </c>
      <c r="H1188" t="s">
        <v>166</v>
      </c>
      <c r="I1188">
        <v>1</v>
      </c>
      <c r="J1188">
        <v>44.52</v>
      </c>
      <c r="K1188" t="s">
        <v>165</v>
      </c>
      <c r="L1188" s="335">
        <v>37842</v>
      </c>
      <c r="M1188">
        <v>1</v>
      </c>
      <c r="N1188">
        <v>5</v>
      </c>
      <c r="O1188" s="355">
        <f t="shared" si="22"/>
        <v>849.99999999999989</v>
      </c>
    </row>
    <row r="1189" spans="1:15" x14ac:dyDescent="0.55000000000000004">
      <c r="A1189" t="s">
        <v>340</v>
      </c>
      <c r="B1189" t="s">
        <v>169</v>
      </c>
      <c r="C1189">
        <v>8.7761669999999992</v>
      </c>
      <c r="D1189">
        <v>167.73831300000001</v>
      </c>
      <c r="E1189" t="s">
        <v>168</v>
      </c>
      <c r="F1189" t="s">
        <v>58</v>
      </c>
      <c r="G1189" t="s">
        <v>167</v>
      </c>
      <c r="H1189" t="s">
        <v>179</v>
      </c>
      <c r="I1189">
        <v>1</v>
      </c>
      <c r="J1189">
        <v>42.84</v>
      </c>
      <c r="K1189" t="s">
        <v>165</v>
      </c>
      <c r="L1189" s="335">
        <v>36414</v>
      </c>
      <c r="M1189">
        <v>1</v>
      </c>
      <c r="N1189">
        <v>5</v>
      </c>
      <c r="O1189" s="355">
        <f t="shared" si="22"/>
        <v>849.99999999999989</v>
      </c>
    </row>
    <row r="1190" spans="1:15" x14ac:dyDescent="0.55000000000000004">
      <c r="A1190" t="s">
        <v>339</v>
      </c>
      <c r="B1190" t="s">
        <v>169</v>
      </c>
      <c r="C1190">
        <v>8.7761980000000008</v>
      </c>
      <c r="D1190">
        <v>167.738373</v>
      </c>
      <c r="E1190" t="s">
        <v>168</v>
      </c>
      <c r="F1190" t="s">
        <v>58</v>
      </c>
      <c r="G1190" t="s">
        <v>167</v>
      </c>
      <c r="H1190" t="s">
        <v>166</v>
      </c>
      <c r="I1190">
        <v>1</v>
      </c>
      <c r="J1190">
        <v>44.52</v>
      </c>
      <c r="K1190" t="s">
        <v>165</v>
      </c>
      <c r="L1190" s="335">
        <v>22260</v>
      </c>
      <c r="M1190">
        <v>1</v>
      </c>
      <c r="N1190">
        <v>5</v>
      </c>
      <c r="O1190" s="355">
        <f t="shared" si="22"/>
        <v>499.99999999999994</v>
      </c>
    </row>
    <row r="1191" spans="1:15" x14ac:dyDescent="0.55000000000000004">
      <c r="A1191" t="s">
        <v>338</v>
      </c>
      <c r="B1191" t="s">
        <v>169</v>
      </c>
      <c r="C1191">
        <v>8.7760339999999992</v>
      </c>
      <c r="D1191">
        <v>167.73817700000001</v>
      </c>
      <c r="E1191" t="s">
        <v>168</v>
      </c>
      <c r="F1191" t="s">
        <v>60</v>
      </c>
      <c r="G1191" t="s">
        <v>167</v>
      </c>
      <c r="H1191" t="s">
        <v>179</v>
      </c>
      <c r="I1191">
        <v>1</v>
      </c>
      <c r="J1191">
        <v>25.2</v>
      </c>
      <c r="K1191" t="s">
        <v>165</v>
      </c>
      <c r="L1191" s="335">
        <v>21420</v>
      </c>
      <c r="M1191">
        <v>1</v>
      </c>
      <c r="N1191">
        <v>5</v>
      </c>
      <c r="O1191" s="355">
        <f t="shared" si="22"/>
        <v>850</v>
      </c>
    </row>
    <row r="1192" spans="1:15" x14ac:dyDescent="0.55000000000000004">
      <c r="A1192" t="s">
        <v>337</v>
      </c>
      <c r="B1192" t="s">
        <v>169</v>
      </c>
      <c r="C1192">
        <v>8.7760499999999997</v>
      </c>
      <c r="D1192">
        <v>167.73831899999999</v>
      </c>
      <c r="E1192" t="s">
        <v>168</v>
      </c>
      <c r="F1192" t="s">
        <v>58</v>
      </c>
      <c r="G1192" t="s">
        <v>167</v>
      </c>
      <c r="H1192" t="s">
        <v>166</v>
      </c>
      <c r="I1192">
        <v>1</v>
      </c>
      <c r="J1192">
        <v>300.72000000000003</v>
      </c>
      <c r="K1192" t="s">
        <v>165</v>
      </c>
      <c r="L1192" s="335">
        <v>150360</v>
      </c>
      <c r="M1192">
        <v>1</v>
      </c>
      <c r="N1192">
        <v>5</v>
      </c>
      <c r="O1192" s="355">
        <f t="shared" si="22"/>
        <v>499.99999999999994</v>
      </c>
    </row>
    <row r="1193" spans="1:15" x14ac:dyDescent="0.55000000000000004">
      <c r="A1193" t="s">
        <v>336</v>
      </c>
      <c r="B1193" t="s">
        <v>169</v>
      </c>
      <c r="C1193">
        <v>8.7759160000000005</v>
      </c>
      <c r="D1193">
        <v>167.73834600000001</v>
      </c>
      <c r="E1193" t="s">
        <v>168</v>
      </c>
      <c r="F1193" t="s">
        <v>58</v>
      </c>
      <c r="G1193" t="s">
        <v>167</v>
      </c>
      <c r="H1193" t="s">
        <v>179</v>
      </c>
      <c r="I1193">
        <v>1</v>
      </c>
      <c r="J1193">
        <v>258.72000000000003</v>
      </c>
      <c r="K1193" t="s">
        <v>165</v>
      </c>
      <c r="L1193" s="335">
        <v>297528</v>
      </c>
      <c r="M1193">
        <v>1</v>
      </c>
      <c r="N1193">
        <v>5</v>
      </c>
      <c r="O1193" s="355">
        <f t="shared" si="22"/>
        <v>1149.9999999999998</v>
      </c>
    </row>
    <row r="1194" spans="1:15" x14ac:dyDescent="0.55000000000000004">
      <c r="A1194" t="s">
        <v>335</v>
      </c>
      <c r="B1194" t="s">
        <v>169</v>
      </c>
      <c r="C1194">
        <v>8.7759370000000008</v>
      </c>
      <c r="D1194">
        <v>167.73844099999999</v>
      </c>
      <c r="E1194" t="s">
        <v>168</v>
      </c>
      <c r="F1194" t="s">
        <v>60</v>
      </c>
      <c r="G1194" t="s">
        <v>167</v>
      </c>
      <c r="H1194" t="s">
        <v>166</v>
      </c>
      <c r="I1194">
        <v>1</v>
      </c>
      <c r="J1194">
        <v>31.08</v>
      </c>
      <c r="K1194" t="s">
        <v>165</v>
      </c>
      <c r="L1194" s="335">
        <v>15540</v>
      </c>
      <c r="M1194">
        <v>1</v>
      </c>
      <c r="N1194">
        <v>5</v>
      </c>
      <c r="O1194" s="355">
        <f t="shared" si="22"/>
        <v>500</v>
      </c>
    </row>
    <row r="1195" spans="1:15" x14ac:dyDescent="0.55000000000000004">
      <c r="A1195" t="s">
        <v>334</v>
      </c>
      <c r="B1195" t="s">
        <v>169</v>
      </c>
      <c r="C1195">
        <v>8.7760569999999998</v>
      </c>
      <c r="D1195">
        <v>167.73839000000001</v>
      </c>
      <c r="E1195" t="s">
        <v>168</v>
      </c>
      <c r="F1195" t="s">
        <v>58</v>
      </c>
      <c r="G1195" t="s">
        <v>167</v>
      </c>
      <c r="H1195" t="s">
        <v>166</v>
      </c>
      <c r="I1195">
        <v>1</v>
      </c>
      <c r="J1195">
        <v>15.12</v>
      </c>
      <c r="K1195" t="s">
        <v>165</v>
      </c>
      <c r="L1195" s="335">
        <v>12852</v>
      </c>
      <c r="M1195">
        <v>1</v>
      </c>
      <c r="N1195">
        <v>5</v>
      </c>
      <c r="O1195" s="355">
        <f t="shared" si="22"/>
        <v>850</v>
      </c>
    </row>
    <row r="1196" spans="1:15" x14ac:dyDescent="0.55000000000000004">
      <c r="A1196" t="s">
        <v>333</v>
      </c>
      <c r="B1196" t="s">
        <v>169</v>
      </c>
      <c r="C1196">
        <v>8.7762080000000005</v>
      </c>
      <c r="D1196">
        <v>167.738494</v>
      </c>
      <c r="E1196" t="s">
        <v>168</v>
      </c>
      <c r="F1196" t="s">
        <v>58</v>
      </c>
      <c r="G1196" t="s">
        <v>167</v>
      </c>
      <c r="H1196" t="s">
        <v>174</v>
      </c>
      <c r="I1196">
        <v>1</v>
      </c>
      <c r="J1196">
        <v>257.88</v>
      </c>
      <c r="K1196" t="s">
        <v>165</v>
      </c>
      <c r="L1196" s="335">
        <v>5157.6000000000004</v>
      </c>
      <c r="M1196">
        <v>1</v>
      </c>
      <c r="N1196">
        <v>5</v>
      </c>
      <c r="O1196" s="355">
        <f t="shared" si="22"/>
        <v>20</v>
      </c>
    </row>
    <row r="1197" spans="1:15" x14ac:dyDescent="0.55000000000000004">
      <c r="A1197" t="s">
        <v>332</v>
      </c>
      <c r="B1197" t="s">
        <v>169</v>
      </c>
      <c r="C1197">
        <v>8.7761469999999999</v>
      </c>
      <c r="D1197">
        <v>167.738663</v>
      </c>
      <c r="E1197" t="s">
        <v>168</v>
      </c>
      <c r="F1197" t="s">
        <v>58</v>
      </c>
      <c r="G1197" t="s">
        <v>167</v>
      </c>
      <c r="H1197" t="s">
        <v>172</v>
      </c>
      <c r="I1197">
        <v>1</v>
      </c>
      <c r="J1197">
        <v>217.56</v>
      </c>
      <c r="K1197" t="s">
        <v>165</v>
      </c>
      <c r="L1197" s="335">
        <v>184926</v>
      </c>
      <c r="M1197">
        <v>1</v>
      </c>
      <c r="N1197">
        <v>5</v>
      </c>
      <c r="O1197" s="355">
        <f t="shared" si="22"/>
        <v>850</v>
      </c>
    </row>
    <row r="1198" spans="1:15" x14ac:dyDescent="0.55000000000000004">
      <c r="A1198" t="s">
        <v>331</v>
      </c>
      <c r="B1198" t="s">
        <v>169</v>
      </c>
      <c r="C1198">
        <v>8.7758749999999992</v>
      </c>
      <c r="D1198">
        <v>167.738032</v>
      </c>
      <c r="E1198" t="s">
        <v>168</v>
      </c>
      <c r="F1198" t="s">
        <v>58</v>
      </c>
      <c r="G1198" t="s">
        <v>167</v>
      </c>
      <c r="H1198" t="s">
        <v>179</v>
      </c>
      <c r="I1198">
        <v>1</v>
      </c>
      <c r="J1198">
        <v>272.16000000000003</v>
      </c>
      <c r="K1198" t="s">
        <v>165</v>
      </c>
      <c r="L1198" s="335">
        <v>312984</v>
      </c>
      <c r="M1198">
        <v>1</v>
      </c>
      <c r="N1198">
        <v>5</v>
      </c>
      <c r="O1198" s="355">
        <f t="shared" si="22"/>
        <v>1150</v>
      </c>
    </row>
    <row r="1199" spans="1:15" x14ac:dyDescent="0.55000000000000004">
      <c r="A1199" t="s">
        <v>330</v>
      </c>
      <c r="B1199" t="s">
        <v>169</v>
      </c>
      <c r="C1199">
        <v>8.7758970000000005</v>
      </c>
      <c r="D1199">
        <v>167.73792499999999</v>
      </c>
      <c r="E1199" t="s">
        <v>168</v>
      </c>
      <c r="F1199" t="s">
        <v>58</v>
      </c>
      <c r="G1199" t="s">
        <v>167</v>
      </c>
      <c r="H1199" t="s">
        <v>192</v>
      </c>
      <c r="I1199">
        <v>2</v>
      </c>
      <c r="J1199">
        <v>19.32</v>
      </c>
      <c r="K1199" t="s">
        <v>165</v>
      </c>
      <c r="L1199" s="335">
        <v>44436</v>
      </c>
      <c r="M1199">
        <v>1</v>
      </c>
      <c r="N1199">
        <v>5</v>
      </c>
      <c r="O1199" s="355">
        <f t="shared" si="22"/>
        <v>2300</v>
      </c>
    </row>
    <row r="1200" spans="1:15" x14ac:dyDescent="0.55000000000000004">
      <c r="A1200" t="s">
        <v>329</v>
      </c>
      <c r="B1200" t="s">
        <v>169</v>
      </c>
      <c r="C1200">
        <v>8.7760210000000001</v>
      </c>
      <c r="D1200">
        <v>167.73790299999999</v>
      </c>
      <c r="E1200" t="s">
        <v>168</v>
      </c>
      <c r="F1200" t="s">
        <v>60</v>
      </c>
      <c r="G1200" t="s">
        <v>167</v>
      </c>
      <c r="H1200" t="s">
        <v>192</v>
      </c>
      <c r="I1200">
        <v>2</v>
      </c>
      <c r="J1200">
        <v>18.48</v>
      </c>
      <c r="K1200" t="s">
        <v>165</v>
      </c>
      <c r="L1200" s="335">
        <v>51744</v>
      </c>
      <c r="M1200">
        <v>1</v>
      </c>
      <c r="N1200">
        <v>5</v>
      </c>
      <c r="O1200" s="355">
        <f t="shared" si="22"/>
        <v>2800</v>
      </c>
    </row>
    <row r="1201" spans="1:15" x14ac:dyDescent="0.55000000000000004">
      <c r="A1201" t="s">
        <v>328</v>
      </c>
      <c r="B1201" t="s">
        <v>169</v>
      </c>
      <c r="C1201">
        <v>8.7761099999999992</v>
      </c>
      <c r="D1201">
        <v>167.738361</v>
      </c>
      <c r="E1201" t="s">
        <v>168</v>
      </c>
      <c r="F1201" t="s">
        <v>58</v>
      </c>
      <c r="G1201" t="s">
        <v>167</v>
      </c>
      <c r="H1201" t="s">
        <v>166</v>
      </c>
      <c r="I1201">
        <v>1</v>
      </c>
      <c r="J1201">
        <v>74.760000000000005</v>
      </c>
      <c r="K1201" t="s">
        <v>165</v>
      </c>
      <c r="L1201" s="335">
        <v>37380</v>
      </c>
      <c r="M1201">
        <v>1</v>
      </c>
      <c r="N1201">
        <v>5</v>
      </c>
      <c r="O1201" s="355">
        <f t="shared" si="22"/>
        <v>499.99999999999994</v>
      </c>
    </row>
    <row r="1202" spans="1:15" x14ac:dyDescent="0.55000000000000004">
      <c r="A1202" t="s">
        <v>327</v>
      </c>
      <c r="B1202" t="s">
        <v>169</v>
      </c>
      <c r="C1202">
        <v>8.7759999999999998</v>
      </c>
      <c r="D1202">
        <v>167.73868999999999</v>
      </c>
      <c r="E1202" t="s">
        <v>168</v>
      </c>
      <c r="F1202" t="s">
        <v>58</v>
      </c>
      <c r="G1202" t="s">
        <v>167</v>
      </c>
      <c r="H1202" t="s">
        <v>166</v>
      </c>
      <c r="I1202">
        <v>1</v>
      </c>
      <c r="J1202">
        <v>69.72</v>
      </c>
      <c r="K1202" t="s">
        <v>165</v>
      </c>
      <c r="L1202" s="335">
        <v>34860</v>
      </c>
      <c r="M1202">
        <v>1</v>
      </c>
      <c r="N1202">
        <v>5</v>
      </c>
      <c r="O1202" s="355">
        <f t="shared" si="22"/>
        <v>500</v>
      </c>
    </row>
    <row r="1203" spans="1:15" x14ac:dyDescent="0.55000000000000004">
      <c r="A1203" t="s">
        <v>326</v>
      </c>
      <c r="B1203" t="s">
        <v>169</v>
      </c>
      <c r="C1203">
        <v>8.7758260000000003</v>
      </c>
      <c r="D1203">
        <v>167.73873699999999</v>
      </c>
      <c r="E1203" t="s">
        <v>168</v>
      </c>
      <c r="F1203" t="s">
        <v>58</v>
      </c>
      <c r="G1203" t="s">
        <v>167</v>
      </c>
      <c r="H1203" t="s">
        <v>166</v>
      </c>
      <c r="I1203">
        <v>1</v>
      </c>
      <c r="J1203">
        <v>24.36</v>
      </c>
      <c r="K1203" t="s">
        <v>165</v>
      </c>
      <c r="L1203" s="335">
        <v>12180</v>
      </c>
      <c r="M1203">
        <v>1</v>
      </c>
      <c r="N1203">
        <v>5</v>
      </c>
      <c r="O1203" s="355">
        <f t="shared" si="22"/>
        <v>500</v>
      </c>
    </row>
    <row r="1204" spans="1:15" x14ac:dyDescent="0.55000000000000004">
      <c r="A1204" t="s">
        <v>325</v>
      </c>
      <c r="B1204" t="s">
        <v>169</v>
      </c>
      <c r="C1204">
        <v>8.7758420000000008</v>
      </c>
      <c r="D1204">
        <v>167.73884699999999</v>
      </c>
      <c r="E1204" t="s">
        <v>168</v>
      </c>
      <c r="F1204" t="s">
        <v>58</v>
      </c>
      <c r="G1204" t="s">
        <v>167</v>
      </c>
      <c r="H1204" t="s">
        <v>166</v>
      </c>
      <c r="I1204">
        <v>1</v>
      </c>
      <c r="J1204">
        <v>25.2</v>
      </c>
      <c r="K1204" t="s">
        <v>165</v>
      </c>
      <c r="L1204" s="335">
        <v>12600</v>
      </c>
      <c r="M1204">
        <v>1</v>
      </c>
      <c r="N1204">
        <v>5</v>
      </c>
      <c r="O1204" s="355">
        <f t="shared" si="22"/>
        <v>500</v>
      </c>
    </row>
    <row r="1205" spans="1:15" x14ac:dyDescent="0.55000000000000004">
      <c r="A1205" t="s">
        <v>324</v>
      </c>
      <c r="B1205" t="s">
        <v>169</v>
      </c>
      <c r="C1205">
        <v>8.7758529999999997</v>
      </c>
      <c r="D1205">
        <v>167.73841899999999</v>
      </c>
      <c r="E1205" t="s">
        <v>168</v>
      </c>
      <c r="F1205" t="s">
        <v>58</v>
      </c>
      <c r="G1205" t="s">
        <v>167</v>
      </c>
      <c r="H1205" t="s">
        <v>179</v>
      </c>
      <c r="I1205">
        <v>1</v>
      </c>
      <c r="J1205">
        <v>76.44</v>
      </c>
      <c r="K1205" t="s">
        <v>165</v>
      </c>
      <c r="L1205" s="335">
        <v>87906</v>
      </c>
      <c r="M1205">
        <v>1</v>
      </c>
      <c r="N1205">
        <v>5</v>
      </c>
      <c r="O1205" s="355">
        <f t="shared" si="22"/>
        <v>1150</v>
      </c>
    </row>
    <row r="1206" spans="1:15" x14ac:dyDescent="0.55000000000000004">
      <c r="A1206" t="s">
        <v>323</v>
      </c>
      <c r="B1206" t="s">
        <v>169</v>
      </c>
      <c r="C1206">
        <v>8.7757839999999998</v>
      </c>
      <c r="D1206">
        <v>167.738405</v>
      </c>
      <c r="E1206" t="s">
        <v>168</v>
      </c>
      <c r="F1206" t="s">
        <v>58</v>
      </c>
      <c r="G1206" t="s">
        <v>167</v>
      </c>
      <c r="H1206" t="s">
        <v>166</v>
      </c>
      <c r="I1206">
        <v>1</v>
      </c>
      <c r="J1206">
        <v>81.48</v>
      </c>
      <c r="K1206" t="s">
        <v>165</v>
      </c>
      <c r="L1206" s="335">
        <v>69258</v>
      </c>
      <c r="M1206">
        <v>1</v>
      </c>
      <c r="N1206">
        <v>5</v>
      </c>
      <c r="O1206" s="355">
        <f t="shared" si="22"/>
        <v>850</v>
      </c>
    </row>
    <row r="1207" spans="1:15" x14ac:dyDescent="0.55000000000000004">
      <c r="A1207" t="s">
        <v>322</v>
      </c>
      <c r="B1207" t="s">
        <v>169</v>
      </c>
      <c r="C1207">
        <v>8.7756830000000008</v>
      </c>
      <c r="D1207">
        <v>167.73840999999999</v>
      </c>
      <c r="E1207" t="s">
        <v>168</v>
      </c>
      <c r="F1207" t="s">
        <v>58</v>
      </c>
      <c r="G1207" t="s">
        <v>167</v>
      </c>
      <c r="H1207" t="s">
        <v>166</v>
      </c>
      <c r="I1207">
        <v>1</v>
      </c>
      <c r="J1207">
        <v>319.2</v>
      </c>
      <c r="K1207" t="s">
        <v>165</v>
      </c>
      <c r="L1207" s="335">
        <v>159600</v>
      </c>
      <c r="M1207">
        <v>1</v>
      </c>
      <c r="N1207">
        <v>5</v>
      </c>
      <c r="O1207" s="355">
        <f t="shared" si="22"/>
        <v>500</v>
      </c>
    </row>
    <row r="1208" spans="1:15" x14ac:dyDescent="0.55000000000000004">
      <c r="A1208" t="s">
        <v>321</v>
      </c>
      <c r="B1208" t="s">
        <v>169</v>
      </c>
      <c r="C1208">
        <v>8.7756720000000001</v>
      </c>
      <c r="D1208">
        <v>167.738359</v>
      </c>
      <c r="E1208" t="s">
        <v>168</v>
      </c>
      <c r="F1208" t="s">
        <v>58</v>
      </c>
      <c r="G1208" t="s">
        <v>167</v>
      </c>
      <c r="H1208" t="s">
        <v>174</v>
      </c>
      <c r="I1208">
        <v>1</v>
      </c>
      <c r="J1208">
        <v>286.44</v>
      </c>
      <c r="K1208" t="s">
        <v>165</v>
      </c>
      <c r="L1208" s="335">
        <v>5728.8</v>
      </c>
      <c r="M1208">
        <v>1</v>
      </c>
      <c r="N1208">
        <v>5</v>
      </c>
      <c r="O1208" s="355">
        <f t="shared" si="22"/>
        <v>20</v>
      </c>
    </row>
    <row r="1209" spans="1:15" x14ac:dyDescent="0.55000000000000004">
      <c r="A1209" t="s">
        <v>320</v>
      </c>
      <c r="B1209" t="s">
        <v>169</v>
      </c>
      <c r="C1209">
        <v>8.7757900000000006</v>
      </c>
      <c r="D1209">
        <v>167.73862099999999</v>
      </c>
      <c r="E1209" t="s">
        <v>168</v>
      </c>
      <c r="F1209" t="s">
        <v>58</v>
      </c>
      <c r="G1209" t="s">
        <v>167</v>
      </c>
      <c r="H1209" t="s">
        <v>166</v>
      </c>
      <c r="I1209">
        <v>1</v>
      </c>
      <c r="J1209">
        <v>39.479999999999997</v>
      </c>
      <c r="K1209" t="s">
        <v>165</v>
      </c>
      <c r="L1209" s="335">
        <v>33558</v>
      </c>
      <c r="M1209">
        <v>1</v>
      </c>
      <c r="N1209">
        <v>5</v>
      </c>
      <c r="O1209" s="355">
        <f t="shared" si="22"/>
        <v>850.00000000000011</v>
      </c>
    </row>
    <row r="1210" spans="1:15" x14ac:dyDescent="0.55000000000000004">
      <c r="A1210" t="s">
        <v>319</v>
      </c>
      <c r="B1210" t="s">
        <v>169</v>
      </c>
      <c r="C1210">
        <v>8.7766319999999993</v>
      </c>
      <c r="D1210">
        <v>167.739261</v>
      </c>
      <c r="E1210" t="s">
        <v>168</v>
      </c>
      <c r="F1210" t="s">
        <v>58</v>
      </c>
      <c r="G1210" t="s">
        <v>167</v>
      </c>
      <c r="H1210" t="s">
        <v>192</v>
      </c>
      <c r="I1210">
        <v>2</v>
      </c>
      <c r="J1210">
        <v>64.680000000000007</v>
      </c>
      <c r="K1210" t="s">
        <v>165</v>
      </c>
      <c r="L1210" s="335">
        <v>181104</v>
      </c>
      <c r="M1210">
        <v>1</v>
      </c>
      <c r="N1210">
        <v>5</v>
      </c>
      <c r="O1210" s="355">
        <f t="shared" si="22"/>
        <v>2799.9999999999995</v>
      </c>
    </row>
    <row r="1211" spans="1:15" x14ac:dyDescent="0.55000000000000004">
      <c r="A1211" t="s">
        <v>318</v>
      </c>
      <c r="B1211" t="s">
        <v>169</v>
      </c>
      <c r="C1211">
        <v>8.7765170000000001</v>
      </c>
      <c r="D1211">
        <v>167.73928799999999</v>
      </c>
      <c r="E1211" t="s">
        <v>168</v>
      </c>
      <c r="F1211" t="s">
        <v>58</v>
      </c>
      <c r="G1211" t="s">
        <v>167</v>
      </c>
      <c r="H1211" t="s">
        <v>166</v>
      </c>
      <c r="I1211">
        <v>1</v>
      </c>
      <c r="J1211">
        <v>155.4</v>
      </c>
      <c r="K1211" t="s">
        <v>165</v>
      </c>
      <c r="L1211" s="335">
        <v>77700</v>
      </c>
      <c r="M1211">
        <v>1</v>
      </c>
      <c r="N1211">
        <v>5</v>
      </c>
      <c r="O1211" s="355">
        <f t="shared" si="22"/>
        <v>500</v>
      </c>
    </row>
    <row r="1212" spans="1:15" x14ac:dyDescent="0.55000000000000004">
      <c r="A1212" t="s">
        <v>317</v>
      </c>
      <c r="B1212" t="s">
        <v>169</v>
      </c>
      <c r="C1212">
        <v>8.7764349999999993</v>
      </c>
      <c r="D1212">
        <v>167.739306</v>
      </c>
      <c r="E1212" t="s">
        <v>168</v>
      </c>
      <c r="F1212" t="s">
        <v>58</v>
      </c>
      <c r="G1212" t="s">
        <v>167</v>
      </c>
      <c r="H1212" t="s">
        <v>216</v>
      </c>
      <c r="I1212">
        <v>1</v>
      </c>
      <c r="J1212">
        <v>54.6</v>
      </c>
      <c r="K1212" t="s">
        <v>165</v>
      </c>
      <c r="L1212" s="335">
        <v>7261.8</v>
      </c>
      <c r="M1212">
        <v>1</v>
      </c>
      <c r="N1212">
        <v>5</v>
      </c>
      <c r="O1212" s="355">
        <f t="shared" si="22"/>
        <v>133</v>
      </c>
    </row>
    <row r="1213" spans="1:15" x14ac:dyDescent="0.55000000000000004">
      <c r="A1213" t="s">
        <v>316</v>
      </c>
      <c r="B1213" t="s">
        <v>169</v>
      </c>
      <c r="C1213">
        <v>8.7766559999999991</v>
      </c>
      <c r="D1213">
        <v>167.73932199999999</v>
      </c>
      <c r="E1213" t="s">
        <v>168</v>
      </c>
      <c r="F1213" t="s">
        <v>58</v>
      </c>
      <c r="G1213" t="s">
        <v>167</v>
      </c>
      <c r="H1213" t="s">
        <v>166</v>
      </c>
      <c r="I1213">
        <v>1</v>
      </c>
      <c r="J1213">
        <v>19.32</v>
      </c>
      <c r="K1213" t="s">
        <v>165</v>
      </c>
      <c r="L1213" s="335">
        <v>16422</v>
      </c>
      <c r="M1213">
        <v>1</v>
      </c>
      <c r="N1213">
        <v>5</v>
      </c>
      <c r="O1213" s="355">
        <f t="shared" si="22"/>
        <v>850</v>
      </c>
    </row>
    <row r="1214" spans="1:15" x14ac:dyDescent="0.55000000000000004">
      <c r="A1214" t="s">
        <v>315</v>
      </c>
      <c r="B1214" t="s">
        <v>169</v>
      </c>
      <c r="C1214">
        <v>8.776688</v>
      </c>
      <c r="D1214">
        <v>167.73914500000001</v>
      </c>
      <c r="E1214" t="s">
        <v>168</v>
      </c>
      <c r="F1214" t="s">
        <v>58</v>
      </c>
      <c r="G1214" t="s">
        <v>167</v>
      </c>
      <c r="H1214" t="s">
        <v>166</v>
      </c>
      <c r="I1214">
        <v>1</v>
      </c>
      <c r="J1214">
        <v>56.28</v>
      </c>
      <c r="K1214" t="s">
        <v>165</v>
      </c>
      <c r="L1214" s="335">
        <v>47838</v>
      </c>
      <c r="M1214">
        <v>1</v>
      </c>
      <c r="N1214">
        <v>5</v>
      </c>
      <c r="O1214" s="355">
        <f t="shared" si="22"/>
        <v>850</v>
      </c>
    </row>
    <row r="1215" spans="1:15" x14ac:dyDescent="0.55000000000000004">
      <c r="A1215" t="s">
        <v>314</v>
      </c>
      <c r="B1215" t="s">
        <v>169</v>
      </c>
      <c r="C1215">
        <v>8.776586</v>
      </c>
      <c r="D1215">
        <v>167.73947999999999</v>
      </c>
      <c r="E1215" t="s">
        <v>168</v>
      </c>
      <c r="F1215" t="s">
        <v>58</v>
      </c>
      <c r="G1215" t="s">
        <v>167</v>
      </c>
      <c r="H1215" t="s">
        <v>172</v>
      </c>
      <c r="I1215">
        <v>1</v>
      </c>
      <c r="J1215">
        <v>74.760000000000005</v>
      </c>
      <c r="K1215" t="s">
        <v>165</v>
      </c>
      <c r="L1215" s="335">
        <v>63546</v>
      </c>
      <c r="M1215">
        <v>1</v>
      </c>
      <c r="N1215">
        <v>5</v>
      </c>
      <c r="O1215" s="355">
        <f t="shared" si="22"/>
        <v>849.99999999999989</v>
      </c>
    </row>
    <row r="1216" spans="1:15" x14ac:dyDescent="0.55000000000000004">
      <c r="A1216" t="s">
        <v>313</v>
      </c>
      <c r="B1216" t="s">
        <v>169</v>
      </c>
      <c r="C1216">
        <v>8.7765920000000008</v>
      </c>
      <c r="D1216">
        <v>167.739565</v>
      </c>
      <c r="E1216" t="s">
        <v>168</v>
      </c>
      <c r="F1216" t="s">
        <v>58</v>
      </c>
      <c r="G1216" t="s">
        <v>167</v>
      </c>
      <c r="H1216" t="s">
        <v>172</v>
      </c>
      <c r="I1216">
        <v>1</v>
      </c>
      <c r="J1216">
        <v>269.64</v>
      </c>
      <c r="K1216" t="s">
        <v>165</v>
      </c>
      <c r="L1216" s="335">
        <v>229194</v>
      </c>
      <c r="M1216">
        <v>1</v>
      </c>
      <c r="N1216">
        <v>5</v>
      </c>
      <c r="O1216" s="355">
        <f t="shared" si="22"/>
        <v>850</v>
      </c>
    </row>
    <row r="1217" spans="1:15" x14ac:dyDescent="0.55000000000000004">
      <c r="A1217" t="s">
        <v>312</v>
      </c>
      <c r="B1217" t="s">
        <v>169</v>
      </c>
      <c r="C1217">
        <v>8.7768169999999994</v>
      </c>
      <c r="D1217">
        <v>167.73952</v>
      </c>
      <c r="E1217" t="s">
        <v>168</v>
      </c>
      <c r="F1217" t="s">
        <v>58</v>
      </c>
      <c r="G1217" t="s">
        <v>167</v>
      </c>
      <c r="H1217" t="s">
        <v>166</v>
      </c>
      <c r="I1217">
        <v>1</v>
      </c>
      <c r="J1217">
        <v>253.68</v>
      </c>
      <c r="K1217" t="s">
        <v>165</v>
      </c>
      <c r="L1217" s="335">
        <v>215628</v>
      </c>
      <c r="M1217">
        <v>1</v>
      </c>
      <c r="N1217">
        <v>5</v>
      </c>
      <c r="O1217" s="355">
        <f t="shared" si="22"/>
        <v>850</v>
      </c>
    </row>
    <row r="1218" spans="1:15" x14ac:dyDescent="0.55000000000000004">
      <c r="A1218" t="s">
        <v>311</v>
      </c>
      <c r="B1218" t="s">
        <v>169</v>
      </c>
      <c r="C1218">
        <v>8.7767610000000005</v>
      </c>
      <c r="D1218">
        <v>167.73944399999999</v>
      </c>
      <c r="E1218" t="s">
        <v>168</v>
      </c>
      <c r="F1218" t="s">
        <v>58</v>
      </c>
      <c r="G1218" t="s">
        <v>167</v>
      </c>
      <c r="H1218" t="s">
        <v>179</v>
      </c>
      <c r="I1218">
        <v>1</v>
      </c>
      <c r="J1218">
        <v>21</v>
      </c>
      <c r="K1218" t="s">
        <v>165</v>
      </c>
      <c r="L1218" s="335">
        <v>24150</v>
      </c>
      <c r="M1218">
        <v>1</v>
      </c>
      <c r="N1218">
        <v>5</v>
      </c>
      <c r="O1218" s="355">
        <f t="shared" si="22"/>
        <v>1150</v>
      </c>
    </row>
    <row r="1219" spans="1:15" x14ac:dyDescent="0.55000000000000004">
      <c r="A1219" t="s">
        <v>310</v>
      </c>
      <c r="B1219" t="s">
        <v>169</v>
      </c>
      <c r="C1219">
        <v>8.7766470000000005</v>
      </c>
      <c r="D1219">
        <v>167.73943600000001</v>
      </c>
      <c r="E1219" t="s">
        <v>168</v>
      </c>
      <c r="F1219" t="s">
        <v>58</v>
      </c>
      <c r="G1219" t="s">
        <v>167</v>
      </c>
      <c r="H1219" t="s">
        <v>224</v>
      </c>
      <c r="I1219">
        <v>2</v>
      </c>
      <c r="J1219">
        <v>47.88</v>
      </c>
      <c r="K1219" t="s">
        <v>165</v>
      </c>
      <c r="L1219" s="335">
        <v>110124</v>
      </c>
      <c r="M1219">
        <v>1</v>
      </c>
      <c r="N1219">
        <v>5</v>
      </c>
      <c r="O1219" s="355">
        <f t="shared" si="22"/>
        <v>2300</v>
      </c>
    </row>
    <row r="1220" spans="1:15" x14ac:dyDescent="0.55000000000000004">
      <c r="A1220" t="s">
        <v>309</v>
      </c>
      <c r="B1220" t="s">
        <v>169</v>
      </c>
      <c r="C1220">
        <v>8.7764970000000009</v>
      </c>
      <c r="D1220">
        <v>167.73935399999999</v>
      </c>
      <c r="E1220" t="s">
        <v>168</v>
      </c>
      <c r="F1220" t="s">
        <v>59</v>
      </c>
      <c r="G1220" t="s">
        <v>167</v>
      </c>
      <c r="H1220" t="s">
        <v>216</v>
      </c>
      <c r="I1220">
        <v>1</v>
      </c>
      <c r="J1220">
        <v>23.52</v>
      </c>
      <c r="K1220" t="s">
        <v>165</v>
      </c>
      <c r="L1220" s="335">
        <v>3128.16</v>
      </c>
      <c r="M1220">
        <v>1</v>
      </c>
      <c r="N1220">
        <v>5</v>
      </c>
      <c r="O1220" s="355">
        <f t="shared" si="22"/>
        <v>133</v>
      </c>
    </row>
    <row r="1221" spans="1:15" x14ac:dyDescent="0.55000000000000004">
      <c r="A1221" t="s">
        <v>308</v>
      </c>
      <c r="B1221" t="s">
        <v>169</v>
      </c>
      <c r="C1221">
        <v>8.7765059999999995</v>
      </c>
      <c r="D1221">
        <v>167.739407</v>
      </c>
      <c r="E1221" t="s">
        <v>168</v>
      </c>
      <c r="F1221" t="s">
        <v>58</v>
      </c>
      <c r="G1221" t="s">
        <v>167</v>
      </c>
      <c r="H1221" t="s">
        <v>166</v>
      </c>
      <c r="I1221">
        <v>1</v>
      </c>
      <c r="J1221">
        <v>46.2</v>
      </c>
      <c r="K1221" t="s">
        <v>165</v>
      </c>
      <c r="L1221" s="335">
        <v>23100</v>
      </c>
      <c r="M1221">
        <v>1</v>
      </c>
      <c r="N1221">
        <v>5</v>
      </c>
      <c r="O1221" s="355">
        <f t="shared" si="22"/>
        <v>499.99999999999994</v>
      </c>
    </row>
    <row r="1222" spans="1:15" x14ac:dyDescent="0.55000000000000004">
      <c r="A1222" t="s">
        <v>307</v>
      </c>
      <c r="B1222" t="s">
        <v>169</v>
      </c>
      <c r="C1222">
        <v>8.7766800000000007</v>
      </c>
      <c r="D1222">
        <v>167.73949400000001</v>
      </c>
      <c r="E1222" t="s">
        <v>168</v>
      </c>
      <c r="F1222" t="s">
        <v>58</v>
      </c>
      <c r="G1222" t="s">
        <v>167</v>
      </c>
      <c r="H1222" t="s">
        <v>179</v>
      </c>
      <c r="I1222">
        <v>1</v>
      </c>
      <c r="J1222">
        <v>238.56</v>
      </c>
      <c r="K1222" t="s">
        <v>165</v>
      </c>
      <c r="L1222" s="335">
        <v>274344</v>
      </c>
      <c r="M1222">
        <v>1</v>
      </c>
      <c r="N1222">
        <v>5</v>
      </c>
      <c r="O1222" s="355">
        <f t="shared" si="22"/>
        <v>1150</v>
      </c>
    </row>
    <row r="1223" spans="1:15" x14ac:dyDescent="0.55000000000000004">
      <c r="A1223" t="s">
        <v>306</v>
      </c>
      <c r="B1223" t="s">
        <v>169</v>
      </c>
      <c r="C1223">
        <v>8.7766889999999993</v>
      </c>
      <c r="D1223">
        <v>167.73953900000001</v>
      </c>
      <c r="E1223" t="s">
        <v>168</v>
      </c>
      <c r="F1223" t="s">
        <v>58</v>
      </c>
      <c r="G1223" t="s">
        <v>167</v>
      </c>
      <c r="H1223" t="s">
        <v>179</v>
      </c>
      <c r="I1223">
        <v>1</v>
      </c>
      <c r="J1223">
        <v>73.92</v>
      </c>
      <c r="K1223" t="s">
        <v>165</v>
      </c>
      <c r="L1223" s="335">
        <v>85008</v>
      </c>
      <c r="M1223">
        <v>1</v>
      </c>
      <c r="N1223">
        <v>5</v>
      </c>
      <c r="O1223" s="355">
        <f t="shared" si="22"/>
        <v>1150</v>
      </c>
    </row>
    <row r="1224" spans="1:15" x14ac:dyDescent="0.55000000000000004">
      <c r="A1224" t="s">
        <v>305</v>
      </c>
      <c r="B1224" t="s">
        <v>169</v>
      </c>
      <c r="C1224">
        <v>8.7765369999999994</v>
      </c>
      <c r="D1224">
        <v>167.73951500000001</v>
      </c>
      <c r="E1224" t="s">
        <v>168</v>
      </c>
      <c r="F1224" t="s">
        <v>58</v>
      </c>
      <c r="G1224" t="s">
        <v>167</v>
      </c>
      <c r="H1224" t="s">
        <v>179</v>
      </c>
      <c r="I1224">
        <v>1</v>
      </c>
      <c r="J1224">
        <v>47.04</v>
      </c>
      <c r="K1224" t="s">
        <v>165</v>
      </c>
      <c r="L1224" s="335">
        <v>54096</v>
      </c>
      <c r="M1224">
        <v>1</v>
      </c>
      <c r="N1224">
        <v>5</v>
      </c>
      <c r="O1224" s="355">
        <f t="shared" si="22"/>
        <v>1150</v>
      </c>
    </row>
    <row r="1225" spans="1:15" x14ac:dyDescent="0.55000000000000004">
      <c r="A1225" t="s">
        <v>304</v>
      </c>
      <c r="B1225" t="s">
        <v>169</v>
      </c>
      <c r="C1225">
        <v>8.7764299999999995</v>
      </c>
      <c r="D1225">
        <v>167.73935900000001</v>
      </c>
      <c r="E1225" t="s">
        <v>168</v>
      </c>
      <c r="F1225" t="s">
        <v>143</v>
      </c>
      <c r="G1225" t="s">
        <v>167</v>
      </c>
      <c r="H1225" t="s">
        <v>166</v>
      </c>
      <c r="I1225">
        <v>1</v>
      </c>
      <c r="J1225">
        <v>189</v>
      </c>
      <c r="K1225" t="s">
        <v>165</v>
      </c>
      <c r="L1225" s="335">
        <v>160650</v>
      </c>
      <c r="M1225">
        <v>1</v>
      </c>
      <c r="N1225">
        <v>5</v>
      </c>
      <c r="O1225" s="355">
        <f t="shared" si="22"/>
        <v>850</v>
      </c>
    </row>
    <row r="1226" spans="1:15" x14ac:dyDescent="0.55000000000000004">
      <c r="A1226" t="s">
        <v>303</v>
      </c>
      <c r="B1226" t="s">
        <v>169</v>
      </c>
      <c r="C1226">
        <v>8.7764340000000001</v>
      </c>
      <c r="D1226">
        <v>167.73941600000001</v>
      </c>
      <c r="E1226" t="s">
        <v>168</v>
      </c>
      <c r="F1226" t="s">
        <v>58</v>
      </c>
      <c r="G1226" t="s">
        <v>167</v>
      </c>
      <c r="H1226" t="s">
        <v>166</v>
      </c>
      <c r="I1226">
        <v>1</v>
      </c>
      <c r="J1226">
        <v>50.4</v>
      </c>
      <c r="K1226" t="s">
        <v>165</v>
      </c>
      <c r="L1226" s="335">
        <v>25200</v>
      </c>
      <c r="M1226">
        <v>1</v>
      </c>
      <c r="N1226">
        <v>5</v>
      </c>
      <c r="O1226" s="355">
        <f t="shared" ref="O1226:O1289" si="23">L1226/J1226</f>
        <v>500</v>
      </c>
    </row>
    <row r="1227" spans="1:15" x14ac:dyDescent="0.55000000000000004">
      <c r="A1227" t="s">
        <v>302</v>
      </c>
      <c r="B1227" t="s">
        <v>169</v>
      </c>
      <c r="C1227">
        <v>8.7763340000000003</v>
      </c>
      <c r="D1227">
        <v>167.73925299999999</v>
      </c>
      <c r="E1227" t="s">
        <v>168</v>
      </c>
      <c r="F1227" t="s">
        <v>60</v>
      </c>
      <c r="G1227" t="s">
        <v>167</v>
      </c>
      <c r="H1227" t="s">
        <v>179</v>
      </c>
      <c r="I1227">
        <v>1</v>
      </c>
      <c r="J1227">
        <v>47.88</v>
      </c>
      <c r="K1227" t="s">
        <v>165</v>
      </c>
      <c r="L1227" s="335">
        <v>55062</v>
      </c>
      <c r="M1227">
        <v>1</v>
      </c>
      <c r="N1227">
        <v>5</v>
      </c>
      <c r="O1227" s="355">
        <f t="shared" si="23"/>
        <v>1150</v>
      </c>
    </row>
    <row r="1228" spans="1:15" x14ac:dyDescent="0.55000000000000004">
      <c r="A1228" t="s">
        <v>301</v>
      </c>
      <c r="B1228" t="s">
        <v>169</v>
      </c>
      <c r="C1228">
        <v>8.7762659999999997</v>
      </c>
      <c r="D1228">
        <v>167.73927699999999</v>
      </c>
      <c r="E1228" t="s">
        <v>168</v>
      </c>
      <c r="F1228" t="s">
        <v>58</v>
      </c>
      <c r="G1228" t="s">
        <v>167</v>
      </c>
      <c r="H1228" t="s">
        <v>179</v>
      </c>
      <c r="I1228">
        <v>1</v>
      </c>
      <c r="J1228">
        <v>51.24</v>
      </c>
      <c r="K1228" t="s">
        <v>165</v>
      </c>
      <c r="L1228" s="335">
        <v>58926</v>
      </c>
      <c r="M1228">
        <v>1</v>
      </c>
      <c r="N1228">
        <v>5</v>
      </c>
      <c r="O1228" s="355">
        <f t="shared" si="23"/>
        <v>1150</v>
      </c>
    </row>
    <row r="1229" spans="1:15" x14ac:dyDescent="0.55000000000000004">
      <c r="A1229" t="s">
        <v>300</v>
      </c>
      <c r="B1229" t="s">
        <v>169</v>
      </c>
      <c r="C1229">
        <v>8.7763749999999998</v>
      </c>
      <c r="D1229">
        <v>167.73937100000001</v>
      </c>
      <c r="E1229" t="s">
        <v>168</v>
      </c>
      <c r="F1229" t="s">
        <v>58</v>
      </c>
      <c r="G1229" t="s">
        <v>167</v>
      </c>
      <c r="H1229" t="s">
        <v>174</v>
      </c>
      <c r="I1229">
        <v>1</v>
      </c>
      <c r="J1229">
        <v>63</v>
      </c>
      <c r="K1229" t="s">
        <v>165</v>
      </c>
      <c r="L1229" s="335">
        <v>1260</v>
      </c>
      <c r="M1229">
        <v>1</v>
      </c>
      <c r="N1229">
        <v>5</v>
      </c>
      <c r="O1229" s="355">
        <f t="shared" si="23"/>
        <v>20</v>
      </c>
    </row>
    <row r="1230" spans="1:15" x14ac:dyDescent="0.55000000000000004">
      <c r="A1230" t="s">
        <v>299</v>
      </c>
      <c r="B1230" t="s">
        <v>169</v>
      </c>
      <c r="C1230">
        <v>8.776332</v>
      </c>
      <c r="D1230">
        <v>167.739375</v>
      </c>
      <c r="E1230" t="s">
        <v>168</v>
      </c>
      <c r="F1230" t="s">
        <v>58</v>
      </c>
      <c r="G1230" t="s">
        <v>167</v>
      </c>
      <c r="H1230" t="s">
        <v>194</v>
      </c>
      <c r="I1230">
        <v>6</v>
      </c>
      <c r="J1230">
        <v>58.8</v>
      </c>
      <c r="K1230" t="s">
        <v>165</v>
      </c>
      <c r="L1230" s="335">
        <v>405720</v>
      </c>
      <c r="M1230">
        <v>1</v>
      </c>
      <c r="N1230">
        <v>5</v>
      </c>
      <c r="O1230" s="355">
        <f t="shared" si="23"/>
        <v>6900</v>
      </c>
    </row>
    <row r="1231" spans="1:15" x14ac:dyDescent="0.55000000000000004">
      <c r="A1231" t="s">
        <v>298</v>
      </c>
      <c r="B1231" t="s">
        <v>169</v>
      </c>
      <c r="C1231">
        <v>8.7762980000000006</v>
      </c>
      <c r="D1231">
        <v>167.739385</v>
      </c>
      <c r="E1231" t="s">
        <v>168</v>
      </c>
      <c r="F1231" t="s">
        <v>58</v>
      </c>
      <c r="G1231" t="s">
        <v>167</v>
      </c>
      <c r="H1231" t="s">
        <v>166</v>
      </c>
      <c r="I1231">
        <v>1</v>
      </c>
      <c r="J1231">
        <v>46.2</v>
      </c>
      <c r="K1231" t="s">
        <v>165</v>
      </c>
      <c r="L1231" s="335">
        <v>39270</v>
      </c>
      <c r="M1231">
        <v>1</v>
      </c>
      <c r="N1231">
        <v>5</v>
      </c>
      <c r="O1231" s="355">
        <f t="shared" si="23"/>
        <v>850</v>
      </c>
    </row>
    <row r="1232" spans="1:15" x14ac:dyDescent="0.55000000000000004">
      <c r="A1232" t="s">
        <v>297</v>
      </c>
      <c r="B1232" t="s">
        <v>169</v>
      </c>
      <c r="C1232">
        <v>8.7763539999999995</v>
      </c>
      <c r="D1232">
        <v>167.73948999999999</v>
      </c>
      <c r="E1232" t="s">
        <v>168</v>
      </c>
      <c r="F1232" t="s">
        <v>58</v>
      </c>
      <c r="G1232" t="s">
        <v>167</v>
      </c>
      <c r="H1232" t="s">
        <v>166</v>
      </c>
      <c r="I1232">
        <v>1</v>
      </c>
      <c r="J1232">
        <v>115.92</v>
      </c>
      <c r="K1232" t="s">
        <v>165</v>
      </c>
      <c r="L1232" s="335">
        <v>57960</v>
      </c>
      <c r="M1232">
        <v>1</v>
      </c>
      <c r="N1232">
        <v>5</v>
      </c>
      <c r="O1232" s="355">
        <f t="shared" si="23"/>
        <v>500</v>
      </c>
    </row>
    <row r="1233" spans="1:15" x14ac:dyDescent="0.55000000000000004">
      <c r="A1233" t="s">
        <v>296</v>
      </c>
      <c r="B1233" t="s">
        <v>169</v>
      </c>
      <c r="C1233">
        <v>8.7760560000000005</v>
      </c>
      <c r="D1233">
        <v>167.738902</v>
      </c>
      <c r="E1233" t="s">
        <v>168</v>
      </c>
      <c r="F1233" t="s">
        <v>58</v>
      </c>
      <c r="G1233" t="s">
        <v>167</v>
      </c>
      <c r="H1233" t="s">
        <v>166</v>
      </c>
      <c r="I1233">
        <v>1</v>
      </c>
      <c r="J1233">
        <v>63</v>
      </c>
      <c r="K1233" t="s">
        <v>165</v>
      </c>
      <c r="L1233" s="335">
        <v>53550</v>
      </c>
      <c r="M1233">
        <v>1</v>
      </c>
      <c r="N1233">
        <v>5</v>
      </c>
      <c r="O1233" s="355">
        <f t="shared" si="23"/>
        <v>850</v>
      </c>
    </row>
    <row r="1234" spans="1:15" x14ac:dyDescent="0.55000000000000004">
      <c r="A1234" t="s">
        <v>295</v>
      </c>
      <c r="B1234" t="s">
        <v>169</v>
      </c>
      <c r="C1234">
        <v>8.7761189999999996</v>
      </c>
      <c r="D1234">
        <v>167.73903999999999</v>
      </c>
      <c r="E1234" t="s">
        <v>168</v>
      </c>
      <c r="F1234" t="s">
        <v>58</v>
      </c>
      <c r="G1234" t="s">
        <v>167</v>
      </c>
      <c r="H1234" t="s">
        <v>172</v>
      </c>
      <c r="I1234">
        <v>1</v>
      </c>
      <c r="J1234">
        <v>69.72</v>
      </c>
      <c r="K1234" t="s">
        <v>165</v>
      </c>
      <c r="L1234" s="335">
        <v>59262</v>
      </c>
      <c r="M1234">
        <v>1</v>
      </c>
      <c r="N1234">
        <v>5</v>
      </c>
      <c r="O1234" s="355">
        <f t="shared" si="23"/>
        <v>850</v>
      </c>
    </row>
    <row r="1235" spans="1:15" x14ac:dyDescent="0.55000000000000004">
      <c r="A1235" t="s">
        <v>294</v>
      </c>
      <c r="B1235" t="s">
        <v>169</v>
      </c>
      <c r="C1235">
        <v>8.7761490000000002</v>
      </c>
      <c r="D1235">
        <v>167.73923400000001</v>
      </c>
      <c r="E1235" t="s">
        <v>168</v>
      </c>
      <c r="F1235" t="s">
        <v>58</v>
      </c>
      <c r="G1235" t="s">
        <v>167</v>
      </c>
      <c r="H1235" t="s">
        <v>166</v>
      </c>
      <c r="I1235">
        <v>1</v>
      </c>
      <c r="J1235">
        <v>19.32</v>
      </c>
      <c r="K1235" t="s">
        <v>165</v>
      </c>
      <c r="L1235" s="335">
        <v>9660</v>
      </c>
      <c r="M1235">
        <v>1</v>
      </c>
      <c r="N1235">
        <v>5</v>
      </c>
      <c r="O1235" s="355">
        <f t="shared" si="23"/>
        <v>500</v>
      </c>
    </row>
    <row r="1236" spans="1:15" x14ac:dyDescent="0.55000000000000004">
      <c r="A1236" t="s">
        <v>293</v>
      </c>
      <c r="B1236" t="s">
        <v>169</v>
      </c>
      <c r="C1236">
        <v>8.7760309999999997</v>
      </c>
      <c r="D1236">
        <v>167.73930999999999</v>
      </c>
      <c r="E1236" t="s">
        <v>168</v>
      </c>
      <c r="F1236" t="s">
        <v>58</v>
      </c>
      <c r="G1236" t="s">
        <v>167</v>
      </c>
      <c r="H1236" t="s">
        <v>166</v>
      </c>
      <c r="I1236">
        <v>1</v>
      </c>
      <c r="J1236">
        <v>14.28</v>
      </c>
      <c r="K1236" t="s">
        <v>165</v>
      </c>
      <c r="L1236" s="335">
        <v>12138</v>
      </c>
      <c r="M1236">
        <v>1</v>
      </c>
      <c r="N1236">
        <v>5</v>
      </c>
      <c r="O1236" s="355">
        <f t="shared" si="23"/>
        <v>850</v>
      </c>
    </row>
    <row r="1237" spans="1:15" x14ac:dyDescent="0.55000000000000004">
      <c r="A1237" t="s">
        <v>292</v>
      </c>
      <c r="B1237" t="s">
        <v>169</v>
      </c>
      <c r="C1237">
        <v>8.7760119999999997</v>
      </c>
      <c r="D1237">
        <v>167.739396</v>
      </c>
      <c r="E1237" t="s">
        <v>168</v>
      </c>
      <c r="F1237" t="s">
        <v>58</v>
      </c>
      <c r="G1237" t="s">
        <v>167</v>
      </c>
      <c r="H1237" t="s">
        <v>166</v>
      </c>
      <c r="I1237">
        <v>1</v>
      </c>
      <c r="J1237">
        <v>192.36</v>
      </c>
      <c r="K1237" t="s">
        <v>165</v>
      </c>
      <c r="L1237" s="335">
        <v>163506</v>
      </c>
      <c r="M1237">
        <v>1</v>
      </c>
      <c r="N1237">
        <v>5</v>
      </c>
      <c r="O1237" s="355">
        <f t="shared" si="23"/>
        <v>849.99999999999989</v>
      </c>
    </row>
    <row r="1238" spans="1:15" x14ac:dyDescent="0.55000000000000004">
      <c r="A1238" t="s">
        <v>291</v>
      </c>
      <c r="B1238" t="s">
        <v>169</v>
      </c>
      <c r="C1238">
        <v>8.7760400000000001</v>
      </c>
      <c r="D1238">
        <v>167.73912000000001</v>
      </c>
      <c r="E1238" t="s">
        <v>168</v>
      </c>
      <c r="F1238" t="s">
        <v>58</v>
      </c>
      <c r="G1238" t="s">
        <v>167</v>
      </c>
      <c r="H1238" t="s">
        <v>166</v>
      </c>
      <c r="I1238">
        <v>1</v>
      </c>
      <c r="J1238">
        <v>27.72</v>
      </c>
      <c r="K1238" t="s">
        <v>165</v>
      </c>
      <c r="L1238" s="335">
        <v>13860</v>
      </c>
      <c r="M1238">
        <v>1</v>
      </c>
      <c r="N1238">
        <v>5</v>
      </c>
      <c r="O1238" s="355">
        <f t="shared" si="23"/>
        <v>500</v>
      </c>
    </row>
    <row r="1239" spans="1:15" x14ac:dyDescent="0.55000000000000004">
      <c r="A1239" t="s">
        <v>290</v>
      </c>
      <c r="B1239" t="s">
        <v>169</v>
      </c>
      <c r="C1239">
        <v>8.7759509999999992</v>
      </c>
      <c r="D1239">
        <v>167.73915</v>
      </c>
      <c r="E1239" t="s">
        <v>168</v>
      </c>
      <c r="F1239" t="s">
        <v>58</v>
      </c>
      <c r="G1239" t="s">
        <v>167</v>
      </c>
      <c r="H1239" t="s">
        <v>166</v>
      </c>
      <c r="I1239">
        <v>1</v>
      </c>
      <c r="J1239">
        <v>32.76</v>
      </c>
      <c r="K1239" t="s">
        <v>165</v>
      </c>
      <c r="L1239" s="335">
        <v>16380</v>
      </c>
      <c r="M1239">
        <v>1</v>
      </c>
      <c r="N1239">
        <v>5</v>
      </c>
      <c r="O1239" s="355">
        <f t="shared" si="23"/>
        <v>500.00000000000006</v>
      </c>
    </row>
    <row r="1240" spans="1:15" x14ac:dyDescent="0.55000000000000004">
      <c r="A1240" t="s">
        <v>289</v>
      </c>
      <c r="B1240" t="s">
        <v>169</v>
      </c>
      <c r="C1240">
        <v>8.7758929999999999</v>
      </c>
      <c r="D1240">
        <v>167.73898700000001</v>
      </c>
      <c r="E1240" t="s">
        <v>168</v>
      </c>
      <c r="F1240" t="s">
        <v>58</v>
      </c>
      <c r="G1240" t="s">
        <v>167</v>
      </c>
      <c r="H1240" t="s">
        <v>179</v>
      </c>
      <c r="I1240">
        <v>1</v>
      </c>
      <c r="J1240">
        <v>46.2</v>
      </c>
      <c r="K1240" t="s">
        <v>165</v>
      </c>
      <c r="L1240" s="335">
        <v>39270</v>
      </c>
      <c r="M1240">
        <v>1</v>
      </c>
      <c r="N1240">
        <v>5</v>
      </c>
      <c r="O1240" s="355">
        <f t="shared" si="23"/>
        <v>850</v>
      </c>
    </row>
    <row r="1241" spans="1:15" x14ac:dyDescent="0.55000000000000004">
      <c r="A1241" t="s">
        <v>288</v>
      </c>
      <c r="B1241" t="s">
        <v>169</v>
      </c>
      <c r="C1241">
        <v>8.7760320000000007</v>
      </c>
      <c r="D1241">
        <v>167.73882599999999</v>
      </c>
      <c r="E1241" t="s">
        <v>168</v>
      </c>
      <c r="F1241" t="s">
        <v>58</v>
      </c>
      <c r="G1241" t="s">
        <v>167</v>
      </c>
      <c r="H1241" t="s">
        <v>166</v>
      </c>
      <c r="I1241">
        <v>1</v>
      </c>
      <c r="J1241">
        <v>20.16</v>
      </c>
      <c r="K1241" t="s">
        <v>165</v>
      </c>
      <c r="L1241" s="335">
        <v>10080</v>
      </c>
      <c r="M1241">
        <v>1</v>
      </c>
      <c r="N1241">
        <v>5</v>
      </c>
      <c r="O1241" s="355">
        <f t="shared" si="23"/>
        <v>500</v>
      </c>
    </row>
    <row r="1242" spans="1:15" x14ac:dyDescent="0.55000000000000004">
      <c r="A1242" t="s">
        <v>287</v>
      </c>
      <c r="B1242" t="s">
        <v>169</v>
      </c>
      <c r="C1242">
        <v>8.7761580000000006</v>
      </c>
      <c r="D1242">
        <v>167.73940899999999</v>
      </c>
      <c r="E1242" t="s">
        <v>168</v>
      </c>
      <c r="F1242" t="s">
        <v>58</v>
      </c>
      <c r="G1242" t="s">
        <v>167</v>
      </c>
      <c r="H1242" t="s">
        <v>194</v>
      </c>
      <c r="I1242">
        <v>3</v>
      </c>
      <c r="J1242">
        <v>54.6</v>
      </c>
      <c r="K1242" t="s">
        <v>165</v>
      </c>
      <c r="L1242" s="335">
        <v>229320</v>
      </c>
      <c r="M1242">
        <v>1</v>
      </c>
      <c r="N1242">
        <v>5</v>
      </c>
      <c r="O1242" s="355">
        <f t="shared" si="23"/>
        <v>4200</v>
      </c>
    </row>
    <row r="1243" spans="1:15" x14ac:dyDescent="0.55000000000000004">
      <c r="A1243" t="s">
        <v>286</v>
      </c>
      <c r="B1243" t="s">
        <v>169</v>
      </c>
      <c r="C1243">
        <v>8.7760300000000004</v>
      </c>
      <c r="D1243">
        <v>167.73945900000001</v>
      </c>
      <c r="E1243" t="s">
        <v>168</v>
      </c>
      <c r="F1243" t="s">
        <v>58</v>
      </c>
      <c r="G1243" t="s">
        <v>167</v>
      </c>
      <c r="H1243" t="s">
        <v>166</v>
      </c>
      <c r="I1243">
        <v>1</v>
      </c>
      <c r="J1243">
        <v>231.84</v>
      </c>
      <c r="K1243" t="s">
        <v>165</v>
      </c>
      <c r="L1243" s="335">
        <v>197064</v>
      </c>
      <c r="M1243">
        <v>1</v>
      </c>
      <c r="N1243">
        <v>5</v>
      </c>
      <c r="O1243" s="355">
        <f t="shared" si="23"/>
        <v>850</v>
      </c>
    </row>
    <row r="1244" spans="1:15" x14ac:dyDescent="0.55000000000000004">
      <c r="A1244" t="s">
        <v>285</v>
      </c>
      <c r="B1244" t="s">
        <v>169</v>
      </c>
      <c r="C1244">
        <v>8.7758669999999999</v>
      </c>
      <c r="D1244">
        <v>167.739577</v>
      </c>
      <c r="E1244" t="s">
        <v>168</v>
      </c>
      <c r="F1244" t="s">
        <v>58</v>
      </c>
      <c r="G1244" t="s">
        <v>167</v>
      </c>
      <c r="H1244" t="s">
        <v>179</v>
      </c>
      <c r="I1244">
        <v>1</v>
      </c>
      <c r="J1244">
        <v>255.36</v>
      </c>
      <c r="K1244" t="s">
        <v>165</v>
      </c>
      <c r="L1244" s="335">
        <v>293664</v>
      </c>
      <c r="M1244">
        <v>1</v>
      </c>
      <c r="N1244">
        <v>5</v>
      </c>
      <c r="O1244" s="355">
        <f t="shared" si="23"/>
        <v>1150</v>
      </c>
    </row>
    <row r="1245" spans="1:15" x14ac:dyDescent="0.55000000000000004">
      <c r="A1245" t="s">
        <v>284</v>
      </c>
      <c r="B1245" t="s">
        <v>169</v>
      </c>
      <c r="C1245">
        <v>8.7757740000000002</v>
      </c>
      <c r="D1245">
        <v>167.739508</v>
      </c>
      <c r="E1245" t="s">
        <v>168</v>
      </c>
      <c r="F1245" t="s">
        <v>58</v>
      </c>
      <c r="G1245" t="s">
        <v>167</v>
      </c>
      <c r="H1245" t="s">
        <v>194</v>
      </c>
      <c r="I1245">
        <v>2</v>
      </c>
      <c r="J1245">
        <v>41.16</v>
      </c>
      <c r="K1245" t="s">
        <v>165</v>
      </c>
      <c r="L1245" s="335">
        <v>94668</v>
      </c>
      <c r="M1245">
        <v>1</v>
      </c>
      <c r="N1245">
        <v>5</v>
      </c>
      <c r="O1245" s="355">
        <f t="shared" si="23"/>
        <v>2300</v>
      </c>
    </row>
    <row r="1246" spans="1:15" x14ac:dyDescent="0.55000000000000004">
      <c r="A1246" t="s">
        <v>283</v>
      </c>
      <c r="B1246" t="s">
        <v>169</v>
      </c>
      <c r="C1246">
        <v>8.7759269999999994</v>
      </c>
      <c r="D1246">
        <v>167.73947699999999</v>
      </c>
      <c r="E1246" t="s">
        <v>168</v>
      </c>
      <c r="F1246" t="s">
        <v>58</v>
      </c>
      <c r="G1246" t="s">
        <v>167</v>
      </c>
      <c r="H1246" t="s">
        <v>282</v>
      </c>
      <c r="I1246">
        <v>2</v>
      </c>
      <c r="J1246">
        <v>58.8</v>
      </c>
      <c r="K1246" t="s">
        <v>165</v>
      </c>
      <c r="L1246" s="335">
        <v>135240</v>
      </c>
      <c r="M1246">
        <v>1</v>
      </c>
      <c r="N1246">
        <v>5</v>
      </c>
      <c r="O1246" s="355">
        <f t="shared" si="23"/>
        <v>2300</v>
      </c>
    </row>
    <row r="1247" spans="1:15" x14ac:dyDescent="0.55000000000000004">
      <c r="A1247" t="s">
        <v>281</v>
      </c>
      <c r="B1247" t="s">
        <v>169</v>
      </c>
      <c r="C1247">
        <v>8.7758909999999997</v>
      </c>
      <c r="D1247">
        <v>167.73939999999999</v>
      </c>
      <c r="E1247" t="s">
        <v>168</v>
      </c>
      <c r="F1247" t="s">
        <v>58</v>
      </c>
      <c r="G1247" t="s">
        <v>167</v>
      </c>
      <c r="H1247" t="s">
        <v>166</v>
      </c>
      <c r="I1247">
        <v>1</v>
      </c>
      <c r="J1247">
        <v>103.32</v>
      </c>
      <c r="K1247" t="s">
        <v>165</v>
      </c>
      <c r="L1247" s="335">
        <v>51660</v>
      </c>
      <c r="M1247">
        <v>1</v>
      </c>
      <c r="N1247">
        <v>5</v>
      </c>
      <c r="O1247" s="355">
        <f t="shared" si="23"/>
        <v>500.00000000000006</v>
      </c>
    </row>
    <row r="1248" spans="1:15" x14ac:dyDescent="0.55000000000000004">
      <c r="A1248" t="s">
        <v>280</v>
      </c>
      <c r="B1248" t="s">
        <v>169</v>
      </c>
      <c r="C1248">
        <v>8.7758819999999993</v>
      </c>
      <c r="D1248">
        <v>167.73934399999999</v>
      </c>
      <c r="E1248" t="s">
        <v>168</v>
      </c>
      <c r="F1248" t="s">
        <v>58</v>
      </c>
      <c r="G1248" t="s">
        <v>167</v>
      </c>
      <c r="H1248" t="s">
        <v>166</v>
      </c>
      <c r="I1248">
        <v>1</v>
      </c>
      <c r="J1248">
        <v>45.36</v>
      </c>
      <c r="K1248" t="s">
        <v>165</v>
      </c>
      <c r="L1248" s="335">
        <v>22680</v>
      </c>
      <c r="M1248">
        <v>1</v>
      </c>
      <c r="N1248">
        <v>5</v>
      </c>
      <c r="O1248" s="355">
        <f t="shared" si="23"/>
        <v>500</v>
      </c>
    </row>
    <row r="1249" spans="1:15" x14ac:dyDescent="0.55000000000000004">
      <c r="A1249" t="s">
        <v>279</v>
      </c>
      <c r="B1249" t="s">
        <v>169</v>
      </c>
      <c r="C1249">
        <v>8.7758199999999995</v>
      </c>
      <c r="D1249">
        <v>167.73925399999999</v>
      </c>
      <c r="E1249" t="s">
        <v>168</v>
      </c>
      <c r="F1249" t="s">
        <v>58</v>
      </c>
      <c r="G1249" t="s">
        <v>167</v>
      </c>
      <c r="H1249" t="s">
        <v>179</v>
      </c>
      <c r="I1249">
        <v>1</v>
      </c>
      <c r="J1249">
        <v>27.72</v>
      </c>
      <c r="K1249" t="s">
        <v>165</v>
      </c>
      <c r="L1249" s="335">
        <v>23562</v>
      </c>
      <c r="M1249">
        <v>1</v>
      </c>
      <c r="N1249">
        <v>5</v>
      </c>
      <c r="O1249" s="355">
        <f t="shared" si="23"/>
        <v>850</v>
      </c>
    </row>
    <row r="1250" spans="1:15" x14ac:dyDescent="0.55000000000000004">
      <c r="A1250" t="s">
        <v>278</v>
      </c>
      <c r="B1250" t="s">
        <v>169</v>
      </c>
      <c r="C1250">
        <v>8.7758020000000005</v>
      </c>
      <c r="D1250">
        <v>167.73922200000001</v>
      </c>
      <c r="E1250" t="s">
        <v>168</v>
      </c>
      <c r="F1250" t="s">
        <v>60</v>
      </c>
      <c r="G1250" t="s">
        <v>167</v>
      </c>
      <c r="H1250" t="s">
        <v>179</v>
      </c>
      <c r="I1250">
        <v>1</v>
      </c>
      <c r="J1250">
        <v>34.44</v>
      </c>
      <c r="K1250" t="s">
        <v>165</v>
      </c>
      <c r="L1250" s="335">
        <v>29274</v>
      </c>
      <c r="M1250">
        <v>1</v>
      </c>
      <c r="N1250">
        <v>5</v>
      </c>
      <c r="O1250" s="355">
        <f t="shared" si="23"/>
        <v>850</v>
      </c>
    </row>
    <row r="1251" spans="1:15" x14ac:dyDescent="0.55000000000000004">
      <c r="A1251" t="s">
        <v>277</v>
      </c>
      <c r="B1251" t="s">
        <v>169</v>
      </c>
      <c r="C1251">
        <v>8.7757339999999999</v>
      </c>
      <c r="D1251">
        <v>167.73942199999999</v>
      </c>
      <c r="E1251" t="s">
        <v>168</v>
      </c>
      <c r="F1251" t="s">
        <v>58</v>
      </c>
      <c r="G1251" t="s">
        <v>167</v>
      </c>
      <c r="H1251" t="s">
        <v>179</v>
      </c>
      <c r="I1251">
        <v>1</v>
      </c>
      <c r="J1251">
        <v>45.36</v>
      </c>
      <c r="K1251" t="s">
        <v>165</v>
      </c>
      <c r="L1251" s="335">
        <v>52164</v>
      </c>
      <c r="M1251">
        <v>1</v>
      </c>
      <c r="N1251">
        <v>5</v>
      </c>
      <c r="O1251" s="355">
        <f t="shared" si="23"/>
        <v>1150</v>
      </c>
    </row>
    <row r="1252" spans="1:15" x14ac:dyDescent="0.55000000000000004">
      <c r="A1252" t="s">
        <v>276</v>
      </c>
      <c r="B1252" t="s">
        <v>169</v>
      </c>
      <c r="C1252">
        <v>8.7756889999999999</v>
      </c>
      <c r="D1252">
        <v>167.738958</v>
      </c>
      <c r="E1252" t="s">
        <v>168</v>
      </c>
      <c r="F1252" t="s">
        <v>58</v>
      </c>
      <c r="G1252" t="s">
        <v>167</v>
      </c>
      <c r="H1252" t="s">
        <v>166</v>
      </c>
      <c r="I1252">
        <v>1</v>
      </c>
      <c r="J1252">
        <v>201.6</v>
      </c>
      <c r="K1252" t="s">
        <v>165</v>
      </c>
      <c r="L1252" s="335">
        <v>100800</v>
      </c>
      <c r="M1252">
        <v>1</v>
      </c>
      <c r="N1252">
        <v>5</v>
      </c>
      <c r="O1252" s="355">
        <f t="shared" si="23"/>
        <v>500</v>
      </c>
    </row>
    <row r="1253" spans="1:15" x14ac:dyDescent="0.55000000000000004">
      <c r="A1253" t="s">
        <v>275</v>
      </c>
      <c r="B1253" t="s">
        <v>169</v>
      </c>
      <c r="C1253">
        <v>8.7757330000000007</v>
      </c>
      <c r="D1253">
        <v>167.73889199999999</v>
      </c>
      <c r="E1253" t="s">
        <v>168</v>
      </c>
      <c r="F1253" t="s">
        <v>58</v>
      </c>
      <c r="G1253" t="s">
        <v>167</v>
      </c>
      <c r="H1253" t="s">
        <v>172</v>
      </c>
      <c r="I1253">
        <v>1</v>
      </c>
      <c r="J1253">
        <v>101.64</v>
      </c>
      <c r="K1253" t="s">
        <v>165</v>
      </c>
      <c r="L1253" s="335">
        <v>116886</v>
      </c>
      <c r="M1253">
        <v>1</v>
      </c>
      <c r="N1253">
        <v>5</v>
      </c>
      <c r="O1253" s="355">
        <f t="shared" si="23"/>
        <v>1150</v>
      </c>
    </row>
    <row r="1254" spans="1:15" x14ac:dyDescent="0.55000000000000004">
      <c r="A1254" t="s">
        <v>274</v>
      </c>
      <c r="B1254" t="s">
        <v>169</v>
      </c>
      <c r="C1254">
        <v>8.7757459999999998</v>
      </c>
      <c r="D1254">
        <v>167.73895300000001</v>
      </c>
      <c r="E1254" t="s">
        <v>168</v>
      </c>
      <c r="F1254" t="s">
        <v>58</v>
      </c>
      <c r="G1254" t="s">
        <v>167</v>
      </c>
      <c r="H1254" t="s">
        <v>172</v>
      </c>
      <c r="I1254">
        <v>1</v>
      </c>
      <c r="J1254">
        <v>22.68</v>
      </c>
      <c r="K1254" t="s">
        <v>165</v>
      </c>
      <c r="L1254" s="335">
        <v>26082</v>
      </c>
      <c r="M1254">
        <v>1</v>
      </c>
      <c r="N1254">
        <v>5</v>
      </c>
      <c r="O1254" s="355">
        <f t="shared" si="23"/>
        <v>1150</v>
      </c>
    </row>
    <row r="1255" spans="1:15" x14ac:dyDescent="0.55000000000000004">
      <c r="A1255" t="s">
        <v>273</v>
      </c>
      <c r="B1255" t="s">
        <v>169</v>
      </c>
      <c r="C1255">
        <v>8.7757609999999993</v>
      </c>
      <c r="D1255">
        <v>167.739</v>
      </c>
      <c r="E1255" t="s">
        <v>168</v>
      </c>
      <c r="F1255" t="s">
        <v>58</v>
      </c>
      <c r="G1255" t="s">
        <v>167</v>
      </c>
      <c r="H1255" t="s">
        <v>179</v>
      </c>
      <c r="I1255">
        <v>1</v>
      </c>
      <c r="J1255">
        <v>24.36</v>
      </c>
      <c r="K1255" t="s">
        <v>165</v>
      </c>
      <c r="L1255" s="335">
        <v>28014</v>
      </c>
      <c r="M1255">
        <v>1</v>
      </c>
      <c r="N1255">
        <v>5</v>
      </c>
      <c r="O1255" s="355">
        <f t="shared" si="23"/>
        <v>1150</v>
      </c>
    </row>
    <row r="1256" spans="1:15" x14ac:dyDescent="0.55000000000000004">
      <c r="A1256" t="s">
        <v>272</v>
      </c>
      <c r="B1256" t="s">
        <v>169</v>
      </c>
      <c r="C1256">
        <v>8.7755290000000006</v>
      </c>
      <c r="D1256">
        <v>167.738991</v>
      </c>
      <c r="E1256" t="s">
        <v>168</v>
      </c>
      <c r="F1256" t="s">
        <v>58</v>
      </c>
      <c r="G1256" t="s">
        <v>167</v>
      </c>
      <c r="H1256" t="s">
        <v>166</v>
      </c>
      <c r="I1256">
        <v>1</v>
      </c>
      <c r="J1256">
        <v>88.2</v>
      </c>
      <c r="K1256" t="s">
        <v>165</v>
      </c>
      <c r="L1256" s="335">
        <v>44100</v>
      </c>
      <c r="M1256">
        <v>1</v>
      </c>
      <c r="N1256">
        <v>5</v>
      </c>
      <c r="O1256" s="355">
        <f t="shared" si="23"/>
        <v>500</v>
      </c>
    </row>
    <row r="1257" spans="1:15" x14ac:dyDescent="0.55000000000000004">
      <c r="A1257" t="s">
        <v>271</v>
      </c>
      <c r="B1257" t="s">
        <v>169</v>
      </c>
      <c r="C1257">
        <v>8.7754429999999992</v>
      </c>
      <c r="D1257">
        <v>167.738801</v>
      </c>
      <c r="E1257" t="s">
        <v>168</v>
      </c>
      <c r="F1257" t="s">
        <v>58</v>
      </c>
      <c r="G1257" t="s">
        <v>167</v>
      </c>
      <c r="H1257" t="s">
        <v>166</v>
      </c>
      <c r="I1257">
        <v>1</v>
      </c>
      <c r="J1257">
        <v>122.64</v>
      </c>
      <c r="K1257" t="s">
        <v>165</v>
      </c>
      <c r="L1257" s="335">
        <v>61320</v>
      </c>
      <c r="M1257">
        <v>1</v>
      </c>
      <c r="N1257">
        <v>5</v>
      </c>
      <c r="O1257" s="355">
        <f t="shared" si="23"/>
        <v>500</v>
      </c>
    </row>
    <row r="1258" spans="1:15" x14ac:dyDescent="0.55000000000000004">
      <c r="A1258" t="s">
        <v>270</v>
      </c>
      <c r="B1258" t="s">
        <v>169</v>
      </c>
      <c r="C1258">
        <v>8.7755489999999998</v>
      </c>
      <c r="D1258">
        <v>167.739351</v>
      </c>
      <c r="E1258" t="s">
        <v>168</v>
      </c>
      <c r="F1258" t="s">
        <v>58</v>
      </c>
      <c r="G1258" t="s">
        <v>167</v>
      </c>
      <c r="H1258" t="s">
        <v>166</v>
      </c>
      <c r="I1258">
        <v>1</v>
      </c>
      <c r="J1258">
        <v>84.84</v>
      </c>
      <c r="K1258" t="s">
        <v>165</v>
      </c>
      <c r="L1258" s="335">
        <v>72114</v>
      </c>
      <c r="M1258">
        <v>1</v>
      </c>
      <c r="N1258">
        <v>5</v>
      </c>
      <c r="O1258" s="355">
        <f t="shared" si="23"/>
        <v>850</v>
      </c>
    </row>
    <row r="1259" spans="1:15" x14ac:dyDescent="0.55000000000000004">
      <c r="A1259" t="s">
        <v>269</v>
      </c>
      <c r="B1259" t="s">
        <v>169</v>
      </c>
      <c r="C1259">
        <v>8.7756349999999994</v>
      </c>
      <c r="D1259">
        <v>167.739294</v>
      </c>
      <c r="E1259" t="s">
        <v>168</v>
      </c>
      <c r="F1259" t="s">
        <v>58</v>
      </c>
      <c r="G1259" t="s">
        <v>167</v>
      </c>
      <c r="H1259" t="s">
        <v>166</v>
      </c>
      <c r="I1259">
        <v>1</v>
      </c>
      <c r="J1259">
        <v>21</v>
      </c>
      <c r="K1259" t="s">
        <v>165</v>
      </c>
      <c r="L1259" s="335">
        <v>10500</v>
      </c>
      <c r="M1259">
        <v>1</v>
      </c>
      <c r="N1259">
        <v>5</v>
      </c>
      <c r="O1259" s="355">
        <f t="shared" si="23"/>
        <v>500</v>
      </c>
    </row>
    <row r="1260" spans="1:15" x14ac:dyDescent="0.55000000000000004">
      <c r="A1260" t="s">
        <v>268</v>
      </c>
      <c r="B1260" t="s">
        <v>169</v>
      </c>
      <c r="C1260">
        <v>8.7755469999999995</v>
      </c>
      <c r="D1260">
        <v>167.738617</v>
      </c>
      <c r="E1260" t="s">
        <v>168</v>
      </c>
      <c r="F1260" t="s">
        <v>58</v>
      </c>
      <c r="G1260" t="s">
        <v>167</v>
      </c>
      <c r="H1260" t="s">
        <v>179</v>
      </c>
      <c r="I1260">
        <v>1</v>
      </c>
      <c r="J1260">
        <v>77.28</v>
      </c>
      <c r="K1260" t="s">
        <v>165</v>
      </c>
      <c r="L1260" s="335">
        <v>65688</v>
      </c>
      <c r="M1260">
        <v>1</v>
      </c>
      <c r="N1260">
        <v>5</v>
      </c>
      <c r="O1260" s="355">
        <f t="shared" si="23"/>
        <v>850</v>
      </c>
    </row>
    <row r="1261" spans="1:15" x14ac:dyDescent="0.55000000000000004">
      <c r="A1261" t="s">
        <v>267</v>
      </c>
      <c r="B1261" t="s">
        <v>169</v>
      </c>
      <c r="C1261">
        <v>8.7757280000000009</v>
      </c>
      <c r="D1261">
        <v>167.73857699999999</v>
      </c>
      <c r="E1261" t="s">
        <v>168</v>
      </c>
      <c r="F1261" t="s">
        <v>58</v>
      </c>
      <c r="G1261" t="s">
        <v>167</v>
      </c>
      <c r="H1261" t="s">
        <v>216</v>
      </c>
      <c r="I1261">
        <v>1</v>
      </c>
      <c r="J1261">
        <v>45.36</v>
      </c>
      <c r="K1261" t="s">
        <v>165</v>
      </c>
      <c r="L1261" s="335">
        <v>3039.12</v>
      </c>
      <c r="M1261">
        <v>1</v>
      </c>
      <c r="N1261">
        <v>5</v>
      </c>
      <c r="O1261" s="355">
        <f t="shared" si="23"/>
        <v>67</v>
      </c>
    </row>
    <row r="1262" spans="1:15" x14ac:dyDescent="0.55000000000000004">
      <c r="A1262" t="s">
        <v>266</v>
      </c>
      <c r="B1262" t="s">
        <v>169</v>
      </c>
      <c r="C1262">
        <v>8.7755890000000001</v>
      </c>
      <c r="D1262">
        <v>167.73867000000001</v>
      </c>
      <c r="E1262" t="s">
        <v>168</v>
      </c>
      <c r="F1262" t="s">
        <v>58</v>
      </c>
      <c r="G1262" t="s">
        <v>167</v>
      </c>
      <c r="H1262" t="s">
        <v>166</v>
      </c>
      <c r="I1262">
        <v>1</v>
      </c>
      <c r="J1262">
        <v>31.08</v>
      </c>
      <c r="K1262" t="s">
        <v>165</v>
      </c>
      <c r="L1262" s="335">
        <v>15540</v>
      </c>
      <c r="M1262">
        <v>1</v>
      </c>
      <c r="N1262">
        <v>5</v>
      </c>
      <c r="O1262" s="355">
        <f t="shared" si="23"/>
        <v>500</v>
      </c>
    </row>
    <row r="1263" spans="1:15" x14ac:dyDescent="0.55000000000000004">
      <c r="A1263" t="s">
        <v>265</v>
      </c>
      <c r="B1263" t="s">
        <v>169</v>
      </c>
      <c r="C1263">
        <v>8.7755589999999994</v>
      </c>
      <c r="D1263">
        <v>167.73851500000001</v>
      </c>
      <c r="E1263" t="s">
        <v>168</v>
      </c>
      <c r="F1263" t="s">
        <v>58</v>
      </c>
      <c r="G1263" t="s">
        <v>167</v>
      </c>
      <c r="H1263" t="s">
        <v>179</v>
      </c>
      <c r="I1263">
        <v>1</v>
      </c>
      <c r="J1263">
        <v>42</v>
      </c>
      <c r="K1263" t="s">
        <v>165</v>
      </c>
      <c r="L1263" s="335">
        <v>35700</v>
      </c>
      <c r="M1263">
        <v>1</v>
      </c>
      <c r="N1263">
        <v>5</v>
      </c>
      <c r="O1263" s="355">
        <f t="shared" si="23"/>
        <v>850</v>
      </c>
    </row>
    <row r="1264" spans="1:15" x14ac:dyDescent="0.55000000000000004">
      <c r="A1264" t="s">
        <v>264</v>
      </c>
      <c r="B1264" t="s">
        <v>169</v>
      </c>
      <c r="C1264">
        <v>8.7757170000000002</v>
      </c>
      <c r="D1264">
        <v>167.73809600000001</v>
      </c>
      <c r="E1264" t="s">
        <v>168</v>
      </c>
      <c r="F1264" t="s">
        <v>58</v>
      </c>
      <c r="G1264" t="s">
        <v>167</v>
      </c>
      <c r="H1264" t="s">
        <v>174</v>
      </c>
      <c r="I1264">
        <v>1</v>
      </c>
      <c r="J1264">
        <v>31.08</v>
      </c>
      <c r="K1264" t="s">
        <v>165</v>
      </c>
      <c r="L1264" s="335">
        <v>621.6</v>
      </c>
      <c r="M1264">
        <v>1</v>
      </c>
      <c r="N1264">
        <v>5</v>
      </c>
      <c r="O1264" s="355">
        <f t="shared" si="23"/>
        <v>20.000000000000004</v>
      </c>
    </row>
    <row r="1265" spans="1:15" x14ac:dyDescent="0.55000000000000004">
      <c r="A1265" t="s">
        <v>263</v>
      </c>
      <c r="B1265" t="s">
        <v>169</v>
      </c>
      <c r="C1265">
        <v>8.7755170000000007</v>
      </c>
      <c r="D1265">
        <v>167.73810800000001</v>
      </c>
      <c r="E1265" t="s">
        <v>168</v>
      </c>
      <c r="F1265" t="s">
        <v>58</v>
      </c>
      <c r="G1265" t="s">
        <v>167</v>
      </c>
      <c r="H1265" t="s">
        <v>179</v>
      </c>
      <c r="I1265">
        <v>1</v>
      </c>
      <c r="J1265">
        <v>36.96</v>
      </c>
      <c r="K1265" t="s">
        <v>165</v>
      </c>
      <c r="L1265" s="335">
        <v>31416</v>
      </c>
      <c r="M1265">
        <v>1</v>
      </c>
      <c r="N1265">
        <v>5</v>
      </c>
      <c r="O1265" s="355">
        <f t="shared" si="23"/>
        <v>850</v>
      </c>
    </row>
    <row r="1266" spans="1:15" x14ac:dyDescent="0.55000000000000004">
      <c r="A1266" t="s">
        <v>262</v>
      </c>
      <c r="B1266" t="s">
        <v>169</v>
      </c>
      <c r="C1266">
        <v>8.7754089999999998</v>
      </c>
      <c r="D1266">
        <v>167.738146</v>
      </c>
      <c r="E1266" t="s">
        <v>168</v>
      </c>
      <c r="F1266" t="s">
        <v>60</v>
      </c>
      <c r="G1266" t="s">
        <v>167</v>
      </c>
      <c r="H1266" t="s">
        <v>192</v>
      </c>
      <c r="I1266">
        <v>2</v>
      </c>
      <c r="J1266">
        <v>73.92</v>
      </c>
      <c r="K1266" t="s">
        <v>165</v>
      </c>
      <c r="L1266" s="335">
        <v>206976</v>
      </c>
      <c r="M1266">
        <v>1</v>
      </c>
      <c r="N1266">
        <v>5</v>
      </c>
      <c r="O1266" s="355">
        <f t="shared" si="23"/>
        <v>2800</v>
      </c>
    </row>
    <row r="1267" spans="1:15" x14ac:dyDescent="0.55000000000000004">
      <c r="A1267" t="s">
        <v>261</v>
      </c>
      <c r="B1267" t="s">
        <v>169</v>
      </c>
      <c r="C1267">
        <v>8.7752949999999998</v>
      </c>
      <c r="D1267">
        <v>167.73818299999999</v>
      </c>
      <c r="E1267" t="s">
        <v>168</v>
      </c>
      <c r="F1267" t="s">
        <v>60</v>
      </c>
      <c r="G1267" t="s">
        <v>167</v>
      </c>
      <c r="H1267" t="s">
        <v>166</v>
      </c>
      <c r="I1267">
        <v>1</v>
      </c>
      <c r="J1267">
        <v>107.52</v>
      </c>
      <c r="K1267" t="s">
        <v>165</v>
      </c>
      <c r="L1267" s="335">
        <v>91392</v>
      </c>
      <c r="M1267">
        <v>1</v>
      </c>
      <c r="N1267">
        <v>5</v>
      </c>
      <c r="O1267" s="355">
        <f t="shared" si="23"/>
        <v>850</v>
      </c>
    </row>
    <row r="1268" spans="1:15" x14ac:dyDescent="0.55000000000000004">
      <c r="A1268" t="s">
        <v>260</v>
      </c>
      <c r="B1268" t="s">
        <v>169</v>
      </c>
      <c r="C1268">
        <v>8.7752759999999999</v>
      </c>
      <c r="D1268">
        <v>167.73813200000001</v>
      </c>
      <c r="E1268" t="s">
        <v>168</v>
      </c>
      <c r="F1268" t="s">
        <v>58</v>
      </c>
      <c r="G1268" t="s">
        <v>167</v>
      </c>
      <c r="H1268" t="s">
        <v>166</v>
      </c>
      <c r="I1268">
        <v>1</v>
      </c>
      <c r="J1268">
        <v>191.52</v>
      </c>
      <c r="K1268" t="s">
        <v>165</v>
      </c>
      <c r="L1268" s="335">
        <v>95760</v>
      </c>
      <c r="M1268">
        <v>1</v>
      </c>
      <c r="N1268">
        <v>5</v>
      </c>
      <c r="O1268" s="355">
        <f t="shared" si="23"/>
        <v>500</v>
      </c>
    </row>
    <row r="1269" spans="1:15" x14ac:dyDescent="0.55000000000000004">
      <c r="A1269" t="s">
        <v>259</v>
      </c>
      <c r="B1269" t="s">
        <v>169</v>
      </c>
      <c r="C1269">
        <v>8.7755510000000001</v>
      </c>
      <c r="D1269">
        <v>167.73801700000001</v>
      </c>
      <c r="E1269" t="s">
        <v>168</v>
      </c>
      <c r="F1269" t="s">
        <v>58</v>
      </c>
      <c r="G1269" t="s">
        <v>167</v>
      </c>
      <c r="H1269" t="s">
        <v>224</v>
      </c>
      <c r="I1269">
        <v>2</v>
      </c>
      <c r="J1269">
        <v>147.84</v>
      </c>
      <c r="K1269" t="s">
        <v>165</v>
      </c>
      <c r="L1269" s="335">
        <v>340032</v>
      </c>
      <c r="M1269">
        <v>1</v>
      </c>
      <c r="N1269">
        <v>5</v>
      </c>
      <c r="O1269" s="355">
        <f t="shared" si="23"/>
        <v>2300</v>
      </c>
    </row>
    <row r="1270" spans="1:15" x14ac:dyDescent="0.55000000000000004">
      <c r="A1270" t="s">
        <v>258</v>
      </c>
      <c r="B1270" t="s">
        <v>169</v>
      </c>
      <c r="C1270">
        <v>8.7754740000000009</v>
      </c>
      <c r="D1270">
        <v>167.73797400000001</v>
      </c>
      <c r="E1270" t="s">
        <v>168</v>
      </c>
      <c r="F1270" t="s">
        <v>58</v>
      </c>
      <c r="G1270" t="s">
        <v>167</v>
      </c>
      <c r="H1270" t="s">
        <v>179</v>
      </c>
      <c r="I1270">
        <v>1</v>
      </c>
      <c r="J1270">
        <v>157.08000000000001</v>
      </c>
      <c r="K1270" t="s">
        <v>165</v>
      </c>
      <c r="L1270" s="335">
        <v>180642</v>
      </c>
      <c r="M1270">
        <v>1</v>
      </c>
      <c r="N1270">
        <v>5</v>
      </c>
      <c r="O1270" s="355">
        <f t="shared" si="23"/>
        <v>1150</v>
      </c>
    </row>
    <row r="1271" spans="1:15" x14ac:dyDescent="0.55000000000000004">
      <c r="A1271" t="s">
        <v>257</v>
      </c>
      <c r="B1271" t="s">
        <v>169</v>
      </c>
      <c r="C1271">
        <v>8.7754580000000004</v>
      </c>
      <c r="D1271">
        <v>167.73769100000001</v>
      </c>
      <c r="E1271" t="s">
        <v>168</v>
      </c>
      <c r="F1271" t="s">
        <v>58</v>
      </c>
      <c r="G1271" t="s">
        <v>167</v>
      </c>
      <c r="H1271" t="s">
        <v>179</v>
      </c>
      <c r="I1271">
        <v>1</v>
      </c>
      <c r="J1271">
        <v>294</v>
      </c>
      <c r="K1271" t="s">
        <v>165</v>
      </c>
      <c r="L1271" s="335">
        <v>338100</v>
      </c>
      <c r="M1271">
        <v>1</v>
      </c>
      <c r="N1271">
        <v>5</v>
      </c>
      <c r="O1271" s="355">
        <f t="shared" si="23"/>
        <v>1150</v>
      </c>
    </row>
    <row r="1272" spans="1:15" x14ac:dyDescent="0.55000000000000004">
      <c r="A1272" t="s">
        <v>256</v>
      </c>
      <c r="B1272" t="s">
        <v>169</v>
      </c>
      <c r="C1272">
        <v>8.775582</v>
      </c>
      <c r="D1272">
        <v>167.737751</v>
      </c>
      <c r="E1272" t="s">
        <v>168</v>
      </c>
      <c r="F1272" t="s">
        <v>58</v>
      </c>
      <c r="G1272" t="s">
        <v>167</v>
      </c>
      <c r="H1272" t="s">
        <v>194</v>
      </c>
      <c r="I1272">
        <v>2</v>
      </c>
      <c r="J1272">
        <v>214.2</v>
      </c>
      <c r="K1272" t="s">
        <v>165</v>
      </c>
      <c r="L1272" s="335">
        <v>599760</v>
      </c>
      <c r="M1272">
        <v>1</v>
      </c>
      <c r="N1272">
        <v>5</v>
      </c>
      <c r="O1272" s="355">
        <f t="shared" si="23"/>
        <v>2800</v>
      </c>
    </row>
    <row r="1273" spans="1:15" x14ac:dyDescent="0.55000000000000004">
      <c r="A1273" t="s">
        <v>255</v>
      </c>
      <c r="B1273" t="s">
        <v>169</v>
      </c>
      <c r="C1273">
        <v>8.7755360000000007</v>
      </c>
      <c r="D1273">
        <v>167.73780400000001</v>
      </c>
      <c r="E1273" t="s">
        <v>168</v>
      </c>
      <c r="F1273" t="s">
        <v>58</v>
      </c>
      <c r="G1273" t="s">
        <v>167</v>
      </c>
      <c r="H1273" t="s">
        <v>166</v>
      </c>
      <c r="I1273">
        <v>1</v>
      </c>
      <c r="J1273">
        <v>151.19999999999999</v>
      </c>
      <c r="K1273" t="s">
        <v>165</v>
      </c>
      <c r="L1273" s="335">
        <v>128520</v>
      </c>
      <c r="M1273">
        <v>1</v>
      </c>
      <c r="N1273">
        <v>5</v>
      </c>
      <c r="O1273" s="355">
        <f t="shared" si="23"/>
        <v>850.00000000000011</v>
      </c>
    </row>
    <row r="1274" spans="1:15" x14ac:dyDescent="0.55000000000000004">
      <c r="A1274" t="s">
        <v>254</v>
      </c>
      <c r="B1274" t="s">
        <v>169</v>
      </c>
      <c r="C1274">
        <v>8.7757280000000009</v>
      </c>
      <c r="D1274">
        <v>167.73801499999999</v>
      </c>
      <c r="E1274" t="s">
        <v>168</v>
      </c>
      <c r="F1274" t="s">
        <v>58</v>
      </c>
      <c r="G1274" t="s">
        <v>167</v>
      </c>
      <c r="H1274" t="s">
        <v>192</v>
      </c>
      <c r="I1274">
        <v>2</v>
      </c>
      <c r="J1274">
        <v>38.64</v>
      </c>
      <c r="K1274" t="s">
        <v>165</v>
      </c>
      <c r="L1274" s="335">
        <v>108192</v>
      </c>
      <c r="M1274">
        <v>1</v>
      </c>
      <c r="N1274">
        <v>5</v>
      </c>
      <c r="O1274" s="355">
        <f t="shared" si="23"/>
        <v>2800</v>
      </c>
    </row>
    <row r="1275" spans="1:15" x14ac:dyDescent="0.55000000000000004">
      <c r="A1275" t="s">
        <v>253</v>
      </c>
      <c r="B1275" t="s">
        <v>169</v>
      </c>
      <c r="C1275">
        <v>8.7756360000000004</v>
      </c>
      <c r="D1275">
        <v>167.73801800000001</v>
      </c>
      <c r="E1275" t="s">
        <v>168</v>
      </c>
      <c r="F1275" t="s">
        <v>59</v>
      </c>
      <c r="G1275" t="s">
        <v>167</v>
      </c>
      <c r="H1275" t="s">
        <v>179</v>
      </c>
      <c r="I1275">
        <v>1</v>
      </c>
      <c r="J1275">
        <v>47.88</v>
      </c>
      <c r="K1275" t="s">
        <v>165</v>
      </c>
      <c r="L1275" s="335">
        <v>40698</v>
      </c>
      <c r="M1275">
        <v>1</v>
      </c>
      <c r="N1275">
        <v>5</v>
      </c>
      <c r="O1275" s="355">
        <f t="shared" si="23"/>
        <v>850</v>
      </c>
    </row>
    <row r="1276" spans="1:15" x14ac:dyDescent="0.55000000000000004">
      <c r="A1276" t="s">
        <v>252</v>
      </c>
      <c r="B1276" t="s">
        <v>169</v>
      </c>
      <c r="C1276">
        <v>8.7757109999999994</v>
      </c>
      <c r="D1276">
        <v>167.73792</v>
      </c>
      <c r="E1276" t="s">
        <v>168</v>
      </c>
      <c r="F1276" t="s">
        <v>58</v>
      </c>
      <c r="G1276" t="s">
        <v>167</v>
      </c>
      <c r="H1276" t="s">
        <v>166</v>
      </c>
      <c r="I1276">
        <v>1</v>
      </c>
      <c r="J1276">
        <v>113.4</v>
      </c>
      <c r="K1276" t="s">
        <v>165</v>
      </c>
      <c r="L1276" s="335">
        <v>56700</v>
      </c>
      <c r="M1276">
        <v>1</v>
      </c>
      <c r="N1276">
        <v>5</v>
      </c>
      <c r="O1276" s="355">
        <f t="shared" si="23"/>
        <v>500</v>
      </c>
    </row>
    <row r="1277" spans="1:15" x14ac:dyDescent="0.55000000000000004">
      <c r="A1277" t="s">
        <v>251</v>
      </c>
      <c r="B1277" t="s">
        <v>169</v>
      </c>
      <c r="C1277">
        <v>8.7753479999999993</v>
      </c>
      <c r="D1277">
        <v>167.73796100000001</v>
      </c>
      <c r="E1277" t="s">
        <v>168</v>
      </c>
      <c r="F1277" t="s">
        <v>58</v>
      </c>
      <c r="G1277" t="s">
        <v>167</v>
      </c>
      <c r="H1277" t="s">
        <v>166</v>
      </c>
      <c r="I1277">
        <v>1</v>
      </c>
      <c r="J1277">
        <v>120.96</v>
      </c>
      <c r="K1277" t="s">
        <v>165</v>
      </c>
      <c r="L1277" s="335">
        <v>102816</v>
      </c>
      <c r="M1277">
        <v>1</v>
      </c>
      <c r="N1277">
        <v>5</v>
      </c>
      <c r="O1277" s="355">
        <f t="shared" si="23"/>
        <v>850</v>
      </c>
    </row>
    <row r="1278" spans="1:15" x14ac:dyDescent="0.55000000000000004">
      <c r="A1278" t="s">
        <v>250</v>
      </c>
      <c r="B1278" t="s">
        <v>169</v>
      </c>
      <c r="C1278">
        <v>8.775404</v>
      </c>
      <c r="D1278">
        <v>167.738</v>
      </c>
      <c r="E1278" t="s">
        <v>168</v>
      </c>
      <c r="F1278" t="s">
        <v>58</v>
      </c>
      <c r="G1278" t="s">
        <v>167</v>
      </c>
      <c r="H1278" t="s">
        <v>166</v>
      </c>
      <c r="I1278">
        <v>1</v>
      </c>
      <c r="J1278">
        <v>37.799999999999997</v>
      </c>
      <c r="K1278" t="s">
        <v>165</v>
      </c>
      <c r="L1278" s="335">
        <v>18900</v>
      </c>
      <c r="M1278">
        <v>1</v>
      </c>
      <c r="N1278">
        <v>5</v>
      </c>
      <c r="O1278" s="355">
        <f t="shared" si="23"/>
        <v>500.00000000000006</v>
      </c>
    </row>
    <row r="1279" spans="1:15" x14ac:dyDescent="0.55000000000000004">
      <c r="A1279" t="s">
        <v>249</v>
      </c>
      <c r="B1279" t="s">
        <v>169</v>
      </c>
      <c r="C1279">
        <v>8.7751789999999996</v>
      </c>
      <c r="D1279">
        <v>167.73813699999999</v>
      </c>
      <c r="E1279" t="s">
        <v>168</v>
      </c>
      <c r="F1279" t="s">
        <v>58</v>
      </c>
      <c r="G1279" t="s">
        <v>167</v>
      </c>
      <c r="H1279" t="s">
        <v>216</v>
      </c>
      <c r="I1279">
        <v>1</v>
      </c>
      <c r="J1279">
        <v>52.92</v>
      </c>
      <c r="K1279" t="s">
        <v>165</v>
      </c>
      <c r="L1279" s="335">
        <v>7038.36</v>
      </c>
      <c r="M1279">
        <v>1</v>
      </c>
      <c r="N1279">
        <v>5</v>
      </c>
      <c r="O1279" s="355">
        <f t="shared" si="23"/>
        <v>133</v>
      </c>
    </row>
    <row r="1280" spans="1:15" x14ac:dyDescent="0.55000000000000004">
      <c r="A1280" t="s">
        <v>248</v>
      </c>
      <c r="B1280" t="s">
        <v>169</v>
      </c>
      <c r="C1280">
        <v>8.7755310000000009</v>
      </c>
      <c r="D1280">
        <v>167.738336</v>
      </c>
      <c r="E1280" t="s">
        <v>168</v>
      </c>
      <c r="F1280" t="s">
        <v>58</v>
      </c>
      <c r="G1280" t="s">
        <v>167</v>
      </c>
      <c r="H1280" t="s">
        <v>179</v>
      </c>
      <c r="I1280">
        <v>1</v>
      </c>
      <c r="J1280">
        <v>69.72</v>
      </c>
      <c r="K1280" t="s">
        <v>165</v>
      </c>
      <c r="L1280" s="335">
        <v>80178</v>
      </c>
      <c r="M1280">
        <v>1</v>
      </c>
      <c r="N1280">
        <v>5</v>
      </c>
      <c r="O1280" s="355">
        <f t="shared" si="23"/>
        <v>1150</v>
      </c>
    </row>
    <row r="1281" spans="1:15" x14ac:dyDescent="0.55000000000000004">
      <c r="A1281" t="s">
        <v>247</v>
      </c>
      <c r="B1281" t="s">
        <v>169</v>
      </c>
      <c r="C1281">
        <v>8.7753990000000002</v>
      </c>
      <c r="D1281">
        <v>167.73841899999999</v>
      </c>
      <c r="E1281" t="s">
        <v>168</v>
      </c>
      <c r="F1281" t="s">
        <v>58</v>
      </c>
      <c r="G1281" t="s">
        <v>167</v>
      </c>
      <c r="H1281" t="s">
        <v>166</v>
      </c>
      <c r="I1281">
        <v>1</v>
      </c>
      <c r="J1281">
        <v>268.8</v>
      </c>
      <c r="K1281" t="s">
        <v>165</v>
      </c>
      <c r="L1281" s="335">
        <v>228480</v>
      </c>
      <c r="M1281">
        <v>1</v>
      </c>
      <c r="N1281">
        <v>5</v>
      </c>
      <c r="O1281" s="355">
        <f t="shared" si="23"/>
        <v>850</v>
      </c>
    </row>
    <row r="1282" spans="1:15" x14ac:dyDescent="0.55000000000000004">
      <c r="A1282" t="s">
        <v>246</v>
      </c>
      <c r="B1282" t="s">
        <v>169</v>
      </c>
      <c r="C1282">
        <v>8.7756150000000002</v>
      </c>
      <c r="D1282">
        <v>167.73951600000001</v>
      </c>
      <c r="E1282" t="s">
        <v>168</v>
      </c>
      <c r="F1282" t="s">
        <v>60</v>
      </c>
      <c r="G1282" t="s">
        <v>167</v>
      </c>
      <c r="H1282" t="s">
        <v>179</v>
      </c>
      <c r="I1282">
        <v>1</v>
      </c>
      <c r="J1282">
        <v>37.799999999999997</v>
      </c>
      <c r="K1282" t="s">
        <v>165</v>
      </c>
      <c r="L1282" s="335">
        <v>43470</v>
      </c>
      <c r="M1282">
        <v>1</v>
      </c>
      <c r="N1282">
        <v>5</v>
      </c>
      <c r="O1282" s="355">
        <f t="shared" si="23"/>
        <v>1150</v>
      </c>
    </row>
    <row r="1283" spans="1:15" x14ac:dyDescent="0.55000000000000004">
      <c r="A1283" t="s">
        <v>245</v>
      </c>
      <c r="B1283" t="s">
        <v>169</v>
      </c>
      <c r="C1283">
        <v>8.7759610000000006</v>
      </c>
      <c r="D1283">
        <v>167.73987600000001</v>
      </c>
      <c r="E1283" t="s">
        <v>168</v>
      </c>
      <c r="F1283" t="s">
        <v>58</v>
      </c>
      <c r="G1283" t="s">
        <v>167</v>
      </c>
      <c r="H1283" t="s">
        <v>192</v>
      </c>
      <c r="I1283">
        <v>2</v>
      </c>
      <c r="J1283">
        <v>263.76</v>
      </c>
      <c r="K1283" t="s">
        <v>165</v>
      </c>
      <c r="L1283" s="335">
        <v>738528</v>
      </c>
      <c r="M1283">
        <v>1</v>
      </c>
      <c r="N1283">
        <v>5</v>
      </c>
      <c r="O1283" s="355">
        <f t="shared" si="23"/>
        <v>2800</v>
      </c>
    </row>
    <row r="1284" spans="1:15" x14ac:dyDescent="0.55000000000000004">
      <c r="A1284" t="s">
        <v>244</v>
      </c>
      <c r="B1284" t="s">
        <v>169</v>
      </c>
      <c r="C1284">
        <v>8.7756849999999993</v>
      </c>
      <c r="D1284">
        <v>167.73992000000001</v>
      </c>
      <c r="E1284" t="s">
        <v>168</v>
      </c>
      <c r="F1284" t="s">
        <v>58</v>
      </c>
      <c r="G1284" t="s">
        <v>167</v>
      </c>
      <c r="H1284" t="s">
        <v>179</v>
      </c>
      <c r="I1284">
        <v>1</v>
      </c>
      <c r="J1284">
        <v>26.04</v>
      </c>
      <c r="K1284" t="s">
        <v>165</v>
      </c>
      <c r="L1284" s="335">
        <v>22134</v>
      </c>
      <c r="M1284">
        <v>1</v>
      </c>
      <c r="N1284">
        <v>5</v>
      </c>
      <c r="O1284" s="355">
        <f t="shared" si="23"/>
        <v>850</v>
      </c>
    </row>
    <row r="1285" spans="1:15" x14ac:dyDescent="0.55000000000000004">
      <c r="A1285" t="s">
        <v>243</v>
      </c>
      <c r="B1285" t="s">
        <v>169</v>
      </c>
      <c r="C1285">
        <v>8.7755890000000001</v>
      </c>
      <c r="D1285">
        <v>167.739949</v>
      </c>
      <c r="E1285" t="s">
        <v>168</v>
      </c>
      <c r="F1285" t="s">
        <v>58</v>
      </c>
      <c r="G1285" t="s">
        <v>167</v>
      </c>
      <c r="H1285" t="s">
        <v>166</v>
      </c>
      <c r="I1285">
        <v>1</v>
      </c>
      <c r="J1285">
        <v>225.12</v>
      </c>
      <c r="K1285" t="s">
        <v>165</v>
      </c>
      <c r="L1285" s="335">
        <v>112560</v>
      </c>
      <c r="M1285">
        <v>1</v>
      </c>
      <c r="N1285">
        <v>5</v>
      </c>
      <c r="O1285" s="355">
        <f t="shared" si="23"/>
        <v>500</v>
      </c>
    </row>
    <row r="1286" spans="1:15" x14ac:dyDescent="0.55000000000000004">
      <c r="A1286" t="s">
        <v>242</v>
      </c>
      <c r="B1286" t="s">
        <v>169</v>
      </c>
      <c r="C1286">
        <v>8.7757760000000005</v>
      </c>
      <c r="D1286">
        <v>167.739825</v>
      </c>
      <c r="E1286" t="s">
        <v>168</v>
      </c>
      <c r="F1286" t="s">
        <v>59</v>
      </c>
      <c r="G1286" t="s">
        <v>167</v>
      </c>
      <c r="H1286" t="s">
        <v>166</v>
      </c>
      <c r="I1286">
        <v>1</v>
      </c>
      <c r="J1286">
        <v>34.44</v>
      </c>
      <c r="K1286" t="s">
        <v>165</v>
      </c>
      <c r="L1286" s="335">
        <v>29274</v>
      </c>
      <c r="M1286">
        <v>1</v>
      </c>
      <c r="N1286">
        <v>5</v>
      </c>
      <c r="O1286" s="355">
        <f t="shared" si="23"/>
        <v>850</v>
      </c>
    </row>
    <row r="1287" spans="1:15" x14ac:dyDescent="0.55000000000000004">
      <c r="A1287" t="s">
        <v>241</v>
      </c>
      <c r="B1287" t="s">
        <v>169</v>
      </c>
      <c r="C1287">
        <v>8.7754809999999992</v>
      </c>
      <c r="D1287">
        <v>167.739746</v>
      </c>
      <c r="E1287" t="s">
        <v>168</v>
      </c>
      <c r="F1287" t="s">
        <v>58</v>
      </c>
      <c r="G1287" t="s">
        <v>167</v>
      </c>
      <c r="H1287" t="s">
        <v>166</v>
      </c>
      <c r="I1287">
        <v>1</v>
      </c>
      <c r="J1287">
        <v>44.52</v>
      </c>
      <c r="K1287" t="s">
        <v>165</v>
      </c>
      <c r="L1287" s="335">
        <v>37842</v>
      </c>
      <c r="M1287">
        <v>1</v>
      </c>
      <c r="N1287">
        <v>5</v>
      </c>
      <c r="O1287" s="355">
        <f t="shared" si="23"/>
        <v>849.99999999999989</v>
      </c>
    </row>
    <row r="1288" spans="1:15" x14ac:dyDescent="0.55000000000000004">
      <c r="A1288" t="s">
        <v>240</v>
      </c>
      <c r="B1288" t="s">
        <v>169</v>
      </c>
      <c r="C1288">
        <v>8.7754089999999998</v>
      </c>
      <c r="D1288">
        <v>167.73976300000001</v>
      </c>
      <c r="E1288" t="s">
        <v>168</v>
      </c>
      <c r="F1288" t="s">
        <v>59</v>
      </c>
      <c r="G1288" t="s">
        <v>167</v>
      </c>
      <c r="H1288" t="s">
        <v>166</v>
      </c>
      <c r="I1288">
        <v>1</v>
      </c>
      <c r="J1288">
        <v>271.32</v>
      </c>
      <c r="K1288" t="s">
        <v>165</v>
      </c>
      <c r="L1288" s="335">
        <v>135660</v>
      </c>
      <c r="M1288">
        <v>1</v>
      </c>
      <c r="N1288">
        <v>5</v>
      </c>
      <c r="O1288" s="355">
        <f t="shared" si="23"/>
        <v>500</v>
      </c>
    </row>
    <row r="1289" spans="1:15" x14ac:dyDescent="0.55000000000000004">
      <c r="A1289" t="s">
        <v>239</v>
      </c>
      <c r="B1289" t="s">
        <v>169</v>
      </c>
      <c r="C1289">
        <v>8.7754809999999992</v>
      </c>
      <c r="D1289">
        <v>167.73997600000001</v>
      </c>
      <c r="E1289" t="s">
        <v>168</v>
      </c>
      <c r="F1289" t="s">
        <v>58</v>
      </c>
      <c r="G1289" t="s">
        <v>167</v>
      </c>
      <c r="H1289" t="s">
        <v>172</v>
      </c>
      <c r="I1289">
        <v>1</v>
      </c>
      <c r="J1289">
        <v>162.96</v>
      </c>
      <c r="K1289" t="s">
        <v>165</v>
      </c>
      <c r="L1289" s="335">
        <v>138516</v>
      </c>
      <c r="M1289">
        <v>1</v>
      </c>
      <c r="N1289">
        <v>5</v>
      </c>
      <c r="O1289" s="355">
        <f t="shared" si="23"/>
        <v>850</v>
      </c>
    </row>
    <row r="1290" spans="1:15" x14ac:dyDescent="0.55000000000000004">
      <c r="A1290" t="s">
        <v>238</v>
      </c>
      <c r="B1290" t="s">
        <v>169</v>
      </c>
      <c r="C1290">
        <v>8.7753940000000004</v>
      </c>
      <c r="D1290">
        <v>167.74001000000001</v>
      </c>
      <c r="E1290" t="s">
        <v>168</v>
      </c>
      <c r="F1290" t="s">
        <v>58</v>
      </c>
      <c r="G1290" t="s">
        <v>167</v>
      </c>
      <c r="H1290" t="s">
        <v>179</v>
      </c>
      <c r="I1290">
        <v>1</v>
      </c>
      <c r="J1290">
        <v>126.84</v>
      </c>
      <c r="K1290" t="s">
        <v>165</v>
      </c>
      <c r="L1290" s="335">
        <v>107814</v>
      </c>
      <c r="M1290">
        <v>1</v>
      </c>
      <c r="N1290">
        <v>5</v>
      </c>
      <c r="O1290" s="355">
        <f t="shared" ref="O1290:O1353" si="24">L1290/J1290</f>
        <v>850</v>
      </c>
    </row>
    <row r="1291" spans="1:15" x14ac:dyDescent="0.55000000000000004">
      <c r="A1291" t="s">
        <v>237</v>
      </c>
      <c r="B1291" t="s">
        <v>169</v>
      </c>
      <c r="C1291">
        <v>8.7752540000000003</v>
      </c>
      <c r="D1291">
        <v>167.73916600000001</v>
      </c>
      <c r="E1291" t="s">
        <v>168</v>
      </c>
      <c r="F1291" t="s">
        <v>58</v>
      </c>
      <c r="G1291" t="s">
        <v>167</v>
      </c>
      <c r="H1291" t="s">
        <v>192</v>
      </c>
      <c r="I1291">
        <v>2</v>
      </c>
      <c r="J1291">
        <v>19.32</v>
      </c>
      <c r="K1291" t="s">
        <v>165</v>
      </c>
      <c r="L1291" s="335">
        <v>54096</v>
      </c>
      <c r="M1291">
        <v>1</v>
      </c>
      <c r="N1291">
        <v>5</v>
      </c>
      <c r="O1291" s="355">
        <f t="shared" si="24"/>
        <v>2800</v>
      </c>
    </row>
    <row r="1292" spans="1:15" x14ac:dyDescent="0.55000000000000004">
      <c r="A1292" t="s">
        <v>236</v>
      </c>
      <c r="B1292" t="s">
        <v>169</v>
      </c>
      <c r="C1292">
        <v>8.7751520000000003</v>
      </c>
      <c r="D1292">
        <v>167.73956200000001</v>
      </c>
      <c r="E1292" t="s">
        <v>168</v>
      </c>
      <c r="F1292" t="s">
        <v>58</v>
      </c>
      <c r="G1292" t="s">
        <v>167</v>
      </c>
      <c r="H1292" t="s">
        <v>166</v>
      </c>
      <c r="I1292">
        <v>1</v>
      </c>
      <c r="J1292">
        <v>28.56</v>
      </c>
      <c r="K1292" t="s">
        <v>165</v>
      </c>
      <c r="L1292" s="335">
        <v>14280</v>
      </c>
      <c r="M1292">
        <v>1</v>
      </c>
      <c r="N1292">
        <v>5</v>
      </c>
      <c r="O1292" s="355">
        <f t="shared" si="24"/>
        <v>500</v>
      </c>
    </row>
    <row r="1293" spans="1:15" x14ac:dyDescent="0.55000000000000004">
      <c r="A1293" t="s">
        <v>235</v>
      </c>
      <c r="B1293" t="s">
        <v>169</v>
      </c>
      <c r="C1293">
        <v>8.7753080000000008</v>
      </c>
      <c r="D1293">
        <v>167.739518</v>
      </c>
      <c r="E1293" t="s">
        <v>168</v>
      </c>
      <c r="F1293" t="s">
        <v>59</v>
      </c>
      <c r="G1293" t="s">
        <v>167</v>
      </c>
      <c r="H1293" t="s">
        <v>172</v>
      </c>
      <c r="I1293">
        <v>1</v>
      </c>
      <c r="J1293">
        <v>24.36</v>
      </c>
      <c r="K1293" t="s">
        <v>165</v>
      </c>
      <c r="L1293" s="335">
        <v>20706</v>
      </c>
      <c r="M1293">
        <v>1</v>
      </c>
      <c r="N1293">
        <v>5</v>
      </c>
      <c r="O1293" s="355">
        <f t="shared" si="24"/>
        <v>850</v>
      </c>
    </row>
    <row r="1294" spans="1:15" x14ac:dyDescent="0.55000000000000004">
      <c r="A1294" t="s">
        <v>234</v>
      </c>
      <c r="B1294" t="s">
        <v>169</v>
      </c>
      <c r="C1294">
        <v>8.7752800000000004</v>
      </c>
      <c r="D1294">
        <v>167.739734</v>
      </c>
      <c r="E1294" t="s">
        <v>168</v>
      </c>
      <c r="F1294" t="s">
        <v>58</v>
      </c>
      <c r="G1294" t="s">
        <v>167</v>
      </c>
      <c r="H1294" t="s">
        <v>194</v>
      </c>
      <c r="I1294">
        <v>2</v>
      </c>
      <c r="J1294">
        <v>108.36</v>
      </c>
      <c r="K1294" t="s">
        <v>165</v>
      </c>
      <c r="L1294" s="335">
        <v>249228</v>
      </c>
      <c r="M1294">
        <v>1</v>
      </c>
      <c r="N1294">
        <v>5</v>
      </c>
      <c r="O1294" s="355">
        <f t="shared" si="24"/>
        <v>2300</v>
      </c>
    </row>
    <row r="1295" spans="1:15" x14ac:dyDescent="0.55000000000000004">
      <c r="A1295" t="s">
        <v>233</v>
      </c>
      <c r="B1295" t="s">
        <v>169</v>
      </c>
      <c r="C1295">
        <v>8.7752850000000002</v>
      </c>
      <c r="D1295">
        <v>167.73987299999999</v>
      </c>
      <c r="E1295" t="s">
        <v>168</v>
      </c>
      <c r="F1295" t="s">
        <v>58</v>
      </c>
      <c r="G1295" t="s">
        <v>167</v>
      </c>
      <c r="H1295" t="s">
        <v>166</v>
      </c>
      <c r="I1295">
        <v>1</v>
      </c>
      <c r="J1295">
        <v>39.479999999999997</v>
      </c>
      <c r="K1295" t="s">
        <v>165</v>
      </c>
      <c r="L1295" s="335">
        <v>19740</v>
      </c>
      <c r="M1295">
        <v>1</v>
      </c>
      <c r="N1295">
        <v>5</v>
      </c>
      <c r="O1295" s="355">
        <f t="shared" si="24"/>
        <v>500.00000000000006</v>
      </c>
    </row>
    <row r="1296" spans="1:15" x14ac:dyDescent="0.55000000000000004">
      <c r="A1296" t="s">
        <v>232</v>
      </c>
      <c r="B1296" t="s">
        <v>169</v>
      </c>
      <c r="C1296">
        <v>8.775226</v>
      </c>
      <c r="D1296">
        <v>167.73979199999999</v>
      </c>
      <c r="E1296" t="s">
        <v>168</v>
      </c>
      <c r="F1296" t="s">
        <v>58</v>
      </c>
      <c r="G1296" t="s">
        <v>167</v>
      </c>
      <c r="H1296" t="s">
        <v>192</v>
      </c>
      <c r="I1296">
        <v>2</v>
      </c>
      <c r="J1296">
        <v>118.44</v>
      </c>
      <c r="K1296" t="s">
        <v>165</v>
      </c>
      <c r="L1296" s="335">
        <v>331632</v>
      </c>
      <c r="M1296">
        <v>1</v>
      </c>
      <c r="N1296">
        <v>5</v>
      </c>
      <c r="O1296" s="355">
        <f t="shared" si="24"/>
        <v>2800</v>
      </c>
    </row>
    <row r="1297" spans="1:15" x14ac:dyDescent="0.55000000000000004">
      <c r="A1297" t="s">
        <v>231</v>
      </c>
      <c r="B1297" t="s">
        <v>169</v>
      </c>
      <c r="C1297">
        <v>8.7752180000000006</v>
      </c>
      <c r="D1297">
        <v>167.739903</v>
      </c>
      <c r="E1297" t="s">
        <v>168</v>
      </c>
      <c r="F1297" t="s">
        <v>58</v>
      </c>
      <c r="G1297" t="s">
        <v>167</v>
      </c>
      <c r="H1297" t="s">
        <v>194</v>
      </c>
      <c r="I1297">
        <v>3</v>
      </c>
      <c r="J1297">
        <v>63</v>
      </c>
      <c r="K1297" t="s">
        <v>165</v>
      </c>
      <c r="L1297" s="335">
        <v>264600</v>
      </c>
      <c r="M1297">
        <v>1</v>
      </c>
      <c r="N1297">
        <v>5</v>
      </c>
      <c r="O1297" s="355">
        <f t="shared" si="24"/>
        <v>4200</v>
      </c>
    </row>
    <row r="1298" spans="1:15" x14ac:dyDescent="0.55000000000000004">
      <c r="A1298" t="s">
        <v>230</v>
      </c>
      <c r="B1298" t="s">
        <v>169</v>
      </c>
      <c r="C1298">
        <v>8.775112</v>
      </c>
      <c r="D1298">
        <v>167.739407</v>
      </c>
      <c r="E1298" t="s">
        <v>168</v>
      </c>
      <c r="F1298" t="s">
        <v>58</v>
      </c>
      <c r="G1298" t="s">
        <v>167</v>
      </c>
      <c r="H1298" t="s">
        <v>166</v>
      </c>
      <c r="I1298">
        <v>1</v>
      </c>
      <c r="J1298">
        <v>101.64</v>
      </c>
      <c r="K1298" t="s">
        <v>165</v>
      </c>
      <c r="L1298" s="335">
        <v>86394</v>
      </c>
      <c r="M1298">
        <v>1</v>
      </c>
      <c r="N1298">
        <v>5</v>
      </c>
      <c r="O1298" s="355">
        <f t="shared" si="24"/>
        <v>850</v>
      </c>
    </row>
    <row r="1299" spans="1:15" x14ac:dyDescent="0.55000000000000004">
      <c r="A1299" t="s">
        <v>229</v>
      </c>
      <c r="B1299" t="s">
        <v>169</v>
      </c>
      <c r="C1299">
        <v>8.7749310000000005</v>
      </c>
      <c r="D1299">
        <v>167.739553</v>
      </c>
      <c r="E1299" t="s">
        <v>168</v>
      </c>
      <c r="F1299" t="s">
        <v>59</v>
      </c>
      <c r="G1299" t="s">
        <v>167</v>
      </c>
      <c r="H1299" t="s">
        <v>172</v>
      </c>
      <c r="I1299">
        <v>1</v>
      </c>
      <c r="J1299">
        <v>94.92</v>
      </c>
      <c r="K1299" t="s">
        <v>165</v>
      </c>
      <c r="L1299" s="335">
        <v>109158</v>
      </c>
      <c r="M1299">
        <v>1</v>
      </c>
      <c r="N1299">
        <v>5</v>
      </c>
      <c r="O1299" s="355">
        <f t="shared" si="24"/>
        <v>1150</v>
      </c>
    </row>
    <row r="1300" spans="1:15" x14ac:dyDescent="0.55000000000000004">
      <c r="A1300" t="s">
        <v>228</v>
      </c>
      <c r="B1300" t="s">
        <v>169</v>
      </c>
      <c r="C1300">
        <v>8.7750210000000006</v>
      </c>
      <c r="D1300">
        <v>167.739814</v>
      </c>
      <c r="E1300" t="s">
        <v>168</v>
      </c>
      <c r="F1300" t="s">
        <v>58</v>
      </c>
      <c r="G1300" t="s">
        <v>167</v>
      </c>
      <c r="H1300" t="s">
        <v>166</v>
      </c>
      <c r="I1300">
        <v>1</v>
      </c>
      <c r="J1300">
        <v>15.12</v>
      </c>
      <c r="K1300" t="s">
        <v>165</v>
      </c>
      <c r="L1300" s="335">
        <v>12852</v>
      </c>
      <c r="M1300">
        <v>1</v>
      </c>
      <c r="N1300">
        <v>5</v>
      </c>
      <c r="O1300" s="355">
        <f t="shared" si="24"/>
        <v>850</v>
      </c>
    </row>
    <row r="1301" spans="1:15" x14ac:dyDescent="0.55000000000000004">
      <c r="A1301" t="s">
        <v>227</v>
      </c>
      <c r="B1301" t="s">
        <v>169</v>
      </c>
      <c r="C1301">
        <v>8.7750950000000003</v>
      </c>
      <c r="D1301">
        <v>167.73993300000001</v>
      </c>
      <c r="E1301" t="s">
        <v>168</v>
      </c>
      <c r="F1301" t="s">
        <v>58</v>
      </c>
      <c r="G1301" t="s">
        <v>167</v>
      </c>
      <c r="H1301" t="s">
        <v>179</v>
      </c>
      <c r="I1301">
        <v>1</v>
      </c>
      <c r="J1301">
        <v>313.32</v>
      </c>
      <c r="K1301" t="s">
        <v>165</v>
      </c>
      <c r="L1301" s="335">
        <v>266322</v>
      </c>
      <c r="M1301">
        <v>1</v>
      </c>
      <c r="N1301">
        <v>5</v>
      </c>
      <c r="O1301" s="355">
        <f t="shared" si="24"/>
        <v>850</v>
      </c>
    </row>
    <row r="1302" spans="1:15" x14ac:dyDescent="0.55000000000000004">
      <c r="A1302" t="s">
        <v>226</v>
      </c>
      <c r="B1302" t="s">
        <v>169</v>
      </c>
      <c r="C1302">
        <v>8.7751239999999999</v>
      </c>
      <c r="D1302">
        <v>167.74001899999999</v>
      </c>
      <c r="E1302" t="s">
        <v>168</v>
      </c>
      <c r="F1302" t="s">
        <v>58</v>
      </c>
      <c r="G1302" t="s">
        <v>167</v>
      </c>
      <c r="H1302" t="s">
        <v>166</v>
      </c>
      <c r="I1302">
        <v>1</v>
      </c>
      <c r="J1302">
        <v>230.16</v>
      </c>
      <c r="K1302" t="s">
        <v>165</v>
      </c>
      <c r="L1302" s="335">
        <v>195636</v>
      </c>
      <c r="M1302">
        <v>1</v>
      </c>
      <c r="N1302">
        <v>5</v>
      </c>
      <c r="O1302" s="355">
        <f t="shared" si="24"/>
        <v>850</v>
      </c>
    </row>
    <row r="1303" spans="1:15" x14ac:dyDescent="0.55000000000000004">
      <c r="A1303" t="s">
        <v>225</v>
      </c>
      <c r="B1303" t="s">
        <v>169</v>
      </c>
      <c r="C1303">
        <v>8.7750020000000006</v>
      </c>
      <c r="D1303">
        <v>167.739994</v>
      </c>
      <c r="E1303" t="s">
        <v>168</v>
      </c>
      <c r="F1303" t="s">
        <v>58</v>
      </c>
      <c r="G1303" t="s">
        <v>167</v>
      </c>
      <c r="H1303" t="s">
        <v>224</v>
      </c>
      <c r="I1303">
        <v>2</v>
      </c>
      <c r="J1303">
        <v>13.44</v>
      </c>
      <c r="K1303" t="s">
        <v>165</v>
      </c>
      <c r="L1303" s="335">
        <v>30912</v>
      </c>
      <c r="M1303">
        <v>1</v>
      </c>
      <c r="N1303">
        <v>5</v>
      </c>
      <c r="O1303" s="355">
        <f t="shared" si="24"/>
        <v>2300</v>
      </c>
    </row>
    <row r="1304" spans="1:15" x14ac:dyDescent="0.55000000000000004">
      <c r="A1304" t="s">
        <v>223</v>
      </c>
      <c r="B1304" t="s">
        <v>169</v>
      </c>
      <c r="C1304">
        <v>8.7750240000000002</v>
      </c>
      <c r="D1304">
        <v>167.74009899999999</v>
      </c>
      <c r="E1304" t="s">
        <v>168</v>
      </c>
      <c r="F1304" t="s">
        <v>58</v>
      </c>
      <c r="G1304" t="s">
        <v>167</v>
      </c>
      <c r="H1304" t="s">
        <v>194</v>
      </c>
      <c r="I1304">
        <v>2</v>
      </c>
      <c r="J1304">
        <v>122.64</v>
      </c>
      <c r="K1304" t="s">
        <v>165</v>
      </c>
      <c r="L1304" s="335">
        <v>343392</v>
      </c>
      <c r="M1304">
        <v>1</v>
      </c>
      <c r="N1304">
        <v>5</v>
      </c>
      <c r="O1304" s="355">
        <f t="shared" si="24"/>
        <v>2800</v>
      </c>
    </row>
    <row r="1305" spans="1:15" x14ac:dyDescent="0.55000000000000004">
      <c r="A1305" t="s">
        <v>222</v>
      </c>
      <c r="B1305" t="s">
        <v>169</v>
      </c>
      <c r="C1305">
        <v>8.7750800000000009</v>
      </c>
      <c r="D1305">
        <v>167.74009599999999</v>
      </c>
      <c r="E1305" t="s">
        <v>168</v>
      </c>
      <c r="F1305" t="s">
        <v>58</v>
      </c>
      <c r="G1305" t="s">
        <v>167</v>
      </c>
      <c r="H1305" t="s">
        <v>179</v>
      </c>
      <c r="I1305">
        <v>1</v>
      </c>
      <c r="J1305">
        <v>112.56</v>
      </c>
      <c r="K1305" t="s">
        <v>165</v>
      </c>
      <c r="L1305" s="335">
        <v>95676</v>
      </c>
      <c r="M1305">
        <v>1</v>
      </c>
      <c r="N1305">
        <v>5</v>
      </c>
      <c r="O1305" s="355">
        <f t="shared" si="24"/>
        <v>850</v>
      </c>
    </row>
    <row r="1306" spans="1:15" x14ac:dyDescent="0.55000000000000004">
      <c r="A1306" t="s">
        <v>221</v>
      </c>
      <c r="B1306" t="s">
        <v>169</v>
      </c>
      <c r="C1306">
        <v>8.7747709999999994</v>
      </c>
      <c r="D1306">
        <v>167.739755</v>
      </c>
      <c r="E1306" t="s">
        <v>168</v>
      </c>
      <c r="F1306" t="s">
        <v>58</v>
      </c>
      <c r="G1306" t="s">
        <v>167</v>
      </c>
      <c r="H1306" t="s">
        <v>166</v>
      </c>
      <c r="I1306">
        <v>1</v>
      </c>
      <c r="J1306">
        <v>111.72</v>
      </c>
      <c r="K1306" t="s">
        <v>165</v>
      </c>
      <c r="L1306" s="335">
        <v>94962</v>
      </c>
      <c r="M1306">
        <v>1</v>
      </c>
      <c r="N1306">
        <v>5</v>
      </c>
      <c r="O1306" s="355">
        <f t="shared" si="24"/>
        <v>850</v>
      </c>
    </row>
    <row r="1307" spans="1:15" x14ac:dyDescent="0.55000000000000004">
      <c r="A1307" t="s">
        <v>220</v>
      </c>
      <c r="B1307" t="s">
        <v>169</v>
      </c>
      <c r="C1307">
        <v>8.7748640000000009</v>
      </c>
      <c r="D1307">
        <v>167.740103</v>
      </c>
      <c r="E1307" t="s">
        <v>168</v>
      </c>
      <c r="F1307" t="s">
        <v>58</v>
      </c>
      <c r="G1307" t="s">
        <v>167</v>
      </c>
      <c r="H1307" t="s">
        <v>166</v>
      </c>
      <c r="I1307">
        <v>1</v>
      </c>
      <c r="J1307">
        <v>79.8</v>
      </c>
      <c r="K1307" t="s">
        <v>165</v>
      </c>
      <c r="L1307" s="335">
        <v>39900</v>
      </c>
      <c r="M1307">
        <v>1</v>
      </c>
      <c r="N1307">
        <v>5</v>
      </c>
      <c r="O1307" s="355">
        <f t="shared" si="24"/>
        <v>500</v>
      </c>
    </row>
    <row r="1308" spans="1:15" x14ac:dyDescent="0.55000000000000004">
      <c r="A1308" t="s">
        <v>219</v>
      </c>
      <c r="B1308" t="s">
        <v>169</v>
      </c>
      <c r="C1308">
        <v>8.7748080000000002</v>
      </c>
      <c r="D1308">
        <v>167.73998</v>
      </c>
      <c r="E1308" t="s">
        <v>168</v>
      </c>
      <c r="F1308" t="s">
        <v>58</v>
      </c>
      <c r="G1308" t="s">
        <v>167</v>
      </c>
      <c r="H1308" t="s">
        <v>179</v>
      </c>
      <c r="I1308">
        <v>1</v>
      </c>
      <c r="J1308">
        <v>117.6</v>
      </c>
      <c r="K1308" t="s">
        <v>165</v>
      </c>
      <c r="L1308" s="335">
        <v>135240</v>
      </c>
      <c r="M1308">
        <v>1</v>
      </c>
      <c r="N1308">
        <v>5</v>
      </c>
      <c r="O1308" s="355">
        <f t="shared" si="24"/>
        <v>1150</v>
      </c>
    </row>
    <row r="1309" spans="1:15" x14ac:dyDescent="0.55000000000000004">
      <c r="A1309" t="s">
        <v>218</v>
      </c>
      <c r="B1309" t="s">
        <v>169</v>
      </c>
      <c r="C1309">
        <v>8.7748170000000005</v>
      </c>
      <c r="D1309">
        <v>167.73986199999999</v>
      </c>
      <c r="E1309" t="s">
        <v>168</v>
      </c>
      <c r="F1309" t="s">
        <v>58</v>
      </c>
      <c r="G1309" t="s">
        <v>167</v>
      </c>
      <c r="H1309" t="s">
        <v>216</v>
      </c>
      <c r="I1309">
        <v>1</v>
      </c>
      <c r="J1309">
        <v>131.88</v>
      </c>
      <c r="K1309" t="s">
        <v>165</v>
      </c>
      <c r="L1309" s="335">
        <v>8835.9599999999991</v>
      </c>
      <c r="M1309">
        <v>1</v>
      </c>
      <c r="N1309">
        <v>5</v>
      </c>
      <c r="O1309" s="355">
        <f t="shared" si="24"/>
        <v>67</v>
      </c>
    </row>
    <row r="1310" spans="1:15" x14ac:dyDescent="0.55000000000000004">
      <c r="A1310" t="s">
        <v>217</v>
      </c>
      <c r="B1310" t="s">
        <v>169</v>
      </c>
      <c r="C1310">
        <v>8.7746049999999993</v>
      </c>
      <c r="D1310">
        <v>167.738281</v>
      </c>
      <c r="E1310" t="s">
        <v>168</v>
      </c>
      <c r="F1310" t="s">
        <v>58</v>
      </c>
      <c r="G1310" t="s">
        <v>167</v>
      </c>
      <c r="H1310" t="s">
        <v>216</v>
      </c>
      <c r="I1310">
        <v>1</v>
      </c>
      <c r="J1310">
        <v>94.08</v>
      </c>
      <c r="K1310" t="s">
        <v>165</v>
      </c>
      <c r="L1310" s="335">
        <v>6303.36</v>
      </c>
      <c r="M1310">
        <v>1</v>
      </c>
      <c r="N1310">
        <v>5</v>
      </c>
      <c r="O1310" s="355">
        <f t="shared" si="24"/>
        <v>67</v>
      </c>
    </row>
    <row r="1311" spans="1:15" x14ac:dyDescent="0.55000000000000004">
      <c r="A1311" t="s">
        <v>215</v>
      </c>
      <c r="B1311" t="s">
        <v>169</v>
      </c>
      <c r="C1311">
        <v>8.7746980000000008</v>
      </c>
      <c r="D1311">
        <v>167.73827199999999</v>
      </c>
      <c r="E1311" t="s">
        <v>168</v>
      </c>
      <c r="F1311" t="s">
        <v>58</v>
      </c>
      <c r="G1311" t="s">
        <v>167</v>
      </c>
      <c r="H1311" t="s">
        <v>192</v>
      </c>
      <c r="I1311">
        <v>2</v>
      </c>
      <c r="J1311">
        <v>168</v>
      </c>
      <c r="K1311" t="s">
        <v>165</v>
      </c>
      <c r="L1311" s="335">
        <v>470400</v>
      </c>
      <c r="M1311">
        <v>1</v>
      </c>
      <c r="N1311">
        <v>5</v>
      </c>
      <c r="O1311" s="355">
        <f t="shared" si="24"/>
        <v>2800</v>
      </c>
    </row>
    <row r="1312" spans="1:15" x14ac:dyDescent="0.55000000000000004">
      <c r="A1312" t="s">
        <v>214</v>
      </c>
      <c r="B1312" t="s">
        <v>169</v>
      </c>
      <c r="C1312">
        <v>8.7747159999999997</v>
      </c>
      <c r="D1312">
        <v>167.73836</v>
      </c>
      <c r="E1312" t="s">
        <v>168</v>
      </c>
      <c r="F1312" t="s">
        <v>58</v>
      </c>
      <c r="G1312" t="s">
        <v>167</v>
      </c>
      <c r="H1312" t="s">
        <v>179</v>
      </c>
      <c r="I1312">
        <v>1</v>
      </c>
      <c r="J1312">
        <v>64.680000000000007</v>
      </c>
      <c r="K1312" t="s">
        <v>165</v>
      </c>
      <c r="L1312" s="335">
        <v>74382</v>
      </c>
      <c r="M1312">
        <v>1</v>
      </c>
      <c r="N1312">
        <v>5</v>
      </c>
      <c r="O1312" s="355">
        <f t="shared" si="24"/>
        <v>1149.9999999999998</v>
      </c>
    </row>
    <row r="1313" spans="1:15" x14ac:dyDescent="0.55000000000000004">
      <c r="A1313" t="s">
        <v>213</v>
      </c>
      <c r="B1313" t="s">
        <v>169</v>
      </c>
      <c r="C1313">
        <v>8.7746630000000003</v>
      </c>
      <c r="D1313">
        <v>167.738304</v>
      </c>
      <c r="E1313" t="s">
        <v>168</v>
      </c>
      <c r="F1313" t="s">
        <v>58</v>
      </c>
      <c r="G1313" t="s">
        <v>167</v>
      </c>
      <c r="H1313" t="s">
        <v>166</v>
      </c>
      <c r="I1313">
        <v>1</v>
      </c>
      <c r="J1313">
        <v>31.92</v>
      </c>
      <c r="K1313" t="s">
        <v>165</v>
      </c>
      <c r="L1313" s="335">
        <v>27132</v>
      </c>
      <c r="M1313">
        <v>1</v>
      </c>
      <c r="N1313">
        <v>5</v>
      </c>
      <c r="O1313" s="355">
        <f t="shared" si="24"/>
        <v>850</v>
      </c>
    </row>
    <row r="1314" spans="1:15" x14ac:dyDescent="0.55000000000000004">
      <c r="A1314" t="s">
        <v>212</v>
      </c>
      <c r="B1314" t="s">
        <v>169</v>
      </c>
      <c r="C1314">
        <v>8.7746449999999996</v>
      </c>
      <c r="D1314">
        <v>167.738416</v>
      </c>
      <c r="E1314" t="s">
        <v>168</v>
      </c>
      <c r="F1314" t="s">
        <v>58</v>
      </c>
      <c r="G1314" t="s">
        <v>167</v>
      </c>
      <c r="H1314" t="s">
        <v>179</v>
      </c>
      <c r="I1314">
        <v>1</v>
      </c>
      <c r="J1314">
        <v>188.16</v>
      </c>
      <c r="K1314" t="s">
        <v>165</v>
      </c>
      <c r="L1314" s="335">
        <v>159936</v>
      </c>
      <c r="M1314">
        <v>1</v>
      </c>
      <c r="N1314">
        <v>5</v>
      </c>
      <c r="O1314" s="355">
        <f t="shared" si="24"/>
        <v>850</v>
      </c>
    </row>
    <row r="1315" spans="1:15" x14ac:dyDescent="0.55000000000000004">
      <c r="A1315" t="s">
        <v>211</v>
      </c>
      <c r="B1315" t="s">
        <v>169</v>
      </c>
      <c r="C1315">
        <v>8.7746589999999998</v>
      </c>
      <c r="D1315">
        <v>167.73849200000001</v>
      </c>
      <c r="E1315" t="s">
        <v>168</v>
      </c>
      <c r="F1315" t="s">
        <v>143</v>
      </c>
      <c r="G1315" t="s">
        <v>167</v>
      </c>
      <c r="H1315" t="s">
        <v>166</v>
      </c>
      <c r="I1315">
        <v>1</v>
      </c>
      <c r="J1315">
        <v>56.28</v>
      </c>
      <c r="K1315" t="s">
        <v>165</v>
      </c>
      <c r="L1315" s="335">
        <v>28140</v>
      </c>
      <c r="M1315">
        <v>1</v>
      </c>
      <c r="N1315">
        <v>5</v>
      </c>
      <c r="O1315" s="355">
        <f t="shared" si="24"/>
        <v>500</v>
      </c>
    </row>
    <row r="1316" spans="1:15" x14ac:dyDescent="0.55000000000000004">
      <c r="A1316" t="s">
        <v>210</v>
      </c>
      <c r="B1316" t="s">
        <v>169</v>
      </c>
      <c r="C1316">
        <v>8.7747030000000006</v>
      </c>
      <c r="D1316">
        <v>167.738922</v>
      </c>
      <c r="E1316" t="s">
        <v>168</v>
      </c>
      <c r="F1316" t="s">
        <v>58</v>
      </c>
      <c r="G1316" t="s">
        <v>167</v>
      </c>
      <c r="H1316" t="s">
        <v>166</v>
      </c>
      <c r="I1316">
        <v>1</v>
      </c>
      <c r="J1316">
        <v>18.48</v>
      </c>
      <c r="K1316" t="s">
        <v>165</v>
      </c>
      <c r="L1316" s="335">
        <v>9240</v>
      </c>
      <c r="M1316">
        <v>1</v>
      </c>
      <c r="N1316">
        <v>5</v>
      </c>
      <c r="O1316" s="355">
        <f t="shared" si="24"/>
        <v>500</v>
      </c>
    </row>
    <row r="1317" spans="1:15" x14ac:dyDescent="0.55000000000000004">
      <c r="A1317" t="s">
        <v>209</v>
      </c>
      <c r="B1317" t="s">
        <v>169</v>
      </c>
      <c r="C1317">
        <v>8.7746189999999995</v>
      </c>
      <c r="D1317">
        <v>167.73902200000001</v>
      </c>
      <c r="E1317" t="s">
        <v>168</v>
      </c>
      <c r="F1317" t="s">
        <v>58</v>
      </c>
      <c r="G1317" t="s">
        <v>167</v>
      </c>
      <c r="H1317" t="s">
        <v>179</v>
      </c>
      <c r="I1317">
        <v>1</v>
      </c>
      <c r="J1317">
        <v>167.16</v>
      </c>
      <c r="K1317" t="s">
        <v>165</v>
      </c>
      <c r="L1317" s="335">
        <v>192234</v>
      </c>
      <c r="M1317">
        <v>1</v>
      </c>
      <c r="N1317">
        <v>5</v>
      </c>
      <c r="O1317" s="355">
        <f t="shared" si="24"/>
        <v>1150</v>
      </c>
    </row>
    <row r="1318" spans="1:15" x14ac:dyDescent="0.55000000000000004">
      <c r="A1318" t="s">
        <v>208</v>
      </c>
      <c r="B1318" t="s">
        <v>169</v>
      </c>
      <c r="C1318">
        <v>8.7745339999999992</v>
      </c>
      <c r="D1318">
        <v>167.73889</v>
      </c>
      <c r="E1318" t="s">
        <v>168</v>
      </c>
      <c r="F1318" t="s">
        <v>58</v>
      </c>
      <c r="G1318" t="s">
        <v>167</v>
      </c>
      <c r="H1318" t="s">
        <v>166</v>
      </c>
      <c r="I1318">
        <v>1</v>
      </c>
      <c r="J1318">
        <v>63.84</v>
      </c>
      <c r="K1318" t="s">
        <v>165</v>
      </c>
      <c r="L1318" s="335">
        <v>54264</v>
      </c>
      <c r="M1318">
        <v>1</v>
      </c>
      <c r="N1318">
        <v>5</v>
      </c>
      <c r="O1318" s="355">
        <f t="shared" si="24"/>
        <v>850</v>
      </c>
    </row>
    <row r="1319" spans="1:15" x14ac:dyDescent="0.55000000000000004">
      <c r="A1319" t="s">
        <v>207</v>
      </c>
      <c r="B1319" t="s">
        <v>169</v>
      </c>
      <c r="C1319">
        <v>8.7747130000000002</v>
      </c>
      <c r="D1319">
        <v>167.739273</v>
      </c>
      <c r="E1319" t="s">
        <v>168</v>
      </c>
      <c r="F1319" t="s">
        <v>143</v>
      </c>
      <c r="G1319" t="s">
        <v>167</v>
      </c>
      <c r="H1319" t="s">
        <v>179</v>
      </c>
      <c r="I1319">
        <v>1</v>
      </c>
      <c r="J1319">
        <v>90.72</v>
      </c>
      <c r="K1319" t="s">
        <v>165</v>
      </c>
      <c r="L1319" s="335">
        <v>77112</v>
      </c>
      <c r="M1319">
        <v>1</v>
      </c>
      <c r="N1319">
        <v>5</v>
      </c>
      <c r="O1319" s="355">
        <f t="shared" si="24"/>
        <v>850</v>
      </c>
    </row>
    <row r="1320" spans="1:15" x14ac:dyDescent="0.55000000000000004">
      <c r="A1320" t="s">
        <v>206</v>
      </c>
      <c r="B1320" t="s">
        <v>169</v>
      </c>
      <c r="C1320">
        <v>8.7743629999999992</v>
      </c>
      <c r="D1320">
        <v>167.73867100000001</v>
      </c>
      <c r="E1320" t="s">
        <v>168</v>
      </c>
      <c r="F1320" t="s">
        <v>58</v>
      </c>
      <c r="G1320" t="s">
        <v>167</v>
      </c>
      <c r="H1320" t="s">
        <v>179</v>
      </c>
      <c r="I1320">
        <v>1</v>
      </c>
      <c r="J1320">
        <v>64.680000000000007</v>
      </c>
      <c r="K1320" t="s">
        <v>165</v>
      </c>
      <c r="L1320" s="335">
        <v>54978</v>
      </c>
      <c r="M1320">
        <v>1</v>
      </c>
      <c r="N1320">
        <v>5</v>
      </c>
      <c r="O1320" s="355">
        <f t="shared" si="24"/>
        <v>849.99999999999989</v>
      </c>
    </row>
    <row r="1321" spans="1:15" x14ac:dyDescent="0.55000000000000004">
      <c r="A1321" t="s">
        <v>205</v>
      </c>
      <c r="B1321" t="s">
        <v>169</v>
      </c>
      <c r="C1321">
        <v>8.7743859999999998</v>
      </c>
      <c r="D1321">
        <v>167.73874499999999</v>
      </c>
      <c r="E1321" t="s">
        <v>168</v>
      </c>
      <c r="F1321" t="s">
        <v>58</v>
      </c>
      <c r="G1321" t="s">
        <v>167</v>
      </c>
      <c r="H1321" t="s">
        <v>179</v>
      </c>
      <c r="I1321">
        <v>1</v>
      </c>
      <c r="J1321">
        <v>66.36</v>
      </c>
      <c r="K1321" t="s">
        <v>165</v>
      </c>
      <c r="L1321" s="335">
        <v>56406</v>
      </c>
      <c r="M1321">
        <v>1</v>
      </c>
      <c r="N1321">
        <v>5</v>
      </c>
      <c r="O1321" s="355">
        <f t="shared" si="24"/>
        <v>850</v>
      </c>
    </row>
    <row r="1322" spans="1:15" x14ac:dyDescent="0.55000000000000004">
      <c r="A1322" t="s">
        <v>204</v>
      </c>
      <c r="B1322" t="s">
        <v>169</v>
      </c>
      <c r="C1322">
        <v>8.7743190000000002</v>
      </c>
      <c r="D1322">
        <v>167.738438</v>
      </c>
      <c r="E1322" t="s">
        <v>168</v>
      </c>
      <c r="F1322" t="s">
        <v>58</v>
      </c>
      <c r="G1322" t="s">
        <v>167</v>
      </c>
      <c r="H1322" t="s">
        <v>179</v>
      </c>
      <c r="I1322">
        <v>1</v>
      </c>
      <c r="J1322">
        <v>159.6</v>
      </c>
      <c r="K1322" t="s">
        <v>165</v>
      </c>
      <c r="L1322" s="335">
        <v>135660</v>
      </c>
      <c r="M1322">
        <v>1</v>
      </c>
      <c r="N1322">
        <v>5</v>
      </c>
      <c r="O1322" s="355">
        <f t="shared" si="24"/>
        <v>850</v>
      </c>
    </row>
    <row r="1323" spans="1:15" x14ac:dyDescent="0.55000000000000004">
      <c r="A1323" t="s">
        <v>203</v>
      </c>
      <c r="B1323" t="s">
        <v>169</v>
      </c>
      <c r="C1323">
        <v>8.7742710000000006</v>
      </c>
      <c r="D1323">
        <v>167.73845</v>
      </c>
      <c r="E1323" t="s">
        <v>168</v>
      </c>
      <c r="F1323" t="s">
        <v>58</v>
      </c>
      <c r="G1323" t="s">
        <v>167</v>
      </c>
      <c r="H1323" t="s">
        <v>166</v>
      </c>
      <c r="I1323">
        <v>1</v>
      </c>
      <c r="J1323">
        <v>228.48</v>
      </c>
      <c r="K1323" t="s">
        <v>165</v>
      </c>
      <c r="L1323" s="335">
        <v>194208</v>
      </c>
      <c r="M1323">
        <v>1</v>
      </c>
      <c r="N1323">
        <v>5</v>
      </c>
      <c r="O1323" s="355">
        <f t="shared" si="24"/>
        <v>850</v>
      </c>
    </row>
    <row r="1324" spans="1:15" x14ac:dyDescent="0.55000000000000004">
      <c r="A1324" t="s">
        <v>202</v>
      </c>
      <c r="B1324" t="s">
        <v>169</v>
      </c>
      <c r="C1324">
        <v>8.7741589999999992</v>
      </c>
      <c r="D1324">
        <v>167.738472</v>
      </c>
      <c r="E1324" t="s">
        <v>168</v>
      </c>
      <c r="F1324" t="s">
        <v>59</v>
      </c>
      <c r="G1324" t="s">
        <v>167</v>
      </c>
      <c r="H1324" t="s">
        <v>166</v>
      </c>
      <c r="I1324">
        <v>1</v>
      </c>
      <c r="J1324">
        <v>136.08000000000001</v>
      </c>
      <c r="K1324" t="s">
        <v>165</v>
      </c>
      <c r="L1324" s="335">
        <v>68040</v>
      </c>
      <c r="M1324">
        <v>1</v>
      </c>
      <c r="N1324">
        <v>5</v>
      </c>
      <c r="O1324" s="355">
        <f t="shared" si="24"/>
        <v>499.99999999999994</v>
      </c>
    </row>
    <row r="1325" spans="1:15" x14ac:dyDescent="0.55000000000000004">
      <c r="A1325" t="s">
        <v>201</v>
      </c>
      <c r="B1325" t="s">
        <v>169</v>
      </c>
      <c r="C1325">
        <v>8.7743369999999992</v>
      </c>
      <c r="D1325">
        <v>167.738912</v>
      </c>
      <c r="E1325" t="s">
        <v>168</v>
      </c>
      <c r="F1325" t="s">
        <v>58</v>
      </c>
      <c r="G1325" t="s">
        <v>167</v>
      </c>
      <c r="H1325" t="s">
        <v>166</v>
      </c>
      <c r="I1325">
        <v>1</v>
      </c>
      <c r="J1325">
        <v>63.84</v>
      </c>
      <c r="K1325" t="s">
        <v>165</v>
      </c>
      <c r="L1325" s="335">
        <v>54264</v>
      </c>
      <c r="M1325">
        <v>1</v>
      </c>
      <c r="N1325">
        <v>5</v>
      </c>
      <c r="O1325" s="355">
        <f t="shared" si="24"/>
        <v>850</v>
      </c>
    </row>
    <row r="1326" spans="1:15" x14ac:dyDescent="0.55000000000000004">
      <c r="A1326" t="s">
        <v>200</v>
      </c>
      <c r="B1326" t="s">
        <v>169</v>
      </c>
      <c r="C1326">
        <v>8.7745099999999994</v>
      </c>
      <c r="D1326">
        <v>167.73853</v>
      </c>
      <c r="E1326" t="s">
        <v>168</v>
      </c>
      <c r="F1326" t="s">
        <v>58</v>
      </c>
      <c r="G1326" t="s">
        <v>167</v>
      </c>
      <c r="H1326" t="s">
        <v>192</v>
      </c>
      <c r="I1326">
        <v>2</v>
      </c>
      <c r="J1326">
        <v>19.32</v>
      </c>
      <c r="K1326" t="s">
        <v>165</v>
      </c>
      <c r="L1326" s="335">
        <v>44436</v>
      </c>
      <c r="M1326">
        <v>1</v>
      </c>
      <c r="N1326">
        <v>5</v>
      </c>
      <c r="O1326" s="355">
        <f t="shared" si="24"/>
        <v>2300</v>
      </c>
    </row>
    <row r="1327" spans="1:15" x14ac:dyDescent="0.55000000000000004">
      <c r="A1327" t="s">
        <v>199</v>
      </c>
      <c r="B1327" t="s">
        <v>169</v>
      </c>
      <c r="C1327">
        <v>8.7746720000000007</v>
      </c>
      <c r="D1327">
        <v>167.738775</v>
      </c>
      <c r="E1327" t="s">
        <v>168</v>
      </c>
      <c r="F1327" t="s">
        <v>58</v>
      </c>
      <c r="G1327" t="s">
        <v>167</v>
      </c>
      <c r="H1327" t="s">
        <v>179</v>
      </c>
      <c r="I1327">
        <v>1</v>
      </c>
      <c r="J1327">
        <v>21</v>
      </c>
      <c r="K1327" t="s">
        <v>165</v>
      </c>
      <c r="L1327" s="335">
        <v>24150</v>
      </c>
      <c r="M1327">
        <v>1</v>
      </c>
      <c r="N1327">
        <v>5</v>
      </c>
      <c r="O1327" s="355">
        <f t="shared" si="24"/>
        <v>1150</v>
      </c>
    </row>
    <row r="1328" spans="1:15" x14ac:dyDescent="0.55000000000000004">
      <c r="A1328" t="s">
        <v>198</v>
      </c>
      <c r="B1328" t="s">
        <v>169</v>
      </c>
      <c r="C1328">
        <v>8.7745300000000004</v>
      </c>
      <c r="D1328">
        <v>167.73896999999999</v>
      </c>
      <c r="E1328" t="s">
        <v>168</v>
      </c>
      <c r="F1328" t="s">
        <v>58</v>
      </c>
      <c r="G1328" t="s">
        <v>167</v>
      </c>
      <c r="H1328" t="s">
        <v>179</v>
      </c>
      <c r="I1328">
        <v>1</v>
      </c>
      <c r="J1328">
        <v>25.2</v>
      </c>
      <c r="K1328" t="s">
        <v>165</v>
      </c>
      <c r="L1328" s="335">
        <v>21420</v>
      </c>
      <c r="M1328">
        <v>1</v>
      </c>
      <c r="N1328">
        <v>5</v>
      </c>
      <c r="O1328" s="355">
        <f t="shared" si="24"/>
        <v>850</v>
      </c>
    </row>
    <row r="1329" spans="1:15" x14ac:dyDescent="0.55000000000000004">
      <c r="A1329" t="s">
        <v>197</v>
      </c>
      <c r="B1329" t="s">
        <v>169</v>
      </c>
      <c r="C1329">
        <v>8.7745149999999992</v>
      </c>
      <c r="D1329">
        <v>167.73879500000001</v>
      </c>
      <c r="E1329" t="s">
        <v>168</v>
      </c>
      <c r="F1329" t="s">
        <v>58</v>
      </c>
      <c r="G1329" t="s">
        <v>167</v>
      </c>
      <c r="H1329" t="s">
        <v>174</v>
      </c>
      <c r="I1329">
        <v>1</v>
      </c>
      <c r="J1329">
        <v>105</v>
      </c>
      <c r="K1329" t="s">
        <v>165</v>
      </c>
      <c r="L1329" s="335">
        <v>2100</v>
      </c>
      <c r="M1329">
        <v>1</v>
      </c>
      <c r="N1329">
        <v>5</v>
      </c>
      <c r="O1329" s="355">
        <f t="shared" si="24"/>
        <v>20</v>
      </c>
    </row>
    <row r="1330" spans="1:15" x14ac:dyDescent="0.55000000000000004">
      <c r="A1330" t="s">
        <v>196</v>
      </c>
      <c r="B1330" t="s">
        <v>169</v>
      </c>
      <c r="C1330">
        <v>8.7745800000000003</v>
      </c>
      <c r="D1330">
        <v>167.73874799999999</v>
      </c>
      <c r="E1330" t="s">
        <v>168</v>
      </c>
      <c r="F1330" t="s">
        <v>58</v>
      </c>
      <c r="G1330" t="s">
        <v>167</v>
      </c>
      <c r="H1330" t="s">
        <v>166</v>
      </c>
      <c r="I1330">
        <v>1</v>
      </c>
      <c r="J1330">
        <v>168</v>
      </c>
      <c r="K1330" t="s">
        <v>165</v>
      </c>
      <c r="L1330" s="335">
        <v>142800</v>
      </c>
      <c r="M1330">
        <v>1</v>
      </c>
      <c r="N1330">
        <v>5</v>
      </c>
      <c r="O1330" s="355">
        <f t="shared" si="24"/>
        <v>850</v>
      </c>
    </row>
    <row r="1331" spans="1:15" x14ac:dyDescent="0.55000000000000004">
      <c r="A1331" t="s">
        <v>195</v>
      </c>
      <c r="B1331" t="s">
        <v>169</v>
      </c>
      <c r="C1331">
        <v>8.7746060000000003</v>
      </c>
      <c r="D1331">
        <v>167.73886400000001</v>
      </c>
      <c r="E1331" t="s">
        <v>168</v>
      </c>
      <c r="F1331" t="s">
        <v>58</v>
      </c>
      <c r="G1331" t="s">
        <v>167</v>
      </c>
      <c r="H1331" t="s">
        <v>194</v>
      </c>
      <c r="I1331">
        <v>2</v>
      </c>
      <c r="J1331">
        <v>42.84</v>
      </c>
      <c r="K1331" t="s">
        <v>165</v>
      </c>
      <c r="L1331" s="335">
        <v>119952</v>
      </c>
      <c r="M1331">
        <v>1</v>
      </c>
      <c r="N1331">
        <v>5</v>
      </c>
      <c r="O1331" s="355">
        <f t="shared" si="24"/>
        <v>2800</v>
      </c>
    </row>
    <row r="1332" spans="1:15" x14ac:dyDescent="0.55000000000000004">
      <c r="A1332" t="s">
        <v>193</v>
      </c>
      <c r="B1332" t="s">
        <v>169</v>
      </c>
      <c r="C1332">
        <v>8.7739089999999997</v>
      </c>
      <c r="D1332">
        <v>167.73880199999999</v>
      </c>
      <c r="E1332" t="s">
        <v>168</v>
      </c>
      <c r="F1332" t="s">
        <v>58</v>
      </c>
      <c r="G1332" t="s">
        <v>167</v>
      </c>
      <c r="H1332" t="s">
        <v>192</v>
      </c>
      <c r="I1332">
        <v>2</v>
      </c>
      <c r="J1332">
        <v>38.64</v>
      </c>
      <c r="K1332" t="s">
        <v>165</v>
      </c>
      <c r="L1332" s="335">
        <v>108192</v>
      </c>
      <c r="M1332">
        <v>1</v>
      </c>
      <c r="N1332">
        <v>5</v>
      </c>
      <c r="O1332" s="355">
        <f t="shared" si="24"/>
        <v>2800</v>
      </c>
    </row>
    <row r="1333" spans="1:15" x14ac:dyDescent="0.55000000000000004">
      <c r="A1333" t="s">
        <v>191</v>
      </c>
      <c r="B1333" t="s">
        <v>169</v>
      </c>
      <c r="C1333">
        <v>8.7738759999999996</v>
      </c>
      <c r="D1333">
        <v>167.73895899999999</v>
      </c>
      <c r="E1333" t="s">
        <v>168</v>
      </c>
      <c r="F1333" t="s">
        <v>58</v>
      </c>
      <c r="G1333" t="s">
        <v>167</v>
      </c>
      <c r="H1333" t="s">
        <v>179</v>
      </c>
      <c r="I1333">
        <v>1</v>
      </c>
      <c r="J1333">
        <v>29.4</v>
      </c>
      <c r="K1333" t="s">
        <v>165</v>
      </c>
      <c r="L1333" s="335">
        <v>33810</v>
      </c>
      <c r="M1333">
        <v>1</v>
      </c>
      <c r="N1333">
        <v>5</v>
      </c>
      <c r="O1333" s="355">
        <f t="shared" si="24"/>
        <v>1150</v>
      </c>
    </row>
    <row r="1334" spans="1:15" x14ac:dyDescent="0.55000000000000004">
      <c r="A1334" t="s">
        <v>190</v>
      </c>
      <c r="B1334" t="s">
        <v>169</v>
      </c>
      <c r="C1334">
        <v>8.7737940000000005</v>
      </c>
      <c r="D1334">
        <v>167.739071</v>
      </c>
      <c r="E1334" t="s">
        <v>168</v>
      </c>
      <c r="F1334" t="s">
        <v>58</v>
      </c>
      <c r="G1334" t="s">
        <v>167</v>
      </c>
      <c r="H1334" t="s">
        <v>166</v>
      </c>
      <c r="I1334">
        <v>1</v>
      </c>
      <c r="J1334">
        <v>131.04</v>
      </c>
      <c r="K1334" t="s">
        <v>165</v>
      </c>
      <c r="L1334" s="335">
        <v>111384</v>
      </c>
      <c r="M1334">
        <v>1</v>
      </c>
      <c r="N1334">
        <v>5</v>
      </c>
      <c r="O1334" s="355">
        <f t="shared" si="24"/>
        <v>850</v>
      </c>
    </row>
    <row r="1335" spans="1:15" x14ac:dyDescent="0.55000000000000004">
      <c r="A1335" t="s">
        <v>189</v>
      </c>
      <c r="B1335" t="s">
        <v>169</v>
      </c>
      <c r="C1335">
        <v>8.7739170000000009</v>
      </c>
      <c r="D1335">
        <v>167.738597</v>
      </c>
      <c r="E1335" t="s">
        <v>168</v>
      </c>
      <c r="F1335" t="s">
        <v>58</v>
      </c>
      <c r="G1335" t="s">
        <v>167</v>
      </c>
      <c r="H1335" t="s">
        <v>166</v>
      </c>
      <c r="I1335">
        <v>1</v>
      </c>
      <c r="J1335">
        <v>434.28</v>
      </c>
      <c r="K1335" t="s">
        <v>165</v>
      </c>
      <c r="L1335" s="335">
        <v>369138</v>
      </c>
      <c r="M1335">
        <v>1</v>
      </c>
      <c r="N1335">
        <v>5</v>
      </c>
      <c r="O1335" s="355">
        <f t="shared" si="24"/>
        <v>850</v>
      </c>
    </row>
    <row r="1336" spans="1:15" x14ac:dyDescent="0.55000000000000004">
      <c r="A1336" t="s">
        <v>188</v>
      </c>
      <c r="B1336" t="s">
        <v>169</v>
      </c>
      <c r="C1336">
        <v>8.7735319999999994</v>
      </c>
      <c r="D1336">
        <v>167.73885899999999</v>
      </c>
      <c r="E1336" t="s">
        <v>168</v>
      </c>
      <c r="F1336" t="s">
        <v>58</v>
      </c>
      <c r="G1336" t="s">
        <v>167</v>
      </c>
      <c r="H1336" t="s">
        <v>179</v>
      </c>
      <c r="I1336">
        <v>1</v>
      </c>
      <c r="J1336">
        <v>127.68</v>
      </c>
      <c r="K1336" t="s">
        <v>165</v>
      </c>
      <c r="L1336" s="335">
        <v>146832</v>
      </c>
      <c r="M1336">
        <v>1</v>
      </c>
      <c r="N1336">
        <v>5</v>
      </c>
      <c r="O1336" s="355">
        <f t="shared" si="24"/>
        <v>1150</v>
      </c>
    </row>
    <row r="1337" spans="1:15" x14ac:dyDescent="0.55000000000000004">
      <c r="A1337" t="s">
        <v>187</v>
      </c>
      <c r="B1337" t="s">
        <v>169</v>
      </c>
      <c r="C1337">
        <v>8.7735149999999997</v>
      </c>
      <c r="D1337">
        <v>167.73877100000001</v>
      </c>
      <c r="E1337" t="s">
        <v>168</v>
      </c>
      <c r="F1337" t="s">
        <v>58</v>
      </c>
      <c r="G1337" t="s">
        <v>167</v>
      </c>
      <c r="H1337" t="s">
        <v>179</v>
      </c>
      <c r="I1337">
        <v>1</v>
      </c>
      <c r="J1337">
        <v>23.52</v>
      </c>
      <c r="K1337" t="s">
        <v>165</v>
      </c>
      <c r="L1337" s="335">
        <v>19992</v>
      </c>
      <c r="M1337">
        <v>1</v>
      </c>
      <c r="N1337">
        <v>5</v>
      </c>
      <c r="O1337" s="355">
        <f t="shared" si="24"/>
        <v>850</v>
      </c>
    </row>
    <row r="1338" spans="1:15" x14ac:dyDescent="0.55000000000000004">
      <c r="A1338" t="s">
        <v>186</v>
      </c>
      <c r="B1338" t="s">
        <v>169</v>
      </c>
      <c r="C1338">
        <v>8.7732080000000003</v>
      </c>
      <c r="D1338">
        <v>167.73879500000001</v>
      </c>
      <c r="E1338" t="s">
        <v>168</v>
      </c>
      <c r="F1338" t="s">
        <v>58</v>
      </c>
      <c r="G1338" t="s">
        <v>167</v>
      </c>
      <c r="H1338" t="s">
        <v>166</v>
      </c>
      <c r="I1338">
        <v>1</v>
      </c>
      <c r="J1338">
        <v>40.32</v>
      </c>
      <c r="K1338" t="s">
        <v>165</v>
      </c>
      <c r="L1338" s="335">
        <v>34272</v>
      </c>
      <c r="M1338">
        <v>1</v>
      </c>
      <c r="N1338">
        <v>5</v>
      </c>
      <c r="O1338" s="355">
        <f t="shared" si="24"/>
        <v>850</v>
      </c>
    </row>
    <row r="1339" spans="1:15" x14ac:dyDescent="0.55000000000000004">
      <c r="A1339" t="s">
        <v>185</v>
      </c>
      <c r="B1339" t="s">
        <v>169</v>
      </c>
      <c r="C1339">
        <v>8.7731309999999993</v>
      </c>
      <c r="D1339">
        <v>167.73885999999999</v>
      </c>
      <c r="E1339" t="s">
        <v>168</v>
      </c>
      <c r="F1339" t="s">
        <v>58</v>
      </c>
      <c r="G1339" t="s">
        <v>167</v>
      </c>
      <c r="H1339" t="s">
        <v>166</v>
      </c>
      <c r="I1339">
        <v>1</v>
      </c>
      <c r="J1339">
        <v>49.56</v>
      </c>
      <c r="K1339" t="s">
        <v>165</v>
      </c>
      <c r="L1339" s="335">
        <v>42126</v>
      </c>
      <c r="M1339">
        <v>1</v>
      </c>
      <c r="N1339">
        <v>5</v>
      </c>
      <c r="O1339" s="355">
        <f t="shared" si="24"/>
        <v>850</v>
      </c>
    </row>
    <row r="1340" spans="1:15" x14ac:dyDescent="0.55000000000000004">
      <c r="A1340" t="s">
        <v>184</v>
      </c>
      <c r="B1340" t="s">
        <v>169</v>
      </c>
      <c r="C1340">
        <v>8.7731569999999994</v>
      </c>
      <c r="D1340">
        <v>167.73879400000001</v>
      </c>
      <c r="E1340" t="s">
        <v>168</v>
      </c>
      <c r="F1340" t="s">
        <v>58</v>
      </c>
      <c r="G1340" t="s">
        <v>167</v>
      </c>
      <c r="H1340" t="s">
        <v>166</v>
      </c>
      <c r="I1340">
        <v>1</v>
      </c>
      <c r="J1340">
        <v>35.28</v>
      </c>
      <c r="K1340" t="s">
        <v>165</v>
      </c>
      <c r="L1340" s="335">
        <v>17640</v>
      </c>
      <c r="M1340">
        <v>1</v>
      </c>
      <c r="N1340">
        <v>5</v>
      </c>
      <c r="O1340" s="355">
        <f t="shared" si="24"/>
        <v>500</v>
      </c>
    </row>
    <row r="1341" spans="1:15" x14ac:dyDescent="0.55000000000000004">
      <c r="A1341" t="s">
        <v>183</v>
      </c>
      <c r="B1341" t="s">
        <v>169</v>
      </c>
      <c r="C1341">
        <v>8.7731270000000006</v>
      </c>
      <c r="D1341">
        <v>167.73881800000001</v>
      </c>
      <c r="E1341" t="s">
        <v>168</v>
      </c>
      <c r="F1341" t="s">
        <v>62</v>
      </c>
      <c r="G1341" t="s">
        <v>167</v>
      </c>
      <c r="H1341" t="s">
        <v>179</v>
      </c>
      <c r="I1341">
        <v>1</v>
      </c>
      <c r="J1341">
        <v>781.2</v>
      </c>
      <c r="K1341" t="s">
        <v>165</v>
      </c>
      <c r="L1341" s="335">
        <v>898380</v>
      </c>
      <c r="M1341">
        <v>1</v>
      </c>
      <c r="N1341">
        <v>5</v>
      </c>
      <c r="O1341" s="355">
        <f t="shared" si="24"/>
        <v>1150</v>
      </c>
    </row>
    <row r="1342" spans="1:15" x14ac:dyDescent="0.55000000000000004">
      <c r="A1342" t="s">
        <v>182</v>
      </c>
      <c r="B1342" t="s">
        <v>169</v>
      </c>
      <c r="C1342">
        <v>8.7732639999999993</v>
      </c>
      <c r="D1342">
        <v>167.73860300000001</v>
      </c>
      <c r="E1342" t="s">
        <v>168</v>
      </c>
      <c r="F1342" t="s">
        <v>58</v>
      </c>
      <c r="G1342" t="s">
        <v>167</v>
      </c>
      <c r="H1342" t="s">
        <v>166</v>
      </c>
      <c r="I1342">
        <v>1</v>
      </c>
      <c r="J1342">
        <v>328.44</v>
      </c>
      <c r="K1342" t="s">
        <v>165</v>
      </c>
      <c r="L1342" s="335">
        <v>164220</v>
      </c>
      <c r="M1342">
        <v>1</v>
      </c>
      <c r="N1342">
        <v>5</v>
      </c>
      <c r="O1342" s="355">
        <f t="shared" si="24"/>
        <v>500</v>
      </c>
    </row>
    <row r="1343" spans="1:15" x14ac:dyDescent="0.55000000000000004">
      <c r="A1343" t="s">
        <v>181</v>
      </c>
      <c r="B1343" t="s">
        <v>169</v>
      </c>
      <c r="C1343">
        <v>8.7732430000000008</v>
      </c>
      <c r="D1343">
        <v>167.73895999999999</v>
      </c>
      <c r="E1343" t="s">
        <v>168</v>
      </c>
      <c r="F1343" t="s">
        <v>58</v>
      </c>
      <c r="G1343" t="s">
        <v>167</v>
      </c>
      <c r="H1343" t="s">
        <v>179</v>
      </c>
      <c r="I1343">
        <v>1</v>
      </c>
      <c r="J1343">
        <v>290.64</v>
      </c>
      <c r="K1343" t="s">
        <v>165</v>
      </c>
      <c r="L1343" s="335">
        <v>247044</v>
      </c>
      <c r="M1343">
        <v>1</v>
      </c>
      <c r="N1343">
        <v>5</v>
      </c>
      <c r="O1343" s="355">
        <f t="shared" si="24"/>
        <v>850</v>
      </c>
    </row>
    <row r="1344" spans="1:15" x14ac:dyDescent="0.55000000000000004">
      <c r="A1344" t="s">
        <v>180</v>
      </c>
      <c r="B1344" t="s">
        <v>169</v>
      </c>
      <c r="C1344">
        <v>8.7732949999999992</v>
      </c>
      <c r="D1344">
        <v>167.739036</v>
      </c>
      <c r="E1344" t="s">
        <v>168</v>
      </c>
      <c r="F1344" t="s">
        <v>58</v>
      </c>
      <c r="G1344" t="s">
        <v>167</v>
      </c>
      <c r="H1344" t="s">
        <v>179</v>
      </c>
      <c r="I1344">
        <v>1</v>
      </c>
      <c r="J1344">
        <v>28.56</v>
      </c>
      <c r="K1344" t="s">
        <v>165</v>
      </c>
      <c r="L1344" s="335">
        <v>24276</v>
      </c>
      <c r="M1344">
        <v>1</v>
      </c>
      <c r="N1344">
        <v>5</v>
      </c>
      <c r="O1344" s="355">
        <f t="shared" si="24"/>
        <v>850</v>
      </c>
    </row>
    <row r="1345" spans="1:15" x14ac:dyDescent="0.55000000000000004">
      <c r="A1345" t="s">
        <v>178</v>
      </c>
      <c r="B1345" t="s">
        <v>169</v>
      </c>
      <c r="C1345">
        <v>8.7733889999999999</v>
      </c>
      <c r="D1345">
        <v>167.73912899999999</v>
      </c>
      <c r="E1345" t="s">
        <v>168</v>
      </c>
      <c r="F1345" t="s">
        <v>58</v>
      </c>
      <c r="G1345" t="s">
        <v>167</v>
      </c>
      <c r="H1345" t="s">
        <v>166</v>
      </c>
      <c r="I1345">
        <v>1</v>
      </c>
      <c r="J1345">
        <v>36.96</v>
      </c>
      <c r="K1345" t="s">
        <v>165</v>
      </c>
      <c r="L1345" s="335">
        <v>31416</v>
      </c>
      <c r="M1345">
        <v>1</v>
      </c>
      <c r="N1345">
        <v>5</v>
      </c>
      <c r="O1345" s="355">
        <f t="shared" si="24"/>
        <v>850</v>
      </c>
    </row>
    <row r="1346" spans="1:15" x14ac:dyDescent="0.55000000000000004">
      <c r="A1346" t="s">
        <v>177</v>
      </c>
      <c r="B1346" t="s">
        <v>169</v>
      </c>
      <c r="C1346">
        <v>8.7734500000000004</v>
      </c>
      <c r="D1346">
        <v>167.739192</v>
      </c>
      <c r="E1346" t="s">
        <v>168</v>
      </c>
      <c r="F1346" t="s">
        <v>62</v>
      </c>
      <c r="G1346" t="s">
        <v>167</v>
      </c>
      <c r="H1346" t="s">
        <v>166</v>
      </c>
      <c r="I1346">
        <v>1</v>
      </c>
      <c r="J1346">
        <v>58.8</v>
      </c>
      <c r="K1346" t="s">
        <v>165</v>
      </c>
      <c r="L1346" s="335">
        <v>49980</v>
      </c>
      <c r="M1346">
        <v>1</v>
      </c>
      <c r="N1346">
        <v>5</v>
      </c>
      <c r="O1346" s="355">
        <f t="shared" si="24"/>
        <v>850</v>
      </c>
    </row>
    <row r="1347" spans="1:15" x14ac:dyDescent="0.55000000000000004">
      <c r="A1347" t="s">
        <v>176</v>
      </c>
      <c r="B1347" t="s">
        <v>169</v>
      </c>
      <c r="C1347">
        <v>8.7750009999999996</v>
      </c>
      <c r="D1347">
        <v>167.73889600000001</v>
      </c>
      <c r="E1347" t="s">
        <v>168</v>
      </c>
      <c r="F1347" t="s">
        <v>59</v>
      </c>
      <c r="G1347" t="s">
        <v>167</v>
      </c>
      <c r="H1347" t="s">
        <v>166</v>
      </c>
      <c r="I1347">
        <v>1</v>
      </c>
      <c r="J1347">
        <v>22.68</v>
      </c>
      <c r="K1347" t="s">
        <v>165</v>
      </c>
      <c r="L1347" s="335">
        <v>19278</v>
      </c>
      <c r="M1347">
        <v>1</v>
      </c>
      <c r="N1347">
        <v>5</v>
      </c>
      <c r="O1347" s="355">
        <f t="shared" si="24"/>
        <v>850</v>
      </c>
    </row>
    <row r="1348" spans="1:15" x14ac:dyDescent="0.55000000000000004">
      <c r="A1348" t="s">
        <v>175</v>
      </c>
      <c r="B1348" t="s">
        <v>169</v>
      </c>
      <c r="C1348">
        <v>8.7750769999999996</v>
      </c>
      <c r="D1348">
        <v>167.738463</v>
      </c>
      <c r="E1348" t="s">
        <v>168</v>
      </c>
      <c r="F1348" t="s">
        <v>58</v>
      </c>
      <c r="G1348" t="s">
        <v>167</v>
      </c>
      <c r="H1348" t="s">
        <v>174</v>
      </c>
      <c r="I1348">
        <v>1</v>
      </c>
      <c r="J1348">
        <v>56.28</v>
      </c>
      <c r="K1348" t="s">
        <v>165</v>
      </c>
      <c r="L1348" s="335">
        <v>1125.5999999999999</v>
      </c>
      <c r="M1348">
        <v>1</v>
      </c>
      <c r="N1348">
        <v>5</v>
      </c>
      <c r="O1348" s="355">
        <f t="shared" si="24"/>
        <v>19.999999999999996</v>
      </c>
    </row>
    <row r="1349" spans="1:15" x14ac:dyDescent="0.55000000000000004">
      <c r="A1349" t="s">
        <v>173</v>
      </c>
      <c r="B1349" t="s">
        <v>169</v>
      </c>
      <c r="C1349">
        <v>8.7749210000000009</v>
      </c>
      <c r="D1349">
        <v>167.73845800000001</v>
      </c>
      <c r="E1349" t="s">
        <v>168</v>
      </c>
      <c r="F1349" t="s">
        <v>58</v>
      </c>
      <c r="G1349" t="s">
        <v>167</v>
      </c>
      <c r="H1349" t="s">
        <v>172</v>
      </c>
      <c r="I1349">
        <v>1</v>
      </c>
      <c r="J1349">
        <v>59.64</v>
      </c>
      <c r="K1349" t="s">
        <v>165</v>
      </c>
      <c r="L1349" s="335">
        <v>50694</v>
      </c>
      <c r="M1349">
        <v>1</v>
      </c>
      <c r="N1349">
        <v>5</v>
      </c>
      <c r="O1349" s="355">
        <f t="shared" si="24"/>
        <v>850</v>
      </c>
    </row>
    <row r="1350" spans="1:15" x14ac:dyDescent="0.55000000000000004">
      <c r="A1350" t="s">
        <v>171</v>
      </c>
      <c r="B1350" t="s">
        <v>169</v>
      </c>
      <c r="C1350">
        <v>8.7746589999999998</v>
      </c>
      <c r="D1350">
        <v>167.738058</v>
      </c>
      <c r="E1350" t="s">
        <v>168</v>
      </c>
      <c r="F1350" t="s">
        <v>58</v>
      </c>
      <c r="G1350" t="s">
        <v>167</v>
      </c>
      <c r="H1350" t="s">
        <v>166</v>
      </c>
      <c r="I1350">
        <v>1</v>
      </c>
      <c r="J1350">
        <v>28.56</v>
      </c>
      <c r="K1350" t="s">
        <v>165</v>
      </c>
      <c r="L1350" s="335">
        <v>14280</v>
      </c>
      <c r="M1350">
        <v>1</v>
      </c>
      <c r="N1350">
        <v>5</v>
      </c>
      <c r="O1350" s="355">
        <f t="shared" si="24"/>
        <v>500</v>
      </c>
    </row>
    <row r="1351" spans="1:15" x14ac:dyDescent="0.55000000000000004">
      <c r="A1351" t="s">
        <v>170</v>
      </c>
      <c r="B1351" t="s">
        <v>169</v>
      </c>
      <c r="C1351">
        <v>8.7747290000000007</v>
      </c>
      <c r="D1351">
        <v>167.73804699999999</v>
      </c>
      <c r="E1351" t="s">
        <v>168</v>
      </c>
      <c r="F1351" t="s">
        <v>58</v>
      </c>
      <c r="G1351" t="s">
        <v>167</v>
      </c>
      <c r="H1351" t="s">
        <v>166</v>
      </c>
      <c r="I1351">
        <v>1</v>
      </c>
      <c r="J1351">
        <v>86.52</v>
      </c>
      <c r="K1351" t="s">
        <v>165</v>
      </c>
      <c r="L1351" s="335">
        <v>73542</v>
      </c>
      <c r="M1351">
        <v>1</v>
      </c>
      <c r="N1351">
        <v>5</v>
      </c>
      <c r="O1351" s="355">
        <f t="shared" si="24"/>
        <v>850</v>
      </c>
    </row>
    <row r="1352" spans="1:15" x14ac:dyDescent="0.55000000000000004">
      <c r="G1352" t="s">
        <v>164</v>
      </c>
      <c r="L1352" s="335">
        <f>SUM(L138:L1351)</f>
        <v>97586998.319999963</v>
      </c>
      <c r="O1352" s="355" t="e">
        <f t="shared" si="24"/>
        <v>#DIV/0!</v>
      </c>
    </row>
    <row r="1353" spans="1:15" x14ac:dyDescent="0.55000000000000004">
      <c r="O1353" s="355" t="e">
        <f t="shared" si="24"/>
        <v>#DIV/0!</v>
      </c>
    </row>
    <row r="1354" spans="1:15" x14ac:dyDescent="0.55000000000000004">
      <c r="O1354" s="355" t="e">
        <f t="shared" ref="O1354:O1417" si="25">L1354/J1354</f>
        <v>#DIV/0!</v>
      </c>
    </row>
    <row r="1355" spans="1:15" x14ac:dyDescent="0.55000000000000004">
      <c r="O1355" s="355" t="e">
        <f t="shared" si="25"/>
        <v>#DIV/0!</v>
      </c>
    </row>
    <row r="1356" spans="1:15" x14ac:dyDescent="0.55000000000000004">
      <c r="O1356" s="355" t="e">
        <f t="shared" si="25"/>
        <v>#DIV/0!</v>
      </c>
    </row>
    <row r="1357" spans="1:15" x14ac:dyDescent="0.55000000000000004">
      <c r="O1357" s="355" t="e">
        <f t="shared" si="25"/>
        <v>#DIV/0!</v>
      </c>
    </row>
    <row r="1358" spans="1:15" x14ac:dyDescent="0.55000000000000004">
      <c r="O1358" s="355" t="e">
        <f t="shared" si="25"/>
        <v>#DIV/0!</v>
      </c>
    </row>
    <row r="1359" spans="1:15" x14ac:dyDescent="0.55000000000000004">
      <c r="O1359" s="355" t="e">
        <f t="shared" si="25"/>
        <v>#DIV/0!</v>
      </c>
    </row>
    <row r="1360" spans="1:15" x14ac:dyDescent="0.55000000000000004">
      <c r="O1360" s="355" t="e">
        <f t="shared" si="25"/>
        <v>#DIV/0!</v>
      </c>
    </row>
    <row r="1361" spans="15:15" x14ac:dyDescent="0.55000000000000004">
      <c r="O1361" s="355" t="e">
        <f t="shared" si="25"/>
        <v>#DIV/0!</v>
      </c>
    </row>
    <row r="1362" spans="15:15" x14ac:dyDescent="0.55000000000000004">
      <c r="O1362" s="355" t="e">
        <f t="shared" si="25"/>
        <v>#DIV/0!</v>
      </c>
    </row>
    <row r="1363" spans="15:15" x14ac:dyDescent="0.55000000000000004">
      <c r="O1363" s="355" t="e">
        <f t="shared" si="25"/>
        <v>#DIV/0!</v>
      </c>
    </row>
    <row r="1364" spans="15:15" x14ac:dyDescent="0.55000000000000004">
      <c r="O1364" s="355" t="e">
        <f t="shared" si="25"/>
        <v>#DIV/0!</v>
      </c>
    </row>
    <row r="1365" spans="15:15" x14ac:dyDescent="0.55000000000000004">
      <c r="O1365" s="355" t="e">
        <f t="shared" si="25"/>
        <v>#DIV/0!</v>
      </c>
    </row>
    <row r="1366" spans="15:15" x14ac:dyDescent="0.55000000000000004">
      <c r="O1366" s="355" t="e">
        <f t="shared" si="25"/>
        <v>#DIV/0!</v>
      </c>
    </row>
    <row r="1367" spans="15:15" x14ac:dyDescent="0.55000000000000004">
      <c r="O1367" s="355" t="e">
        <f t="shared" si="25"/>
        <v>#DIV/0!</v>
      </c>
    </row>
    <row r="1368" spans="15:15" x14ac:dyDescent="0.55000000000000004">
      <c r="O1368" s="355" t="e">
        <f t="shared" si="25"/>
        <v>#DIV/0!</v>
      </c>
    </row>
    <row r="1369" spans="15:15" x14ac:dyDescent="0.55000000000000004">
      <c r="O1369" s="355" t="e">
        <f t="shared" si="25"/>
        <v>#DIV/0!</v>
      </c>
    </row>
    <row r="1370" spans="15:15" x14ac:dyDescent="0.55000000000000004">
      <c r="O1370" s="355" t="e">
        <f t="shared" si="25"/>
        <v>#DIV/0!</v>
      </c>
    </row>
    <row r="1371" spans="15:15" x14ac:dyDescent="0.55000000000000004">
      <c r="O1371" s="355" t="e">
        <f t="shared" si="25"/>
        <v>#DIV/0!</v>
      </c>
    </row>
    <row r="1372" spans="15:15" x14ac:dyDescent="0.55000000000000004">
      <c r="O1372" s="355" t="e">
        <f t="shared" si="25"/>
        <v>#DIV/0!</v>
      </c>
    </row>
    <row r="1373" spans="15:15" x14ac:dyDescent="0.55000000000000004">
      <c r="O1373" s="355" t="e">
        <f t="shared" si="25"/>
        <v>#DIV/0!</v>
      </c>
    </row>
    <row r="1374" spans="15:15" x14ac:dyDescent="0.55000000000000004">
      <c r="O1374" s="355" t="e">
        <f t="shared" si="25"/>
        <v>#DIV/0!</v>
      </c>
    </row>
    <row r="1375" spans="15:15" x14ac:dyDescent="0.55000000000000004">
      <c r="O1375" s="355" t="e">
        <f t="shared" si="25"/>
        <v>#DIV/0!</v>
      </c>
    </row>
    <row r="1376" spans="15:15" x14ac:dyDescent="0.55000000000000004">
      <c r="O1376" s="355" t="e">
        <f t="shared" si="25"/>
        <v>#DIV/0!</v>
      </c>
    </row>
    <row r="1377" spans="15:15" x14ac:dyDescent="0.55000000000000004">
      <c r="O1377" s="355" t="e">
        <f t="shared" si="25"/>
        <v>#DIV/0!</v>
      </c>
    </row>
    <row r="1378" spans="15:15" x14ac:dyDescent="0.55000000000000004">
      <c r="O1378" s="355" t="e">
        <f t="shared" si="25"/>
        <v>#DIV/0!</v>
      </c>
    </row>
    <row r="1379" spans="15:15" x14ac:dyDescent="0.55000000000000004">
      <c r="O1379" s="355" t="e">
        <f t="shared" si="25"/>
        <v>#DIV/0!</v>
      </c>
    </row>
    <row r="1380" spans="15:15" x14ac:dyDescent="0.55000000000000004">
      <c r="O1380" s="355" t="e">
        <f t="shared" si="25"/>
        <v>#DIV/0!</v>
      </c>
    </row>
    <row r="1381" spans="15:15" x14ac:dyDescent="0.55000000000000004">
      <c r="O1381" s="355" t="e">
        <f t="shared" si="25"/>
        <v>#DIV/0!</v>
      </c>
    </row>
    <row r="1382" spans="15:15" x14ac:dyDescent="0.55000000000000004">
      <c r="O1382" s="355" t="e">
        <f t="shared" si="25"/>
        <v>#DIV/0!</v>
      </c>
    </row>
    <row r="1383" spans="15:15" x14ac:dyDescent="0.55000000000000004">
      <c r="O1383" s="355" t="e">
        <f t="shared" si="25"/>
        <v>#DIV/0!</v>
      </c>
    </row>
    <row r="1384" spans="15:15" x14ac:dyDescent="0.55000000000000004">
      <c r="O1384" s="355" t="e">
        <f t="shared" si="25"/>
        <v>#DIV/0!</v>
      </c>
    </row>
    <row r="1385" spans="15:15" x14ac:dyDescent="0.55000000000000004">
      <c r="O1385" s="355" t="e">
        <f t="shared" si="25"/>
        <v>#DIV/0!</v>
      </c>
    </row>
    <row r="1386" spans="15:15" x14ac:dyDescent="0.55000000000000004">
      <c r="O1386" s="355" t="e">
        <f t="shared" si="25"/>
        <v>#DIV/0!</v>
      </c>
    </row>
    <row r="1387" spans="15:15" x14ac:dyDescent="0.55000000000000004">
      <c r="O1387" s="355" t="e">
        <f t="shared" si="25"/>
        <v>#DIV/0!</v>
      </c>
    </row>
    <row r="1388" spans="15:15" x14ac:dyDescent="0.55000000000000004">
      <c r="O1388" s="355" t="e">
        <f t="shared" si="25"/>
        <v>#DIV/0!</v>
      </c>
    </row>
    <row r="1389" spans="15:15" x14ac:dyDescent="0.55000000000000004">
      <c r="O1389" s="355" t="e">
        <f t="shared" si="25"/>
        <v>#DIV/0!</v>
      </c>
    </row>
    <row r="1390" spans="15:15" x14ac:dyDescent="0.55000000000000004">
      <c r="O1390" s="355" t="e">
        <f t="shared" si="25"/>
        <v>#DIV/0!</v>
      </c>
    </row>
    <row r="1391" spans="15:15" x14ac:dyDescent="0.55000000000000004">
      <c r="O1391" s="355" t="e">
        <f t="shared" si="25"/>
        <v>#DIV/0!</v>
      </c>
    </row>
    <row r="1392" spans="15:15" x14ac:dyDescent="0.55000000000000004">
      <c r="O1392" s="355" t="e">
        <f t="shared" si="25"/>
        <v>#DIV/0!</v>
      </c>
    </row>
    <row r="1393" spans="15:15" x14ac:dyDescent="0.55000000000000004">
      <c r="O1393" s="355" t="e">
        <f t="shared" si="25"/>
        <v>#DIV/0!</v>
      </c>
    </row>
    <row r="1394" spans="15:15" x14ac:dyDescent="0.55000000000000004">
      <c r="O1394" s="355" t="e">
        <f t="shared" si="25"/>
        <v>#DIV/0!</v>
      </c>
    </row>
    <row r="1395" spans="15:15" x14ac:dyDescent="0.55000000000000004">
      <c r="O1395" s="355" t="e">
        <f t="shared" si="25"/>
        <v>#DIV/0!</v>
      </c>
    </row>
    <row r="1396" spans="15:15" x14ac:dyDescent="0.55000000000000004">
      <c r="O1396" s="355" t="e">
        <f t="shared" si="25"/>
        <v>#DIV/0!</v>
      </c>
    </row>
    <row r="1397" spans="15:15" x14ac:dyDescent="0.55000000000000004">
      <c r="O1397" s="355" t="e">
        <f t="shared" si="25"/>
        <v>#DIV/0!</v>
      </c>
    </row>
    <row r="1398" spans="15:15" x14ac:dyDescent="0.55000000000000004">
      <c r="O1398" s="355" t="e">
        <f t="shared" si="25"/>
        <v>#DIV/0!</v>
      </c>
    </row>
    <row r="1399" spans="15:15" x14ac:dyDescent="0.55000000000000004">
      <c r="O1399" s="355" t="e">
        <f t="shared" si="25"/>
        <v>#DIV/0!</v>
      </c>
    </row>
    <row r="1400" spans="15:15" x14ac:dyDescent="0.55000000000000004">
      <c r="O1400" s="355" t="e">
        <f t="shared" si="25"/>
        <v>#DIV/0!</v>
      </c>
    </row>
    <row r="1401" spans="15:15" x14ac:dyDescent="0.55000000000000004">
      <c r="O1401" s="355" t="e">
        <f t="shared" si="25"/>
        <v>#DIV/0!</v>
      </c>
    </row>
    <row r="1402" spans="15:15" x14ac:dyDescent="0.55000000000000004">
      <c r="O1402" s="355" t="e">
        <f t="shared" si="25"/>
        <v>#DIV/0!</v>
      </c>
    </row>
    <row r="1403" spans="15:15" x14ac:dyDescent="0.55000000000000004">
      <c r="O1403" s="355" t="e">
        <f t="shared" si="25"/>
        <v>#DIV/0!</v>
      </c>
    </row>
    <row r="1404" spans="15:15" x14ac:dyDescent="0.55000000000000004">
      <c r="O1404" s="355" t="e">
        <f t="shared" si="25"/>
        <v>#DIV/0!</v>
      </c>
    </row>
    <row r="1405" spans="15:15" x14ac:dyDescent="0.55000000000000004">
      <c r="O1405" s="355" t="e">
        <f t="shared" si="25"/>
        <v>#DIV/0!</v>
      </c>
    </row>
    <row r="1406" spans="15:15" x14ac:dyDescent="0.55000000000000004">
      <c r="O1406" s="355" t="e">
        <f t="shared" si="25"/>
        <v>#DIV/0!</v>
      </c>
    </row>
    <row r="1407" spans="15:15" x14ac:dyDescent="0.55000000000000004">
      <c r="O1407" s="355" t="e">
        <f t="shared" si="25"/>
        <v>#DIV/0!</v>
      </c>
    </row>
    <row r="1408" spans="15:15" x14ac:dyDescent="0.55000000000000004">
      <c r="O1408" s="355" t="e">
        <f t="shared" si="25"/>
        <v>#DIV/0!</v>
      </c>
    </row>
    <row r="1409" spans="15:15" x14ac:dyDescent="0.55000000000000004">
      <c r="O1409" s="355" t="e">
        <f t="shared" si="25"/>
        <v>#DIV/0!</v>
      </c>
    </row>
    <row r="1410" spans="15:15" x14ac:dyDescent="0.55000000000000004">
      <c r="O1410" s="355" t="e">
        <f t="shared" si="25"/>
        <v>#DIV/0!</v>
      </c>
    </row>
    <row r="1411" spans="15:15" x14ac:dyDescent="0.55000000000000004">
      <c r="O1411" s="355" t="e">
        <f t="shared" si="25"/>
        <v>#DIV/0!</v>
      </c>
    </row>
    <row r="1412" spans="15:15" x14ac:dyDescent="0.55000000000000004">
      <c r="O1412" s="355" t="e">
        <f t="shared" si="25"/>
        <v>#DIV/0!</v>
      </c>
    </row>
    <row r="1413" spans="15:15" x14ac:dyDescent="0.55000000000000004">
      <c r="O1413" s="355" t="e">
        <f t="shared" si="25"/>
        <v>#DIV/0!</v>
      </c>
    </row>
    <row r="1414" spans="15:15" x14ac:dyDescent="0.55000000000000004">
      <c r="O1414" s="355" t="e">
        <f t="shared" si="25"/>
        <v>#DIV/0!</v>
      </c>
    </row>
    <row r="1415" spans="15:15" x14ac:dyDescent="0.55000000000000004">
      <c r="O1415" s="355" t="e">
        <f t="shared" si="25"/>
        <v>#DIV/0!</v>
      </c>
    </row>
    <row r="1416" spans="15:15" x14ac:dyDescent="0.55000000000000004">
      <c r="O1416" s="355" t="e">
        <f t="shared" si="25"/>
        <v>#DIV/0!</v>
      </c>
    </row>
    <row r="1417" spans="15:15" x14ac:dyDescent="0.55000000000000004">
      <c r="O1417" s="355" t="e">
        <f t="shared" si="25"/>
        <v>#DIV/0!</v>
      </c>
    </row>
    <row r="1418" spans="15:15" x14ac:dyDescent="0.55000000000000004">
      <c r="O1418" s="355" t="e">
        <f t="shared" ref="O1418:O1481" si="26">L1418/J1418</f>
        <v>#DIV/0!</v>
      </c>
    </row>
    <row r="1419" spans="15:15" x14ac:dyDescent="0.55000000000000004">
      <c r="O1419" s="355" t="e">
        <f t="shared" si="26"/>
        <v>#DIV/0!</v>
      </c>
    </row>
    <row r="1420" spans="15:15" x14ac:dyDescent="0.55000000000000004">
      <c r="O1420" s="355" t="e">
        <f t="shared" si="26"/>
        <v>#DIV/0!</v>
      </c>
    </row>
    <row r="1421" spans="15:15" x14ac:dyDescent="0.55000000000000004">
      <c r="O1421" s="355" t="e">
        <f t="shared" si="26"/>
        <v>#DIV/0!</v>
      </c>
    </row>
    <row r="1422" spans="15:15" x14ac:dyDescent="0.55000000000000004">
      <c r="O1422" s="355" t="e">
        <f t="shared" si="26"/>
        <v>#DIV/0!</v>
      </c>
    </row>
    <row r="1423" spans="15:15" x14ac:dyDescent="0.55000000000000004">
      <c r="O1423" s="355" t="e">
        <f t="shared" si="26"/>
        <v>#DIV/0!</v>
      </c>
    </row>
    <row r="1424" spans="15:15" x14ac:dyDescent="0.55000000000000004">
      <c r="O1424" s="355" t="e">
        <f t="shared" si="26"/>
        <v>#DIV/0!</v>
      </c>
    </row>
    <row r="1425" spans="15:15" x14ac:dyDescent="0.55000000000000004">
      <c r="O1425" s="355" t="e">
        <f t="shared" si="26"/>
        <v>#DIV/0!</v>
      </c>
    </row>
    <row r="1426" spans="15:15" x14ac:dyDescent="0.55000000000000004">
      <c r="O1426" s="355" t="e">
        <f t="shared" si="26"/>
        <v>#DIV/0!</v>
      </c>
    </row>
    <row r="1427" spans="15:15" x14ac:dyDescent="0.55000000000000004">
      <c r="O1427" s="355" t="e">
        <f t="shared" si="26"/>
        <v>#DIV/0!</v>
      </c>
    </row>
    <row r="1428" spans="15:15" x14ac:dyDescent="0.55000000000000004">
      <c r="O1428" s="355" t="e">
        <f t="shared" si="26"/>
        <v>#DIV/0!</v>
      </c>
    </row>
    <row r="1429" spans="15:15" x14ac:dyDescent="0.55000000000000004">
      <c r="O1429" s="355" t="e">
        <f t="shared" si="26"/>
        <v>#DIV/0!</v>
      </c>
    </row>
    <row r="1430" spans="15:15" x14ac:dyDescent="0.55000000000000004">
      <c r="O1430" s="355" t="e">
        <f t="shared" si="26"/>
        <v>#DIV/0!</v>
      </c>
    </row>
    <row r="1431" spans="15:15" x14ac:dyDescent="0.55000000000000004">
      <c r="O1431" s="355" t="e">
        <f t="shared" si="26"/>
        <v>#DIV/0!</v>
      </c>
    </row>
    <row r="1432" spans="15:15" x14ac:dyDescent="0.55000000000000004">
      <c r="O1432" s="355" t="e">
        <f t="shared" si="26"/>
        <v>#DIV/0!</v>
      </c>
    </row>
    <row r="1433" spans="15:15" x14ac:dyDescent="0.55000000000000004">
      <c r="O1433" s="355" t="e">
        <f t="shared" si="26"/>
        <v>#DIV/0!</v>
      </c>
    </row>
    <row r="1434" spans="15:15" x14ac:dyDescent="0.55000000000000004">
      <c r="O1434" s="355" t="e">
        <f t="shared" si="26"/>
        <v>#DIV/0!</v>
      </c>
    </row>
    <row r="1435" spans="15:15" x14ac:dyDescent="0.55000000000000004">
      <c r="O1435" s="355" t="e">
        <f t="shared" si="26"/>
        <v>#DIV/0!</v>
      </c>
    </row>
    <row r="1436" spans="15:15" x14ac:dyDescent="0.55000000000000004">
      <c r="O1436" s="355" t="e">
        <f t="shared" si="26"/>
        <v>#DIV/0!</v>
      </c>
    </row>
    <row r="1437" spans="15:15" x14ac:dyDescent="0.55000000000000004">
      <c r="O1437" s="355" t="e">
        <f t="shared" si="26"/>
        <v>#DIV/0!</v>
      </c>
    </row>
    <row r="1438" spans="15:15" x14ac:dyDescent="0.55000000000000004">
      <c r="O1438" s="355" t="e">
        <f t="shared" si="26"/>
        <v>#DIV/0!</v>
      </c>
    </row>
    <row r="1439" spans="15:15" x14ac:dyDescent="0.55000000000000004">
      <c r="O1439" s="355" t="e">
        <f t="shared" si="26"/>
        <v>#DIV/0!</v>
      </c>
    </row>
    <row r="1440" spans="15:15" x14ac:dyDescent="0.55000000000000004">
      <c r="O1440" s="355" t="e">
        <f t="shared" si="26"/>
        <v>#DIV/0!</v>
      </c>
    </row>
    <row r="1441" spans="15:15" x14ac:dyDescent="0.55000000000000004">
      <c r="O1441" s="355" t="e">
        <f t="shared" si="26"/>
        <v>#DIV/0!</v>
      </c>
    </row>
    <row r="1442" spans="15:15" x14ac:dyDescent="0.55000000000000004">
      <c r="O1442" s="355" t="e">
        <f t="shared" si="26"/>
        <v>#DIV/0!</v>
      </c>
    </row>
    <row r="1443" spans="15:15" x14ac:dyDescent="0.55000000000000004">
      <c r="O1443" s="355" t="e">
        <f t="shared" si="26"/>
        <v>#DIV/0!</v>
      </c>
    </row>
    <row r="1444" spans="15:15" x14ac:dyDescent="0.55000000000000004">
      <c r="O1444" s="355" t="e">
        <f t="shared" si="26"/>
        <v>#DIV/0!</v>
      </c>
    </row>
    <row r="1445" spans="15:15" x14ac:dyDescent="0.55000000000000004">
      <c r="O1445" s="355" t="e">
        <f t="shared" si="26"/>
        <v>#DIV/0!</v>
      </c>
    </row>
    <row r="1446" spans="15:15" x14ac:dyDescent="0.55000000000000004">
      <c r="O1446" s="355" t="e">
        <f t="shared" si="26"/>
        <v>#DIV/0!</v>
      </c>
    </row>
    <row r="1447" spans="15:15" x14ac:dyDescent="0.55000000000000004">
      <c r="O1447" s="355" t="e">
        <f t="shared" si="26"/>
        <v>#DIV/0!</v>
      </c>
    </row>
    <row r="1448" spans="15:15" x14ac:dyDescent="0.55000000000000004">
      <c r="O1448" s="355" t="e">
        <f t="shared" si="26"/>
        <v>#DIV/0!</v>
      </c>
    </row>
    <row r="1449" spans="15:15" x14ac:dyDescent="0.55000000000000004">
      <c r="O1449" s="355" t="e">
        <f t="shared" si="26"/>
        <v>#DIV/0!</v>
      </c>
    </row>
    <row r="1450" spans="15:15" x14ac:dyDescent="0.55000000000000004">
      <c r="O1450" s="355" t="e">
        <f t="shared" si="26"/>
        <v>#DIV/0!</v>
      </c>
    </row>
    <row r="1451" spans="15:15" x14ac:dyDescent="0.55000000000000004">
      <c r="O1451" s="355" t="e">
        <f t="shared" si="26"/>
        <v>#DIV/0!</v>
      </c>
    </row>
    <row r="1452" spans="15:15" x14ac:dyDescent="0.55000000000000004">
      <c r="O1452" s="355" t="e">
        <f t="shared" si="26"/>
        <v>#DIV/0!</v>
      </c>
    </row>
    <row r="1453" spans="15:15" x14ac:dyDescent="0.55000000000000004">
      <c r="O1453" s="355" t="e">
        <f t="shared" si="26"/>
        <v>#DIV/0!</v>
      </c>
    </row>
    <row r="1454" spans="15:15" x14ac:dyDescent="0.55000000000000004">
      <c r="O1454" s="355" t="e">
        <f t="shared" si="26"/>
        <v>#DIV/0!</v>
      </c>
    </row>
    <row r="1455" spans="15:15" x14ac:dyDescent="0.55000000000000004">
      <c r="O1455" s="355" t="e">
        <f t="shared" si="26"/>
        <v>#DIV/0!</v>
      </c>
    </row>
    <row r="1456" spans="15:15" x14ac:dyDescent="0.55000000000000004">
      <c r="O1456" s="355" t="e">
        <f t="shared" si="26"/>
        <v>#DIV/0!</v>
      </c>
    </row>
    <row r="1457" spans="15:15" x14ac:dyDescent="0.55000000000000004">
      <c r="O1457" s="355" t="e">
        <f t="shared" si="26"/>
        <v>#DIV/0!</v>
      </c>
    </row>
    <row r="1458" spans="15:15" x14ac:dyDescent="0.55000000000000004">
      <c r="O1458" s="355" t="e">
        <f t="shared" si="26"/>
        <v>#DIV/0!</v>
      </c>
    </row>
    <row r="1459" spans="15:15" x14ac:dyDescent="0.55000000000000004">
      <c r="O1459" s="355" t="e">
        <f t="shared" si="26"/>
        <v>#DIV/0!</v>
      </c>
    </row>
    <row r="1460" spans="15:15" x14ac:dyDescent="0.55000000000000004">
      <c r="O1460" s="355" t="e">
        <f t="shared" si="26"/>
        <v>#DIV/0!</v>
      </c>
    </row>
    <row r="1461" spans="15:15" x14ac:dyDescent="0.55000000000000004">
      <c r="O1461" s="355" t="e">
        <f t="shared" si="26"/>
        <v>#DIV/0!</v>
      </c>
    </row>
    <row r="1462" spans="15:15" x14ac:dyDescent="0.55000000000000004">
      <c r="O1462" s="355" t="e">
        <f t="shared" si="26"/>
        <v>#DIV/0!</v>
      </c>
    </row>
    <row r="1463" spans="15:15" x14ac:dyDescent="0.55000000000000004">
      <c r="O1463" s="355" t="e">
        <f t="shared" si="26"/>
        <v>#DIV/0!</v>
      </c>
    </row>
    <row r="1464" spans="15:15" x14ac:dyDescent="0.55000000000000004">
      <c r="O1464" s="355" t="e">
        <f t="shared" si="26"/>
        <v>#DIV/0!</v>
      </c>
    </row>
    <row r="1465" spans="15:15" x14ac:dyDescent="0.55000000000000004">
      <c r="O1465" s="355" t="e">
        <f t="shared" si="26"/>
        <v>#DIV/0!</v>
      </c>
    </row>
    <row r="1466" spans="15:15" x14ac:dyDescent="0.55000000000000004">
      <c r="O1466" s="355" t="e">
        <f t="shared" si="26"/>
        <v>#DIV/0!</v>
      </c>
    </row>
    <row r="1467" spans="15:15" x14ac:dyDescent="0.55000000000000004">
      <c r="O1467" s="355" t="e">
        <f t="shared" si="26"/>
        <v>#DIV/0!</v>
      </c>
    </row>
    <row r="1468" spans="15:15" x14ac:dyDescent="0.55000000000000004">
      <c r="O1468" s="355" t="e">
        <f t="shared" si="26"/>
        <v>#DIV/0!</v>
      </c>
    </row>
    <row r="1469" spans="15:15" x14ac:dyDescent="0.55000000000000004">
      <c r="O1469" s="355" t="e">
        <f t="shared" si="26"/>
        <v>#DIV/0!</v>
      </c>
    </row>
    <row r="1470" spans="15:15" x14ac:dyDescent="0.55000000000000004">
      <c r="O1470" s="355" t="e">
        <f t="shared" si="26"/>
        <v>#DIV/0!</v>
      </c>
    </row>
    <row r="1471" spans="15:15" x14ac:dyDescent="0.55000000000000004">
      <c r="O1471" s="355" t="e">
        <f t="shared" si="26"/>
        <v>#DIV/0!</v>
      </c>
    </row>
    <row r="1472" spans="15:15" x14ac:dyDescent="0.55000000000000004">
      <c r="O1472" s="355" t="e">
        <f t="shared" si="26"/>
        <v>#DIV/0!</v>
      </c>
    </row>
    <row r="1473" spans="15:15" x14ac:dyDescent="0.55000000000000004">
      <c r="O1473" s="355" t="e">
        <f t="shared" si="26"/>
        <v>#DIV/0!</v>
      </c>
    </row>
    <row r="1474" spans="15:15" x14ac:dyDescent="0.55000000000000004">
      <c r="O1474" s="355" t="e">
        <f t="shared" si="26"/>
        <v>#DIV/0!</v>
      </c>
    </row>
    <row r="1475" spans="15:15" x14ac:dyDescent="0.55000000000000004">
      <c r="O1475" s="355" t="e">
        <f t="shared" si="26"/>
        <v>#DIV/0!</v>
      </c>
    </row>
    <row r="1476" spans="15:15" x14ac:dyDescent="0.55000000000000004">
      <c r="O1476" s="355" t="e">
        <f t="shared" si="26"/>
        <v>#DIV/0!</v>
      </c>
    </row>
    <row r="1477" spans="15:15" x14ac:dyDescent="0.55000000000000004">
      <c r="O1477" s="355" t="e">
        <f t="shared" si="26"/>
        <v>#DIV/0!</v>
      </c>
    </row>
    <row r="1478" spans="15:15" x14ac:dyDescent="0.55000000000000004">
      <c r="O1478" s="355" t="e">
        <f t="shared" si="26"/>
        <v>#DIV/0!</v>
      </c>
    </row>
    <row r="1479" spans="15:15" x14ac:dyDescent="0.55000000000000004">
      <c r="O1479" s="355" t="e">
        <f t="shared" si="26"/>
        <v>#DIV/0!</v>
      </c>
    </row>
    <row r="1480" spans="15:15" x14ac:dyDescent="0.55000000000000004">
      <c r="O1480" s="355" t="e">
        <f t="shared" si="26"/>
        <v>#DIV/0!</v>
      </c>
    </row>
    <row r="1481" spans="15:15" x14ac:dyDescent="0.55000000000000004">
      <c r="O1481" s="355" t="e">
        <f t="shared" si="26"/>
        <v>#DIV/0!</v>
      </c>
    </row>
    <row r="1482" spans="15:15" x14ac:dyDescent="0.55000000000000004">
      <c r="O1482" s="355" t="e">
        <f t="shared" ref="O1482:O1545" si="27">L1482/J1482</f>
        <v>#DIV/0!</v>
      </c>
    </row>
    <row r="1483" spans="15:15" x14ac:dyDescent="0.55000000000000004">
      <c r="O1483" s="355" t="e">
        <f t="shared" si="27"/>
        <v>#DIV/0!</v>
      </c>
    </row>
    <row r="1484" spans="15:15" x14ac:dyDescent="0.55000000000000004">
      <c r="O1484" s="355" t="e">
        <f t="shared" si="27"/>
        <v>#DIV/0!</v>
      </c>
    </row>
    <row r="1485" spans="15:15" x14ac:dyDescent="0.55000000000000004">
      <c r="O1485" s="355" t="e">
        <f t="shared" si="27"/>
        <v>#DIV/0!</v>
      </c>
    </row>
    <row r="1486" spans="15:15" x14ac:dyDescent="0.55000000000000004">
      <c r="O1486" s="355" t="e">
        <f t="shared" si="27"/>
        <v>#DIV/0!</v>
      </c>
    </row>
    <row r="1487" spans="15:15" x14ac:dyDescent="0.55000000000000004">
      <c r="O1487" s="355" t="e">
        <f t="shared" si="27"/>
        <v>#DIV/0!</v>
      </c>
    </row>
    <row r="1488" spans="15:15" x14ac:dyDescent="0.55000000000000004">
      <c r="O1488" s="355" t="e">
        <f t="shared" si="27"/>
        <v>#DIV/0!</v>
      </c>
    </row>
    <row r="1489" spans="15:15" x14ac:dyDescent="0.55000000000000004">
      <c r="O1489" s="355" t="e">
        <f t="shared" si="27"/>
        <v>#DIV/0!</v>
      </c>
    </row>
    <row r="1490" spans="15:15" x14ac:dyDescent="0.55000000000000004">
      <c r="O1490" s="355" t="e">
        <f t="shared" si="27"/>
        <v>#DIV/0!</v>
      </c>
    </row>
    <row r="1491" spans="15:15" x14ac:dyDescent="0.55000000000000004">
      <c r="O1491" s="355" t="e">
        <f t="shared" si="27"/>
        <v>#DIV/0!</v>
      </c>
    </row>
    <row r="1492" spans="15:15" x14ac:dyDescent="0.55000000000000004">
      <c r="O1492" s="355" t="e">
        <f t="shared" si="27"/>
        <v>#DIV/0!</v>
      </c>
    </row>
    <row r="1493" spans="15:15" x14ac:dyDescent="0.55000000000000004">
      <c r="O1493" s="355" t="e">
        <f t="shared" si="27"/>
        <v>#DIV/0!</v>
      </c>
    </row>
    <row r="1494" spans="15:15" x14ac:dyDescent="0.55000000000000004">
      <c r="O1494" s="355" t="e">
        <f t="shared" si="27"/>
        <v>#DIV/0!</v>
      </c>
    </row>
    <row r="1495" spans="15:15" x14ac:dyDescent="0.55000000000000004">
      <c r="O1495" s="355" t="e">
        <f t="shared" si="27"/>
        <v>#DIV/0!</v>
      </c>
    </row>
    <row r="1496" spans="15:15" x14ac:dyDescent="0.55000000000000004">
      <c r="O1496" s="355" t="e">
        <f t="shared" si="27"/>
        <v>#DIV/0!</v>
      </c>
    </row>
    <row r="1497" spans="15:15" x14ac:dyDescent="0.55000000000000004">
      <c r="O1497" s="355" t="e">
        <f t="shared" si="27"/>
        <v>#DIV/0!</v>
      </c>
    </row>
    <row r="1498" spans="15:15" x14ac:dyDescent="0.55000000000000004">
      <c r="O1498" s="355" t="e">
        <f t="shared" si="27"/>
        <v>#DIV/0!</v>
      </c>
    </row>
    <row r="1499" spans="15:15" x14ac:dyDescent="0.55000000000000004">
      <c r="O1499" s="355" t="e">
        <f t="shared" si="27"/>
        <v>#DIV/0!</v>
      </c>
    </row>
    <row r="1500" spans="15:15" x14ac:dyDescent="0.55000000000000004">
      <c r="O1500" s="355" t="e">
        <f t="shared" si="27"/>
        <v>#DIV/0!</v>
      </c>
    </row>
    <row r="1501" spans="15:15" x14ac:dyDescent="0.55000000000000004">
      <c r="O1501" s="355" t="e">
        <f t="shared" si="27"/>
        <v>#DIV/0!</v>
      </c>
    </row>
    <row r="1502" spans="15:15" x14ac:dyDescent="0.55000000000000004">
      <c r="O1502" s="355" t="e">
        <f t="shared" si="27"/>
        <v>#DIV/0!</v>
      </c>
    </row>
    <row r="1503" spans="15:15" x14ac:dyDescent="0.55000000000000004">
      <c r="O1503" s="355" t="e">
        <f t="shared" si="27"/>
        <v>#DIV/0!</v>
      </c>
    </row>
    <row r="1504" spans="15:15" x14ac:dyDescent="0.55000000000000004">
      <c r="O1504" s="355" t="e">
        <f t="shared" si="27"/>
        <v>#DIV/0!</v>
      </c>
    </row>
    <row r="1505" spans="15:15" x14ac:dyDescent="0.55000000000000004">
      <c r="O1505" s="355" t="e">
        <f t="shared" si="27"/>
        <v>#DIV/0!</v>
      </c>
    </row>
    <row r="1506" spans="15:15" x14ac:dyDescent="0.55000000000000004">
      <c r="O1506" s="355" t="e">
        <f t="shared" si="27"/>
        <v>#DIV/0!</v>
      </c>
    </row>
    <row r="1507" spans="15:15" x14ac:dyDescent="0.55000000000000004">
      <c r="O1507" s="355" t="e">
        <f t="shared" si="27"/>
        <v>#DIV/0!</v>
      </c>
    </row>
    <row r="1508" spans="15:15" x14ac:dyDescent="0.55000000000000004">
      <c r="O1508" s="355" t="e">
        <f t="shared" si="27"/>
        <v>#DIV/0!</v>
      </c>
    </row>
    <row r="1509" spans="15:15" x14ac:dyDescent="0.55000000000000004">
      <c r="O1509" s="355" t="e">
        <f t="shared" si="27"/>
        <v>#DIV/0!</v>
      </c>
    </row>
    <row r="1510" spans="15:15" x14ac:dyDescent="0.55000000000000004">
      <c r="O1510" s="355" t="e">
        <f t="shared" si="27"/>
        <v>#DIV/0!</v>
      </c>
    </row>
    <row r="1511" spans="15:15" x14ac:dyDescent="0.55000000000000004">
      <c r="O1511" s="355" t="e">
        <f t="shared" si="27"/>
        <v>#DIV/0!</v>
      </c>
    </row>
    <row r="1512" spans="15:15" x14ac:dyDescent="0.55000000000000004">
      <c r="O1512" s="355" t="e">
        <f t="shared" si="27"/>
        <v>#DIV/0!</v>
      </c>
    </row>
    <row r="1513" spans="15:15" x14ac:dyDescent="0.55000000000000004">
      <c r="O1513" s="355" t="e">
        <f t="shared" si="27"/>
        <v>#DIV/0!</v>
      </c>
    </row>
    <row r="1514" spans="15:15" x14ac:dyDescent="0.55000000000000004">
      <c r="O1514" s="355" t="e">
        <f t="shared" si="27"/>
        <v>#DIV/0!</v>
      </c>
    </row>
    <row r="1515" spans="15:15" x14ac:dyDescent="0.55000000000000004">
      <c r="O1515" s="355" t="e">
        <f t="shared" si="27"/>
        <v>#DIV/0!</v>
      </c>
    </row>
    <row r="1516" spans="15:15" x14ac:dyDescent="0.55000000000000004">
      <c r="O1516" s="355" t="e">
        <f t="shared" si="27"/>
        <v>#DIV/0!</v>
      </c>
    </row>
    <row r="1517" spans="15:15" x14ac:dyDescent="0.55000000000000004">
      <c r="O1517" s="355" t="e">
        <f t="shared" si="27"/>
        <v>#DIV/0!</v>
      </c>
    </row>
    <row r="1518" spans="15:15" x14ac:dyDescent="0.55000000000000004">
      <c r="O1518" s="355" t="e">
        <f t="shared" si="27"/>
        <v>#DIV/0!</v>
      </c>
    </row>
    <row r="1519" spans="15:15" x14ac:dyDescent="0.55000000000000004">
      <c r="O1519" s="355" t="e">
        <f t="shared" si="27"/>
        <v>#DIV/0!</v>
      </c>
    </row>
    <row r="1520" spans="15:15" x14ac:dyDescent="0.55000000000000004">
      <c r="O1520" s="355" t="e">
        <f t="shared" si="27"/>
        <v>#DIV/0!</v>
      </c>
    </row>
    <row r="1521" spans="15:15" x14ac:dyDescent="0.55000000000000004">
      <c r="O1521" s="355" t="e">
        <f t="shared" si="27"/>
        <v>#DIV/0!</v>
      </c>
    </row>
    <row r="1522" spans="15:15" x14ac:dyDescent="0.55000000000000004">
      <c r="O1522" s="355" t="e">
        <f t="shared" si="27"/>
        <v>#DIV/0!</v>
      </c>
    </row>
    <row r="1523" spans="15:15" x14ac:dyDescent="0.55000000000000004">
      <c r="O1523" s="355" t="e">
        <f t="shared" si="27"/>
        <v>#DIV/0!</v>
      </c>
    </row>
    <row r="1524" spans="15:15" x14ac:dyDescent="0.55000000000000004">
      <c r="O1524" s="355" t="e">
        <f t="shared" si="27"/>
        <v>#DIV/0!</v>
      </c>
    </row>
    <row r="1525" spans="15:15" x14ac:dyDescent="0.55000000000000004">
      <c r="O1525" s="355" t="e">
        <f t="shared" si="27"/>
        <v>#DIV/0!</v>
      </c>
    </row>
    <row r="1526" spans="15:15" x14ac:dyDescent="0.55000000000000004">
      <c r="O1526" s="355" t="e">
        <f t="shared" si="27"/>
        <v>#DIV/0!</v>
      </c>
    </row>
    <row r="1527" spans="15:15" x14ac:dyDescent="0.55000000000000004">
      <c r="O1527" s="355" t="e">
        <f t="shared" si="27"/>
        <v>#DIV/0!</v>
      </c>
    </row>
    <row r="1528" spans="15:15" x14ac:dyDescent="0.55000000000000004">
      <c r="O1528" s="355" t="e">
        <f t="shared" si="27"/>
        <v>#DIV/0!</v>
      </c>
    </row>
    <row r="1529" spans="15:15" x14ac:dyDescent="0.55000000000000004">
      <c r="O1529" s="355" t="e">
        <f t="shared" si="27"/>
        <v>#DIV/0!</v>
      </c>
    </row>
    <row r="1530" spans="15:15" x14ac:dyDescent="0.55000000000000004">
      <c r="O1530" s="355" t="e">
        <f t="shared" si="27"/>
        <v>#DIV/0!</v>
      </c>
    </row>
    <row r="1531" spans="15:15" x14ac:dyDescent="0.55000000000000004">
      <c r="O1531" s="355" t="e">
        <f t="shared" si="27"/>
        <v>#DIV/0!</v>
      </c>
    </row>
    <row r="1532" spans="15:15" x14ac:dyDescent="0.55000000000000004">
      <c r="O1532" s="355" t="e">
        <f t="shared" si="27"/>
        <v>#DIV/0!</v>
      </c>
    </row>
    <row r="1533" spans="15:15" x14ac:dyDescent="0.55000000000000004">
      <c r="O1533" s="355" t="e">
        <f t="shared" si="27"/>
        <v>#DIV/0!</v>
      </c>
    </row>
    <row r="1534" spans="15:15" x14ac:dyDescent="0.55000000000000004">
      <c r="O1534" s="355" t="e">
        <f t="shared" si="27"/>
        <v>#DIV/0!</v>
      </c>
    </row>
    <row r="1535" spans="15:15" x14ac:dyDescent="0.55000000000000004">
      <c r="O1535" s="355" t="e">
        <f t="shared" si="27"/>
        <v>#DIV/0!</v>
      </c>
    </row>
    <row r="1536" spans="15:15" x14ac:dyDescent="0.55000000000000004">
      <c r="O1536" s="355" t="e">
        <f t="shared" si="27"/>
        <v>#DIV/0!</v>
      </c>
    </row>
    <row r="1537" spans="15:15" x14ac:dyDescent="0.55000000000000004">
      <c r="O1537" s="355" t="e">
        <f t="shared" si="27"/>
        <v>#DIV/0!</v>
      </c>
    </row>
    <row r="1538" spans="15:15" x14ac:dyDescent="0.55000000000000004">
      <c r="O1538" s="355" t="e">
        <f t="shared" si="27"/>
        <v>#DIV/0!</v>
      </c>
    </row>
    <row r="1539" spans="15:15" x14ac:dyDescent="0.55000000000000004">
      <c r="O1539" s="355" t="e">
        <f t="shared" si="27"/>
        <v>#DIV/0!</v>
      </c>
    </row>
    <row r="1540" spans="15:15" x14ac:dyDescent="0.55000000000000004">
      <c r="O1540" s="355" t="e">
        <f t="shared" si="27"/>
        <v>#DIV/0!</v>
      </c>
    </row>
    <row r="1541" spans="15:15" x14ac:dyDescent="0.55000000000000004">
      <c r="O1541" s="355" t="e">
        <f t="shared" si="27"/>
        <v>#DIV/0!</v>
      </c>
    </row>
    <row r="1542" spans="15:15" x14ac:dyDescent="0.55000000000000004">
      <c r="O1542" s="355" t="e">
        <f t="shared" si="27"/>
        <v>#DIV/0!</v>
      </c>
    </row>
    <row r="1543" spans="15:15" x14ac:dyDescent="0.55000000000000004">
      <c r="O1543" s="355" t="e">
        <f t="shared" si="27"/>
        <v>#DIV/0!</v>
      </c>
    </row>
    <row r="1544" spans="15:15" x14ac:dyDescent="0.55000000000000004">
      <c r="O1544" s="355" t="e">
        <f t="shared" si="27"/>
        <v>#DIV/0!</v>
      </c>
    </row>
    <row r="1545" spans="15:15" x14ac:dyDescent="0.55000000000000004">
      <c r="O1545" s="355" t="e">
        <f t="shared" si="27"/>
        <v>#DIV/0!</v>
      </c>
    </row>
    <row r="1546" spans="15:15" x14ac:dyDescent="0.55000000000000004">
      <c r="O1546" s="355" t="e">
        <f t="shared" ref="O1546:O1591" si="28">L1546/J1546</f>
        <v>#DIV/0!</v>
      </c>
    </row>
    <row r="1547" spans="15:15" x14ac:dyDescent="0.55000000000000004">
      <c r="O1547" s="355" t="e">
        <f t="shared" si="28"/>
        <v>#DIV/0!</v>
      </c>
    </row>
    <row r="1548" spans="15:15" x14ac:dyDescent="0.55000000000000004">
      <c r="O1548" s="355" t="e">
        <f t="shared" si="28"/>
        <v>#DIV/0!</v>
      </c>
    </row>
    <row r="1549" spans="15:15" x14ac:dyDescent="0.55000000000000004">
      <c r="O1549" s="355" t="e">
        <f t="shared" si="28"/>
        <v>#DIV/0!</v>
      </c>
    </row>
    <row r="1550" spans="15:15" x14ac:dyDescent="0.55000000000000004">
      <c r="O1550" s="355" t="e">
        <f t="shared" si="28"/>
        <v>#DIV/0!</v>
      </c>
    </row>
    <row r="1551" spans="15:15" x14ac:dyDescent="0.55000000000000004">
      <c r="O1551" s="355" t="e">
        <f t="shared" si="28"/>
        <v>#DIV/0!</v>
      </c>
    </row>
    <row r="1552" spans="15:15" x14ac:dyDescent="0.55000000000000004">
      <c r="O1552" s="355" t="e">
        <f t="shared" si="28"/>
        <v>#DIV/0!</v>
      </c>
    </row>
    <row r="1553" spans="15:15" x14ac:dyDescent="0.55000000000000004">
      <c r="O1553" s="355" t="e">
        <f t="shared" si="28"/>
        <v>#DIV/0!</v>
      </c>
    </row>
    <row r="1554" spans="15:15" x14ac:dyDescent="0.55000000000000004">
      <c r="O1554" s="355" t="e">
        <f t="shared" si="28"/>
        <v>#DIV/0!</v>
      </c>
    </row>
    <row r="1555" spans="15:15" x14ac:dyDescent="0.55000000000000004">
      <c r="O1555" s="355" t="e">
        <f t="shared" si="28"/>
        <v>#DIV/0!</v>
      </c>
    </row>
    <row r="1556" spans="15:15" x14ac:dyDescent="0.55000000000000004">
      <c r="O1556" s="355" t="e">
        <f t="shared" si="28"/>
        <v>#DIV/0!</v>
      </c>
    </row>
    <row r="1557" spans="15:15" x14ac:dyDescent="0.55000000000000004">
      <c r="O1557" s="355" t="e">
        <f t="shared" si="28"/>
        <v>#DIV/0!</v>
      </c>
    </row>
    <row r="1558" spans="15:15" x14ac:dyDescent="0.55000000000000004">
      <c r="O1558" s="355" t="e">
        <f t="shared" si="28"/>
        <v>#DIV/0!</v>
      </c>
    </row>
    <row r="1559" spans="15:15" x14ac:dyDescent="0.55000000000000004">
      <c r="O1559" s="355" t="e">
        <f t="shared" si="28"/>
        <v>#DIV/0!</v>
      </c>
    </row>
    <row r="1560" spans="15:15" x14ac:dyDescent="0.55000000000000004">
      <c r="O1560" s="355" t="e">
        <f t="shared" si="28"/>
        <v>#DIV/0!</v>
      </c>
    </row>
    <row r="1561" spans="15:15" x14ac:dyDescent="0.55000000000000004">
      <c r="O1561" s="355" t="e">
        <f t="shared" si="28"/>
        <v>#DIV/0!</v>
      </c>
    </row>
    <row r="1562" spans="15:15" x14ac:dyDescent="0.55000000000000004">
      <c r="O1562" s="355" t="e">
        <f t="shared" si="28"/>
        <v>#DIV/0!</v>
      </c>
    </row>
    <row r="1563" spans="15:15" x14ac:dyDescent="0.55000000000000004">
      <c r="O1563" s="355" t="e">
        <f t="shared" si="28"/>
        <v>#DIV/0!</v>
      </c>
    </row>
    <row r="1564" spans="15:15" x14ac:dyDescent="0.55000000000000004">
      <c r="O1564" s="355" t="e">
        <f t="shared" si="28"/>
        <v>#DIV/0!</v>
      </c>
    </row>
    <row r="1565" spans="15:15" x14ac:dyDescent="0.55000000000000004">
      <c r="O1565" s="355" t="e">
        <f t="shared" si="28"/>
        <v>#DIV/0!</v>
      </c>
    </row>
    <row r="1566" spans="15:15" x14ac:dyDescent="0.55000000000000004">
      <c r="O1566" s="355" t="e">
        <f t="shared" si="28"/>
        <v>#DIV/0!</v>
      </c>
    </row>
    <row r="1567" spans="15:15" x14ac:dyDescent="0.55000000000000004">
      <c r="O1567" s="355" t="e">
        <f t="shared" si="28"/>
        <v>#DIV/0!</v>
      </c>
    </row>
    <row r="1568" spans="15:15" x14ac:dyDescent="0.55000000000000004">
      <c r="O1568" s="355" t="e">
        <f t="shared" si="28"/>
        <v>#DIV/0!</v>
      </c>
    </row>
    <row r="1569" spans="15:15" x14ac:dyDescent="0.55000000000000004">
      <c r="O1569" s="355" t="e">
        <f t="shared" si="28"/>
        <v>#DIV/0!</v>
      </c>
    </row>
    <row r="1570" spans="15:15" x14ac:dyDescent="0.55000000000000004">
      <c r="O1570" s="355" t="e">
        <f t="shared" si="28"/>
        <v>#DIV/0!</v>
      </c>
    </row>
    <row r="1571" spans="15:15" x14ac:dyDescent="0.55000000000000004">
      <c r="O1571" s="355" t="e">
        <f t="shared" si="28"/>
        <v>#DIV/0!</v>
      </c>
    </row>
    <row r="1572" spans="15:15" x14ac:dyDescent="0.55000000000000004">
      <c r="O1572" s="355" t="e">
        <f t="shared" si="28"/>
        <v>#DIV/0!</v>
      </c>
    </row>
    <row r="1573" spans="15:15" x14ac:dyDescent="0.55000000000000004">
      <c r="O1573" s="355" t="e">
        <f t="shared" si="28"/>
        <v>#DIV/0!</v>
      </c>
    </row>
    <row r="1574" spans="15:15" x14ac:dyDescent="0.55000000000000004">
      <c r="O1574" s="355" t="e">
        <f t="shared" si="28"/>
        <v>#DIV/0!</v>
      </c>
    </row>
    <row r="1575" spans="15:15" x14ac:dyDescent="0.55000000000000004">
      <c r="O1575" s="355" t="e">
        <f t="shared" si="28"/>
        <v>#DIV/0!</v>
      </c>
    </row>
    <row r="1576" spans="15:15" x14ac:dyDescent="0.55000000000000004">
      <c r="O1576" s="355" t="e">
        <f t="shared" si="28"/>
        <v>#DIV/0!</v>
      </c>
    </row>
    <row r="1577" spans="15:15" x14ac:dyDescent="0.55000000000000004">
      <c r="O1577" s="355" t="e">
        <f t="shared" si="28"/>
        <v>#DIV/0!</v>
      </c>
    </row>
    <row r="1578" spans="15:15" x14ac:dyDescent="0.55000000000000004">
      <c r="O1578" s="355" t="e">
        <f t="shared" si="28"/>
        <v>#DIV/0!</v>
      </c>
    </row>
    <row r="1579" spans="15:15" x14ac:dyDescent="0.55000000000000004">
      <c r="O1579" s="355" t="e">
        <f t="shared" si="28"/>
        <v>#DIV/0!</v>
      </c>
    </row>
    <row r="1580" spans="15:15" x14ac:dyDescent="0.55000000000000004">
      <c r="O1580" s="355" t="e">
        <f t="shared" si="28"/>
        <v>#DIV/0!</v>
      </c>
    </row>
    <row r="1581" spans="15:15" x14ac:dyDescent="0.55000000000000004">
      <c r="O1581" s="355" t="e">
        <f t="shared" si="28"/>
        <v>#DIV/0!</v>
      </c>
    </row>
    <row r="1582" spans="15:15" x14ac:dyDescent="0.55000000000000004">
      <c r="O1582" s="355" t="e">
        <f t="shared" si="28"/>
        <v>#DIV/0!</v>
      </c>
    </row>
    <row r="1583" spans="15:15" x14ac:dyDescent="0.55000000000000004">
      <c r="O1583" s="355" t="e">
        <f t="shared" si="28"/>
        <v>#DIV/0!</v>
      </c>
    </row>
    <row r="1584" spans="15:15" x14ac:dyDescent="0.55000000000000004">
      <c r="O1584" s="355" t="e">
        <f t="shared" si="28"/>
        <v>#DIV/0!</v>
      </c>
    </row>
    <row r="1585" spans="15:15" x14ac:dyDescent="0.55000000000000004">
      <c r="O1585" s="355" t="e">
        <f t="shared" si="28"/>
        <v>#DIV/0!</v>
      </c>
    </row>
    <row r="1586" spans="15:15" x14ac:dyDescent="0.55000000000000004">
      <c r="O1586" s="355" t="e">
        <f t="shared" si="28"/>
        <v>#DIV/0!</v>
      </c>
    </row>
    <row r="1587" spans="15:15" x14ac:dyDescent="0.55000000000000004">
      <c r="O1587" s="355" t="e">
        <f t="shared" si="28"/>
        <v>#DIV/0!</v>
      </c>
    </row>
    <row r="1588" spans="15:15" x14ac:dyDescent="0.55000000000000004">
      <c r="O1588" s="355" t="e">
        <f t="shared" si="28"/>
        <v>#DIV/0!</v>
      </c>
    </row>
    <row r="1589" spans="15:15" x14ac:dyDescent="0.55000000000000004">
      <c r="O1589" s="355" t="e">
        <f t="shared" si="28"/>
        <v>#DIV/0!</v>
      </c>
    </row>
    <row r="1590" spans="15:15" x14ac:dyDescent="0.55000000000000004">
      <c r="O1590" s="355" t="e">
        <f t="shared" si="28"/>
        <v>#DIV/0!</v>
      </c>
    </row>
    <row r="1591" spans="15:15" x14ac:dyDescent="0.55000000000000004">
      <c r="O1591" s="355" t="e">
        <f t="shared" si="28"/>
        <v>#DIV/0!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zoomScaleNormal="100" workbookViewId="0">
      <selection activeCell="K3" sqref="K3"/>
    </sheetView>
  </sheetViews>
  <sheetFormatPr defaultRowHeight="14.4" x14ac:dyDescent="0.55000000000000004"/>
  <cols>
    <col min="1" max="1" width="11.5234375" bestFit="1" customWidth="1"/>
    <col min="2" max="2" width="18.5234375" bestFit="1" customWidth="1"/>
    <col min="3" max="3" width="14" bestFit="1" customWidth="1"/>
    <col min="4" max="5" width="20.3125" bestFit="1" customWidth="1"/>
    <col min="6" max="6" width="20" bestFit="1" customWidth="1"/>
    <col min="7" max="8" width="21.5234375" bestFit="1" customWidth="1"/>
    <col min="10" max="10" width="23.89453125" bestFit="1" customWidth="1"/>
    <col min="11" max="11" width="20.3125" bestFit="1" customWidth="1"/>
    <col min="12" max="12" width="14.5234375" customWidth="1"/>
    <col min="13" max="13" width="20" bestFit="1" customWidth="1"/>
    <col min="14" max="14" width="17.68359375" bestFit="1" customWidth="1"/>
    <col min="15" max="16" width="18.1015625" bestFit="1" customWidth="1"/>
    <col min="17" max="17" width="17.3125" bestFit="1" customWidth="1"/>
    <col min="18" max="18" width="17.41796875" bestFit="1" customWidth="1"/>
    <col min="19" max="19" width="16.68359375" bestFit="1" customWidth="1"/>
    <col min="20" max="21" width="17.68359375" bestFit="1" customWidth="1"/>
    <col min="22" max="22" width="12.41796875" bestFit="1" customWidth="1"/>
    <col min="23" max="24" width="8.41796875" bestFit="1" customWidth="1"/>
  </cols>
  <sheetData>
    <row r="1" spans="1:24" x14ac:dyDescent="0.55000000000000004">
      <c r="D1" s="348" t="s">
        <v>130</v>
      </c>
      <c r="E1" t="s">
        <v>129</v>
      </c>
      <c r="F1" t="s">
        <v>128</v>
      </c>
      <c r="G1" t="s">
        <v>127</v>
      </c>
      <c r="H1" t="s">
        <v>126</v>
      </c>
      <c r="M1" s="354" t="s">
        <v>160</v>
      </c>
    </row>
    <row r="2" spans="1:24" s="283" customFormat="1" ht="28.8" x14ac:dyDescent="0.55000000000000004">
      <c r="A2" s="283" t="s">
        <v>157</v>
      </c>
      <c r="B2" s="283" t="s">
        <v>156</v>
      </c>
      <c r="C2" s="283" t="s">
        <v>155</v>
      </c>
      <c r="D2" s="328">
        <v>1</v>
      </c>
      <c r="E2" s="328">
        <v>0.2</v>
      </c>
      <c r="F2" s="328">
        <v>0.1</v>
      </c>
      <c r="G2" s="328">
        <v>3.3333333333333333E-2</v>
      </c>
      <c r="H2" s="328">
        <v>0.01</v>
      </c>
      <c r="J2" s="353" t="s">
        <v>159</v>
      </c>
      <c r="K2" s="353" t="s">
        <v>158</v>
      </c>
      <c r="M2" s="283" t="s">
        <v>152</v>
      </c>
      <c r="N2" s="283" t="s">
        <v>151</v>
      </c>
      <c r="O2" s="283" t="s">
        <v>150</v>
      </c>
      <c r="P2" s="283" t="s">
        <v>149</v>
      </c>
      <c r="Q2" s="283" t="s">
        <v>148</v>
      </c>
      <c r="R2" s="283" t="s">
        <v>147</v>
      </c>
      <c r="S2" s="283" t="s">
        <v>146</v>
      </c>
      <c r="T2" s="283" t="s">
        <v>145</v>
      </c>
      <c r="U2" s="283" t="s">
        <v>144</v>
      </c>
    </row>
    <row r="3" spans="1:24" x14ac:dyDescent="0.55000000000000004">
      <c r="A3" s="343" t="s">
        <v>139</v>
      </c>
      <c r="B3" s="343" t="s">
        <v>142</v>
      </c>
      <c r="C3" s="343" t="s">
        <v>58</v>
      </c>
      <c r="D3" s="350">
        <v>2915932.8604247225</v>
      </c>
      <c r="E3" s="350">
        <v>2797494.5254704854</v>
      </c>
      <c r="F3" s="350">
        <v>3139250.6971978452</v>
      </c>
      <c r="G3" s="350">
        <v>7769582.0228520231</v>
      </c>
      <c r="H3" s="350">
        <v>17763277.957268506</v>
      </c>
      <c r="J3" s="350">
        <f t="shared" ref="J3:J12" si="0">SUMPRODUCT(D3:H3,$D$2:$H$2)</f>
        <v>4225975.6822396899</v>
      </c>
      <c r="K3" s="350">
        <f t="shared" ref="K3:K18" si="1">SUM(M3:U3)</f>
        <v>3421352.1188339205</v>
      </c>
      <c r="L3" s="350"/>
      <c r="M3" s="350">
        <f t="shared" ref="M3:M18" si="2">D3*($D$2-$E$2)</f>
        <v>2332746.2883397783</v>
      </c>
      <c r="N3" s="350">
        <f t="shared" ref="N3:N18" si="3">E3*($E$2-$F$2)</f>
        <v>279749.45254704857</v>
      </c>
      <c r="O3" s="350">
        <f t="shared" ref="O3:O18" si="4">F3*($F$2-$G$2)</f>
        <v>209283.37981318973</v>
      </c>
      <c r="P3" s="350">
        <f t="shared" ref="P3:P18" si="5">G3*($G$2-$H$2)</f>
        <v>181290.24719988051</v>
      </c>
      <c r="Q3" s="350">
        <f t="shared" ref="Q3:Q18" si="6">H3*($H$2-$I$2)</f>
        <v>177632.77957268507</v>
      </c>
      <c r="R3" s="350">
        <f t="shared" ref="R3:R18" si="7">(E3-D3)*($D$2-$E$2)*0.5</f>
        <v>-47375.333981694843</v>
      </c>
      <c r="S3" s="350">
        <f t="shared" ref="S3:S18" si="8">(F3-E3)*($E$2-$F$2)*0.5</f>
        <v>17087.808586367988</v>
      </c>
      <c r="T3" s="350">
        <f t="shared" ref="T3:T18" si="9">(G3-F3)*($F$2-$G$2)*0.5</f>
        <v>154344.37752180596</v>
      </c>
      <c r="U3" s="350">
        <f t="shared" ref="U3:U18" si="10">(H3-G3)*($G$2-$H$2)*0.5</f>
        <v>116593.11923485897</v>
      </c>
      <c r="V3" s="350"/>
      <c r="W3" s="350"/>
      <c r="X3" s="350"/>
    </row>
    <row r="4" spans="1:24" x14ac:dyDescent="0.55000000000000004">
      <c r="A4" s="343"/>
      <c r="B4" s="343" t="s">
        <v>142</v>
      </c>
      <c r="C4" s="343" t="s">
        <v>59</v>
      </c>
      <c r="D4" s="350">
        <v>805656.40485541034</v>
      </c>
      <c r="E4" s="350">
        <v>782680.90090303204</v>
      </c>
      <c r="F4" s="350">
        <v>859539.44335095515</v>
      </c>
      <c r="G4" s="350">
        <v>1969678.8994175883</v>
      </c>
      <c r="H4" s="350">
        <v>3976699.9958303603</v>
      </c>
      <c r="J4" s="350">
        <f t="shared" si="0"/>
        <v>1153569.4926433356</v>
      </c>
      <c r="K4" s="350">
        <f t="shared" si="1"/>
        <v>920894.63801122422</v>
      </c>
      <c r="L4" s="350"/>
      <c r="M4" s="350">
        <f t="shared" si="2"/>
        <v>644525.12388432829</v>
      </c>
      <c r="N4" s="350">
        <f t="shared" si="3"/>
        <v>78268.090090303202</v>
      </c>
      <c r="O4" s="350">
        <f t="shared" si="4"/>
        <v>57302.629556730353</v>
      </c>
      <c r="P4" s="350">
        <f t="shared" si="5"/>
        <v>45959.174319743724</v>
      </c>
      <c r="Q4" s="350">
        <f t="shared" si="6"/>
        <v>39766.999958303604</v>
      </c>
      <c r="R4" s="350">
        <f t="shared" si="7"/>
        <v>-9190.2015809513159</v>
      </c>
      <c r="S4" s="350">
        <f t="shared" si="8"/>
        <v>3842.927122396155</v>
      </c>
      <c r="T4" s="350">
        <f t="shared" si="9"/>
        <v>37004.648535554443</v>
      </c>
      <c r="U4" s="350">
        <f t="shared" si="10"/>
        <v>23415.246124815672</v>
      </c>
    </row>
    <row r="5" spans="1:24" x14ac:dyDescent="0.55000000000000004">
      <c r="A5" s="343"/>
      <c r="B5" s="343" t="s">
        <v>142</v>
      </c>
      <c r="C5" s="343" t="s">
        <v>60</v>
      </c>
      <c r="D5" s="350">
        <v>193589.85434700304</v>
      </c>
      <c r="E5" s="350">
        <v>177121.61754194694</v>
      </c>
      <c r="F5" s="350">
        <v>197444.31325159187</v>
      </c>
      <c r="G5" s="350">
        <v>530541.23720337916</v>
      </c>
      <c r="H5" s="350">
        <v>1205576.7307544416</v>
      </c>
      <c r="J5" s="350">
        <f t="shared" si="0"/>
        <v>278499.08439487533</v>
      </c>
      <c r="K5" s="350">
        <f t="shared" si="1"/>
        <v>223589.54724414166</v>
      </c>
      <c r="L5" s="350"/>
      <c r="M5" s="350">
        <f t="shared" si="2"/>
        <v>154871.88347760245</v>
      </c>
      <c r="N5" s="350">
        <f t="shared" si="3"/>
        <v>17712.161754194694</v>
      </c>
      <c r="O5" s="350">
        <f t="shared" si="4"/>
        <v>13162.954216772794</v>
      </c>
      <c r="P5" s="350">
        <f t="shared" si="5"/>
        <v>12379.295534745512</v>
      </c>
      <c r="Q5" s="350">
        <f t="shared" si="6"/>
        <v>12055.767307544416</v>
      </c>
      <c r="R5" s="350">
        <f t="shared" si="7"/>
        <v>-6587.2947220224423</v>
      </c>
      <c r="S5" s="350">
        <f t="shared" si="8"/>
        <v>1016.1347854822467</v>
      </c>
      <c r="T5" s="350">
        <f t="shared" si="9"/>
        <v>11103.230798392911</v>
      </c>
      <c r="U5" s="350">
        <f t="shared" si="10"/>
        <v>7875.414091429061</v>
      </c>
    </row>
    <row r="6" spans="1:24" x14ac:dyDescent="0.55000000000000004">
      <c r="A6" s="343"/>
      <c r="B6" s="343" t="s">
        <v>142</v>
      </c>
      <c r="C6" s="343" t="s">
        <v>143</v>
      </c>
      <c r="D6" s="350">
        <v>32484.858243004779</v>
      </c>
      <c r="E6" s="350">
        <v>36992.676288841118</v>
      </c>
      <c r="F6" s="350">
        <v>43792.92368952871</v>
      </c>
      <c r="G6" s="350">
        <v>124133.7435918952</v>
      </c>
      <c r="H6" s="350">
        <v>281434.09699236904</v>
      </c>
      <c r="J6" s="350">
        <f t="shared" si="0"/>
        <v>51214.818292712735</v>
      </c>
      <c r="K6" s="350">
        <f t="shared" si="1"/>
        <v>44973.815164444422</v>
      </c>
      <c r="L6" s="350"/>
      <c r="M6" s="350">
        <f t="shared" si="2"/>
        <v>25987.886594403826</v>
      </c>
      <c r="N6" s="350">
        <f t="shared" si="3"/>
        <v>3699.2676288841121</v>
      </c>
      <c r="O6" s="350">
        <f t="shared" si="4"/>
        <v>2919.5282459685814</v>
      </c>
      <c r="P6" s="350">
        <f t="shared" si="5"/>
        <v>2896.4540171442209</v>
      </c>
      <c r="Q6" s="350">
        <f t="shared" si="6"/>
        <v>2814.3409699236904</v>
      </c>
      <c r="R6" s="350">
        <f t="shared" si="7"/>
        <v>1803.1272183345354</v>
      </c>
      <c r="S6" s="350">
        <f t="shared" si="8"/>
        <v>340.01237003437967</v>
      </c>
      <c r="T6" s="350">
        <f t="shared" si="9"/>
        <v>2678.0273300788836</v>
      </c>
      <c r="U6" s="350">
        <f t="shared" si="10"/>
        <v>1835.1707896721946</v>
      </c>
    </row>
    <row r="7" spans="1:24" x14ac:dyDescent="0.55000000000000004">
      <c r="A7" s="343"/>
      <c r="B7" s="343" t="s">
        <v>142</v>
      </c>
      <c r="C7" s="343" t="s">
        <v>62</v>
      </c>
      <c r="D7" s="350">
        <v>14126.383008477858</v>
      </c>
      <c r="E7" s="350">
        <v>13662.302856362227</v>
      </c>
      <c r="F7" s="350">
        <v>15381.906089937191</v>
      </c>
      <c r="G7" s="350">
        <v>38455.103529786953</v>
      </c>
      <c r="H7" s="350">
        <v>86356.210767900076</v>
      </c>
      <c r="J7" s="350">
        <f t="shared" si="0"/>
        <v>20542.433080749255</v>
      </c>
      <c r="K7" s="350">
        <f t="shared" si="1"/>
        <v>16681.945888393828</v>
      </c>
      <c r="L7" s="350"/>
      <c r="M7" s="350">
        <f t="shared" si="2"/>
        <v>11301.106406782288</v>
      </c>
      <c r="N7" s="350">
        <f t="shared" si="3"/>
        <v>1366.2302856362228</v>
      </c>
      <c r="O7" s="350">
        <f t="shared" si="4"/>
        <v>1025.4604059958128</v>
      </c>
      <c r="P7" s="350">
        <f t="shared" si="5"/>
        <v>897.28574902836215</v>
      </c>
      <c r="Q7" s="350">
        <f t="shared" si="6"/>
        <v>863.56210767900075</v>
      </c>
      <c r="R7" s="350">
        <f t="shared" si="7"/>
        <v>-185.63206084625273</v>
      </c>
      <c r="S7" s="350">
        <f t="shared" si="8"/>
        <v>85.980161678748217</v>
      </c>
      <c r="T7" s="350">
        <f t="shared" si="9"/>
        <v>769.10658132832555</v>
      </c>
      <c r="U7" s="350">
        <f t="shared" si="10"/>
        <v>558.8462511113197</v>
      </c>
    </row>
    <row r="8" spans="1:24" x14ac:dyDescent="0.55000000000000004">
      <c r="A8" s="343"/>
      <c r="B8" s="343" t="s">
        <v>142</v>
      </c>
      <c r="C8" s="343" t="s">
        <v>63</v>
      </c>
      <c r="D8" s="350">
        <v>18284.701023604797</v>
      </c>
      <c r="E8" s="350">
        <v>17175.507651631266</v>
      </c>
      <c r="F8" s="350">
        <v>19148.61412572156</v>
      </c>
      <c r="G8" s="350">
        <v>47109.653224098896</v>
      </c>
      <c r="H8" s="350">
        <v>102939.64335016116</v>
      </c>
      <c r="J8" s="350">
        <f t="shared" si="0"/>
        <v>26234.38217414145</v>
      </c>
      <c r="K8" s="350">
        <f t="shared" si="1"/>
        <v>20988.870030824062</v>
      </c>
      <c r="L8" s="350"/>
      <c r="M8" s="350">
        <f t="shared" si="2"/>
        <v>14627.760818883839</v>
      </c>
      <c r="N8" s="350">
        <f t="shared" si="3"/>
        <v>1717.5507651631267</v>
      </c>
      <c r="O8" s="350">
        <f t="shared" si="4"/>
        <v>1276.5742750481043</v>
      </c>
      <c r="P8" s="350">
        <f t="shared" si="5"/>
        <v>1099.2252418956407</v>
      </c>
      <c r="Q8" s="350">
        <f t="shared" si="6"/>
        <v>1029.3964335016117</v>
      </c>
      <c r="R8" s="350">
        <f t="shared" si="7"/>
        <v>-443.67734878941269</v>
      </c>
      <c r="S8" s="350">
        <f t="shared" si="8"/>
        <v>98.655323704514743</v>
      </c>
      <c r="T8" s="350">
        <f t="shared" si="9"/>
        <v>932.03463661257808</v>
      </c>
      <c r="U8" s="350">
        <f t="shared" si="10"/>
        <v>651.34988480405968</v>
      </c>
    </row>
    <row r="9" spans="1:24" x14ac:dyDescent="0.55000000000000004">
      <c r="A9" s="343"/>
      <c r="B9" s="343" t="s">
        <v>142</v>
      </c>
      <c r="C9" s="343" t="s">
        <v>64</v>
      </c>
      <c r="D9" s="350">
        <v>1000000</v>
      </c>
      <c r="E9" s="350">
        <v>1000000</v>
      </c>
      <c r="F9" s="350">
        <v>1000000</v>
      </c>
      <c r="G9" s="350">
        <v>1000000</v>
      </c>
      <c r="H9" s="350">
        <v>1000000</v>
      </c>
      <c r="J9" s="350">
        <f t="shared" si="0"/>
        <v>1343333.3333333333</v>
      </c>
      <c r="K9" s="350">
        <f t="shared" si="1"/>
        <v>1000000.0000000001</v>
      </c>
      <c r="L9" s="350"/>
      <c r="M9" s="350">
        <f t="shared" si="2"/>
        <v>800000</v>
      </c>
      <c r="N9" s="350">
        <f t="shared" si="3"/>
        <v>100000</v>
      </c>
      <c r="O9" s="350">
        <f t="shared" si="4"/>
        <v>66666.666666666686</v>
      </c>
      <c r="P9" s="350">
        <f t="shared" si="5"/>
        <v>23333.333333333332</v>
      </c>
      <c r="Q9" s="350">
        <f t="shared" si="6"/>
        <v>10000</v>
      </c>
      <c r="R9" s="350">
        <f t="shared" si="7"/>
        <v>0</v>
      </c>
      <c r="S9" s="350">
        <f t="shared" si="8"/>
        <v>0</v>
      </c>
      <c r="T9" s="350">
        <f t="shared" si="9"/>
        <v>0</v>
      </c>
      <c r="U9" s="350">
        <f t="shared" si="10"/>
        <v>0</v>
      </c>
    </row>
    <row r="10" spans="1:24" x14ac:dyDescent="0.55000000000000004">
      <c r="A10" s="343"/>
      <c r="B10" s="343" t="s">
        <v>141</v>
      </c>
      <c r="C10" s="343" t="s">
        <v>131</v>
      </c>
      <c r="D10" s="350">
        <v>411123.10883959825</v>
      </c>
      <c r="E10" s="350">
        <v>407080.55128773412</v>
      </c>
      <c r="F10" s="350">
        <v>464699.01048572466</v>
      </c>
      <c r="G10" s="350">
        <v>1119626.1111552899</v>
      </c>
      <c r="H10" s="350">
        <v>2454947.2040797374</v>
      </c>
      <c r="J10" s="350">
        <f t="shared" si="0"/>
        <v>600879.46255835786</v>
      </c>
      <c r="K10" s="350">
        <f t="shared" si="1"/>
        <v>489934.10691284575</v>
      </c>
      <c r="L10" s="350"/>
      <c r="M10" s="350">
        <f t="shared" si="2"/>
        <v>328898.48707167862</v>
      </c>
      <c r="N10" s="350">
        <f t="shared" si="3"/>
        <v>40708.055128773412</v>
      </c>
      <c r="O10" s="350">
        <f t="shared" si="4"/>
        <v>30979.93403238165</v>
      </c>
      <c r="P10" s="350">
        <f t="shared" si="5"/>
        <v>26124.609260290097</v>
      </c>
      <c r="Q10" s="350">
        <f t="shared" si="6"/>
        <v>24549.472040797376</v>
      </c>
      <c r="R10" s="350">
        <f t="shared" si="7"/>
        <v>-1617.0230207456509</v>
      </c>
      <c r="S10" s="350">
        <f t="shared" si="8"/>
        <v>2880.9229598995271</v>
      </c>
      <c r="T10" s="350">
        <f t="shared" si="9"/>
        <v>21830.903355652179</v>
      </c>
      <c r="U10" s="350">
        <f t="shared" si="10"/>
        <v>15578.746084118553</v>
      </c>
    </row>
    <row r="11" spans="1:24" x14ac:dyDescent="0.55000000000000004">
      <c r="A11" s="343"/>
      <c r="B11" s="343" t="s">
        <v>140</v>
      </c>
      <c r="C11" s="343" t="s">
        <v>131</v>
      </c>
      <c r="D11" s="350">
        <v>398007.50619022211</v>
      </c>
      <c r="E11" s="350">
        <v>382512.75307123002</v>
      </c>
      <c r="F11" s="350">
        <v>427455.78977055737</v>
      </c>
      <c r="G11" s="350">
        <v>1047950.0659818775</v>
      </c>
      <c r="H11" s="350">
        <v>2341628.4634963698</v>
      </c>
      <c r="J11" s="350">
        <f t="shared" si="0"/>
        <v>575603.58928255015</v>
      </c>
      <c r="K11" s="350">
        <f t="shared" si="1"/>
        <v>464848.09351729468</v>
      </c>
      <c r="L11" s="350"/>
      <c r="M11" s="350">
        <f t="shared" si="2"/>
        <v>318406.0049521777</v>
      </c>
      <c r="N11" s="350">
        <f t="shared" si="3"/>
        <v>38251.275307123004</v>
      </c>
      <c r="O11" s="350">
        <f t="shared" si="4"/>
        <v>28497.052651370497</v>
      </c>
      <c r="P11" s="350">
        <f t="shared" si="5"/>
        <v>24452.168206243805</v>
      </c>
      <c r="Q11" s="350">
        <f t="shared" si="6"/>
        <v>23416.284634963697</v>
      </c>
      <c r="R11" s="350">
        <f t="shared" si="7"/>
        <v>-6197.9012475968339</v>
      </c>
      <c r="S11" s="350">
        <f t="shared" si="8"/>
        <v>2247.1518349663675</v>
      </c>
      <c r="T11" s="350">
        <f t="shared" si="9"/>
        <v>20683.142540377343</v>
      </c>
      <c r="U11" s="350">
        <f t="shared" si="10"/>
        <v>15092.914637669075</v>
      </c>
    </row>
    <row r="12" spans="1:24" s="283" customFormat="1" x14ac:dyDescent="0.55000000000000004">
      <c r="A12" s="283" t="s">
        <v>139</v>
      </c>
      <c r="B12" s="283" t="s">
        <v>131</v>
      </c>
      <c r="C12" s="283" t="s">
        <v>131</v>
      </c>
      <c r="D12" s="351">
        <f>SUM(D3:D11)</f>
        <v>5789205.6769320434</v>
      </c>
      <c r="E12" s="351">
        <f>SUM(E3:E11)</f>
        <v>5614720.8350712629</v>
      </c>
      <c r="F12" s="351">
        <f>SUM(F3:F11)</f>
        <v>6166712.6979618613</v>
      </c>
      <c r="G12" s="351">
        <f>SUM(G3:G11)</f>
        <v>13647076.83695594</v>
      </c>
      <c r="H12" s="351">
        <f>SUM(H3:H11)</f>
        <v>29212860.302539844</v>
      </c>
      <c r="J12" s="351">
        <f t="shared" si="0"/>
        <v>8275852.2779997448</v>
      </c>
      <c r="K12" s="351">
        <f t="shared" si="1"/>
        <v>6603263.1356030889</v>
      </c>
      <c r="L12" s="351"/>
      <c r="M12" s="351">
        <f t="shared" si="2"/>
        <v>4631364.5415456351</v>
      </c>
      <c r="N12" s="351">
        <f t="shared" si="3"/>
        <v>561472.08350712631</v>
      </c>
      <c r="O12" s="351">
        <f t="shared" si="4"/>
        <v>411114.17986412416</v>
      </c>
      <c r="P12" s="351">
        <f t="shared" si="5"/>
        <v>318431.79286230524</v>
      </c>
      <c r="Q12" s="351">
        <f t="shared" si="6"/>
        <v>292128.60302539845</v>
      </c>
      <c r="R12" s="351">
        <f t="shared" si="7"/>
        <v>-69793.936744312203</v>
      </c>
      <c r="S12" s="351">
        <f t="shared" si="8"/>
        <v>27599.593144529921</v>
      </c>
      <c r="T12" s="351">
        <f t="shared" si="9"/>
        <v>249345.47129980268</v>
      </c>
      <c r="U12" s="351">
        <f t="shared" si="10"/>
        <v>181600.80709847886</v>
      </c>
    </row>
    <row r="13" spans="1:24" x14ac:dyDescent="0.55000000000000004">
      <c r="C13" s="283"/>
      <c r="D13" s="350"/>
      <c r="E13" s="350"/>
      <c r="F13" s="350"/>
      <c r="G13" s="350"/>
      <c r="H13" s="350"/>
      <c r="J13" s="350"/>
      <c r="K13" s="350">
        <f t="shared" si="1"/>
        <v>0</v>
      </c>
      <c r="L13" s="350"/>
      <c r="M13" s="350">
        <f t="shared" si="2"/>
        <v>0</v>
      </c>
      <c r="N13" s="350">
        <f t="shared" si="3"/>
        <v>0</v>
      </c>
      <c r="O13" s="350">
        <f t="shared" si="4"/>
        <v>0</v>
      </c>
      <c r="P13" s="350">
        <f t="shared" si="5"/>
        <v>0</v>
      </c>
      <c r="Q13" s="350">
        <f t="shared" si="6"/>
        <v>0</v>
      </c>
      <c r="R13" s="350">
        <f t="shared" si="7"/>
        <v>0</v>
      </c>
      <c r="S13" s="350">
        <f t="shared" si="8"/>
        <v>0</v>
      </c>
      <c r="T13" s="350">
        <f t="shared" si="9"/>
        <v>0</v>
      </c>
      <c r="U13" s="350">
        <f t="shared" si="10"/>
        <v>0</v>
      </c>
    </row>
    <row r="14" spans="1:24" x14ac:dyDescent="0.55000000000000004">
      <c r="A14" s="343" t="s">
        <v>132</v>
      </c>
      <c r="B14" s="343" t="s">
        <v>138</v>
      </c>
      <c r="C14" s="343" t="s">
        <v>131</v>
      </c>
      <c r="D14" s="350">
        <v>282640.13080736593</v>
      </c>
      <c r="E14" s="350">
        <v>319045.93409599445</v>
      </c>
      <c r="F14" s="350">
        <v>314220.26346554945</v>
      </c>
      <c r="G14" s="350">
        <v>315693.24316749198</v>
      </c>
      <c r="H14" s="350">
        <v>327210.23446010519</v>
      </c>
      <c r="J14" s="350">
        <f>SUMPRODUCT(D14:H14,$D$2:$H$2)</f>
        <v>391666.55442330387</v>
      </c>
      <c r="K14" s="350">
        <f t="shared" si="1"/>
        <v>304107.49564411241</v>
      </c>
      <c r="L14" s="350"/>
      <c r="M14" s="350">
        <f t="shared" si="2"/>
        <v>226112.10464589274</v>
      </c>
      <c r="N14" s="350">
        <f t="shared" si="3"/>
        <v>31904.593409599445</v>
      </c>
      <c r="O14" s="350">
        <f t="shared" si="4"/>
        <v>20948.017564369966</v>
      </c>
      <c r="P14" s="350">
        <f t="shared" si="5"/>
        <v>7366.1756739081457</v>
      </c>
      <c r="Q14" s="350">
        <f t="shared" si="6"/>
        <v>3272.1023446010518</v>
      </c>
      <c r="R14" s="350">
        <f t="shared" si="7"/>
        <v>14562.321315451409</v>
      </c>
      <c r="S14" s="350">
        <f t="shared" si="8"/>
        <v>-241.28353152225029</v>
      </c>
      <c r="T14" s="350">
        <f t="shared" si="9"/>
        <v>49.099323398084387</v>
      </c>
      <c r="U14" s="350">
        <f t="shared" si="10"/>
        <v>134.36489841382075</v>
      </c>
    </row>
    <row r="15" spans="1:24" x14ac:dyDescent="0.55000000000000004">
      <c r="B15" s="343" t="s">
        <v>137</v>
      </c>
      <c r="C15" s="343" t="s">
        <v>131</v>
      </c>
      <c r="D15" s="350">
        <v>1962189.8615682102</v>
      </c>
      <c r="E15" s="350">
        <v>1962189.8615682102</v>
      </c>
      <c r="F15" s="350">
        <v>1962189.8615682102</v>
      </c>
      <c r="G15" s="350">
        <v>1962189.8615682102</v>
      </c>
      <c r="H15" s="350">
        <v>1962189.8615682102</v>
      </c>
      <c r="J15" s="350">
        <f>SUMPRODUCT(D15:H15,$D$2:$H$2)</f>
        <v>2635875.0473732958</v>
      </c>
      <c r="K15" s="350">
        <f t="shared" si="1"/>
        <v>1962189.8615682102</v>
      </c>
      <c r="L15" s="350"/>
      <c r="M15" s="350">
        <f t="shared" si="2"/>
        <v>1569751.8892545681</v>
      </c>
      <c r="N15" s="350">
        <f t="shared" si="3"/>
        <v>196218.98615682102</v>
      </c>
      <c r="O15" s="350">
        <f t="shared" si="4"/>
        <v>130812.6574378807</v>
      </c>
      <c r="P15" s="350">
        <f t="shared" si="5"/>
        <v>45784.43010325823</v>
      </c>
      <c r="Q15" s="350">
        <f t="shared" si="6"/>
        <v>19621.898615682101</v>
      </c>
      <c r="R15" s="350">
        <f t="shared" si="7"/>
        <v>0</v>
      </c>
      <c r="S15" s="350">
        <f t="shared" si="8"/>
        <v>0</v>
      </c>
      <c r="T15" s="350">
        <f t="shared" si="9"/>
        <v>0</v>
      </c>
      <c r="U15" s="350">
        <f t="shared" si="10"/>
        <v>0</v>
      </c>
    </row>
    <row r="16" spans="1:24" s="283" customFormat="1" x14ac:dyDescent="0.55000000000000004">
      <c r="A16" s="283" t="s">
        <v>132</v>
      </c>
      <c r="B16" s="283" t="s">
        <v>131</v>
      </c>
      <c r="C16" s="283" t="s">
        <v>131</v>
      </c>
      <c r="D16" s="351">
        <f>SUM(D14:D15)</f>
        <v>2244829.9923755759</v>
      </c>
      <c r="E16" s="351">
        <f>SUM(E14:E15)</f>
        <v>2281235.7956642048</v>
      </c>
      <c r="F16" s="351">
        <f>SUM(F14:F15)</f>
        <v>2276410.1250337595</v>
      </c>
      <c r="G16" s="351">
        <f>SUM(G14:G15)</f>
        <v>2277883.1047357023</v>
      </c>
      <c r="H16" s="351">
        <f>SUM(H14:H15)</f>
        <v>2289400.0960283154</v>
      </c>
      <c r="J16" s="351">
        <f>SUMPRODUCT(D16:H16,$D$2:$H$2)</f>
        <v>3027541.6017965991</v>
      </c>
      <c r="K16" s="351">
        <f t="shared" si="1"/>
        <v>2266297.3572123223</v>
      </c>
      <c r="L16" s="351"/>
      <c r="M16" s="351">
        <f t="shared" si="2"/>
        <v>1795863.9939004609</v>
      </c>
      <c r="N16" s="351">
        <f t="shared" si="3"/>
        <v>228123.57956642049</v>
      </c>
      <c r="O16" s="351">
        <f t="shared" si="4"/>
        <v>151760.67500225067</v>
      </c>
      <c r="P16" s="351">
        <f t="shared" si="5"/>
        <v>53150.605777166384</v>
      </c>
      <c r="Q16" s="351">
        <f t="shared" si="6"/>
        <v>22894.000960283152</v>
      </c>
      <c r="R16" s="351">
        <f t="shared" si="7"/>
        <v>14562.321315451525</v>
      </c>
      <c r="S16" s="351">
        <f t="shared" si="8"/>
        <v>-241.28353152226191</v>
      </c>
      <c r="T16" s="351">
        <f t="shared" si="9"/>
        <v>49.099323398092153</v>
      </c>
      <c r="U16" s="351">
        <f t="shared" si="10"/>
        <v>134.36489841381939</v>
      </c>
    </row>
    <row r="17" spans="1:21" x14ac:dyDescent="0.55000000000000004">
      <c r="D17" s="350"/>
      <c r="E17" s="350"/>
      <c r="F17" s="350"/>
      <c r="G17" s="350"/>
      <c r="H17" s="350"/>
      <c r="J17" s="350"/>
      <c r="K17" s="350">
        <f t="shared" si="1"/>
        <v>0</v>
      </c>
      <c r="L17" s="350"/>
      <c r="M17" s="350">
        <f t="shared" si="2"/>
        <v>0</v>
      </c>
      <c r="N17" s="350">
        <f t="shared" si="3"/>
        <v>0</v>
      </c>
      <c r="O17" s="350">
        <f t="shared" si="4"/>
        <v>0</v>
      </c>
      <c r="P17" s="350">
        <f t="shared" si="5"/>
        <v>0</v>
      </c>
      <c r="Q17" s="350">
        <f t="shared" si="6"/>
        <v>0</v>
      </c>
      <c r="R17" s="350">
        <f t="shared" si="7"/>
        <v>0</v>
      </c>
      <c r="S17" s="350">
        <f t="shared" si="8"/>
        <v>0</v>
      </c>
      <c r="T17" s="350">
        <f t="shared" si="9"/>
        <v>0</v>
      </c>
      <c r="U17" s="350">
        <f t="shared" si="10"/>
        <v>0</v>
      </c>
    </row>
    <row r="18" spans="1:21" s="283" customFormat="1" x14ac:dyDescent="0.55000000000000004">
      <c r="A18" s="283" t="s">
        <v>131</v>
      </c>
      <c r="B18" s="283" t="s">
        <v>131</v>
      </c>
      <c r="C18" s="283" t="s">
        <v>131</v>
      </c>
      <c r="D18" s="351">
        <f>D12+D16</f>
        <v>8034035.6693076193</v>
      </c>
      <c r="E18" s="351">
        <f>E12+E16</f>
        <v>7895956.6307354681</v>
      </c>
      <c r="F18" s="351">
        <f>F12+F16</f>
        <v>8443122.8229956217</v>
      </c>
      <c r="G18" s="351">
        <f>G12+G16</f>
        <v>15924959.941691643</v>
      </c>
      <c r="H18" s="351">
        <f>H12+H16</f>
        <v>31502260.398568161</v>
      </c>
      <c r="J18" s="351">
        <f>SUMPRODUCT(D18:H18,$D$2:$H$2)</f>
        <v>11303393.879796345</v>
      </c>
      <c r="K18" s="351">
        <f t="shared" si="1"/>
        <v>8869560.4928154126</v>
      </c>
      <c r="L18" s="351"/>
      <c r="M18" s="351">
        <f t="shared" si="2"/>
        <v>6427228.5354460962</v>
      </c>
      <c r="N18" s="351">
        <f t="shared" si="3"/>
        <v>789595.66307354684</v>
      </c>
      <c r="O18" s="351">
        <f t="shared" si="4"/>
        <v>562874.85486637487</v>
      </c>
      <c r="P18" s="351">
        <f t="shared" si="5"/>
        <v>371582.39863947162</v>
      </c>
      <c r="Q18" s="351">
        <f t="shared" si="6"/>
        <v>315022.60398568161</v>
      </c>
      <c r="R18" s="351">
        <f t="shared" si="7"/>
        <v>-55231.615428860488</v>
      </c>
      <c r="S18" s="351">
        <f t="shared" si="8"/>
        <v>27358.309613007681</v>
      </c>
      <c r="T18" s="351">
        <f t="shared" si="9"/>
        <v>249394.57062320074</v>
      </c>
      <c r="U18" s="351">
        <f t="shared" si="10"/>
        <v>181735.17199689269</v>
      </c>
    </row>
    <row r="19" spans="1:21" x14ac:dyDescent="0.55000000000000004">
      <c r="D19" s="350"/>
      <c r="E19" s="350"/>
      <c r="F19" s="350"/>
      <c r="G19" s="350"/>
      <c r="H19" s="350"/>
    </row>
    <row r="20" spans="1:21" x14ac:dyDescent="0.55000000000000004">
      <c r="D20" s="350"/>
      <c r="E20" s="350"/>
      <c r="F20" s="350"/>
      <c r="G20" s="350"/>
      <c r="H20" s="350"/>
    </row>
    <row r="21" spans="1:21" x14ac:dyDescent="0.55000000000000004">
      <c r="D21" s="350"/>
      <c r="E21" s="350"/>
      <c r="F21" s="350"/>
      <c r="G21" s="350"/>
      <c r="H21" s="350"/>
    </row>
    <row r="22" spans="1:21" x14ac:dyDescent="0.55000000000000004">
      <c r="D22" s="350"/>
      <c r="E22" s="350"/>
      <c r="F22" s="350"/>
      <c r="G22" s="350"/>
      <c r="H22" s="35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N220"/>
  <sheetViews>
    <sheetView workbookViewId="0">
      <pane xSplit="16416" ySplit="4128" topLeftCell="G115"/>
      <selection activeCell="I10" sqref="I10"/>
      <selection pane="topRight" activeCell="L1" sqref="L1"/>
      <selection pane="bottomLeft" activeCell="A3" sqref="A3"/>
      <selection pane="bottomRight" activeCell="BA18" sqref="AM14:BA18"/>
    </sheetView>
  </sheetViews>
  <sheetFormatPr defaultRowHeight="14.4" x14ac:dyDescent="0.55000000000000004"/>
  <cols>
    <col min="1" max="1" width="4.68359375" customWidth="1"/>
    <col min="2" max="2" width="32.89453125" customWidth="1"/>
    <col min="3" max="3" width="15.3125" customWidth="1"/>
    <col min="4" max="4" width="12.3125" customWidth="1"/>
    <col min="5" max="5" width="13.5234375" customWidth="1"/>
    <col min="6" max="6" width="12.3125" customWidth="1"/>
    <col min="7" max="7" width="12.68359375" customWidth="1"/>
    <col min="8" max="8" width="17.89453125" customWidth="1"/>
    <col min="9" max="28" width="8.89453125" customWidth="1"/>
    <col min="35" max="52" width="8.89453125" customWidth="1"/>
    <col min="54" max="246" width="8.89453125" style="221"/>
  </cols>
  <sheetData>
    <row r="1" spans="1:247" ht="14.7" thickBot="1" x14ac:dyDescent="0.6">
      <c r="A1" s="117" t="s">
        <v>0</v>
      </c>
      <c r="B1" s="118"/>
      <c r="C1" s="118"/>
      <c r="D1" s="118"/>
      <c r="E1" s="118"/>
      <c r="F1" s="118"/>
      <c r="G1" s="112"/>
    </row>
    <row r="2" spans="1:247" s="1" customFormat="1" ht="32.4" customHeight="1" x14ac:dyDescent="0.55000000000000004">
      <c r="A2" s="237"/>
      <c r="B2" s="238" t="s">
        <v>1</v>
      </c>
      <c r="C2" s="238" t="s">
        <v>7</v>
      </c>
      <c r="D2" s="240" t="s">
        <v>10</v>
      </c>
      <c r="E2" s="251" t="s">
        <v>28</v>
      </c>
      <c r="F2" s="250" t="s">
        <v>27</v>
      </c>
      <c r="G2" s="239" t="s">
        <v>25</v>
      </c>
      <c r="I2" s="227" t="s">
        <v>22</v>
      </c>
      <c r="J2" s="227" t="s">
        <v>1604</v>
      </c>
      <c r="BC2" s="222"/>
      <c r="BD2" s="222"/>
      <c r="BE2" s="222"/>
      <c r="BF2" s="222"/>
      <c r="BG2" s="222"/>
      <c r="BH2" s="222"/>
      <c r="BI2" s="222"/>
      <c r="BJ2" s="222"/>
      <c r="BK2" s="222"/>
      <c r="BL2" s="222"/>
      <c r="BM2" s="222"/>
      <c r="BN2" s="222"/>
      <c r="BO2" s="222"/>
      <c r="BP2" s="222"/>
      <c r="BQ2" s="222"/>
      <c r="BR2" s="222"/>
      <c r="BS2" s="222"/>
      <c r="BT2" s="222"/>
      <c r="BU2" s="222"/>
      <c r="BV2" s="222"/>
      <c r="BW2" s="222"/>
      <c r="BX2" s="222"/>
      <c r="BY2" s="222"/>
      <c r="BZ2" s="222"/>
      <c r="CA2" s="222"/>
      <c r="CB2" s="222"/>
      <c r="CC2" s="222"/>
      <c r="CD2" s="222"/>
      <c r="CE2" s="222"/>
      <c r="CF2" s="222"/>
      <c r="CG2" s="222"/>
      <c r="CH2" s="222"/>
      <c r="CI2" s="222"/>
      <c r="CJ2" s="222"/>
      <c r="CK2" s="222"/>
      <c r="CL2" s="222"/>
      <c r="CM2" s="222"/>
      <c r="CN2" s="222"/>
      <c r="CO2" s="222"/>
      <c r="CP2" s="222"/>
      <c r="CQ2" s="222"/>
      <c r="CR2" s="222"/>
      <c r="CS2" s="222"/>
      <c r="CT2" s="222"/>
      <c r="CU2" s="222"/>
      <c r="CV2" s="222"/>
      <c r="CW2" s="222"/>
      <c r="CX2" s="222"/>
      <c r="CY2" s="222"/>
      <c r="CZ2" s="222"/>
      <c r="DA2" s="222"/>
      <c r="DB2" s="222"/>
      <c r="DC2" s="222"/>
      <c r="DD2" s="222"/>
      <c r="DE2" s="222"/>
      <c r="DF2" s="222"/>
      <c r="DG2" s="222"/>
      <c r="DH2" s="222"/>
      <c r="DI2" s="222"/>
      <c r="DJ2" s="222"/>
      <c r="DK2" s="222"/>
      <c r="DL2" s="222"/>
      <c r="DM2" s="222"/>
      <c r="DN2" s="222"/>
      <c r="DO2" s="222"/>
      <c r="DP2" s="222"/>
      <c r="DQ2" s="222"/>
      <c r="DR2" s="222"/>
      <c r="DS2" s="222"/>
      <c r="DT2" s="222"/>
      <c r="DU2" s="222"/>
      <c r="DV2" s="222"/>
      <c r="DW2" s="222"/>
      <c r="DX2" s="222"/>
      <c r="DY2" s="222"/>
      <c r="DZ2" s="222"/>
      <c r="EA2" s="222"/>
      <c r="EB2" s="222"/>
      <c r="EC2" s="222"/>
      <c r="ED2" s="222"/>
      <c r="EE2" s="222"/>
      <c r="EF2" s="222"/>
      <c r="EG2" s="222"/>
      <c r="EH2" s="222"/>
      <c r="EI2" s="222"/>
      <c r="EJ2" s="222"/>
      <c r="EK2" s="222"/>
      <c r="EL2" s="222"/>
      <c r="EM2" s="222"/>
      <c r="EN2" s="222"/>
      <c r="EO2" s="222"/>
      <c r="EP2" s="222"/>
      <c r="EQ2" s="222"/>
      <c r="ER2" s="222"/>
      <c r="ES2" s="222"/>
      <c r="ET2" s="222"/>
      <c r="EU2" s="222"/>
      <c r="EV2" s="222"/>
      <c r="EW2" s="222"/>
      <c r="EX2" s="222"/>
      <c r="EY2" s="222"/>
      <c r="EZ2" s="222"/>
      <c r="FA2" s="222"/>
      <c r="FB2" s="222"/>
      <c r="FC2" s="222"/>
      <c r="FD2" s="222"/>
      <c r="FE2" s="222"/>
      <c r="FF2" s="222"/>
      <c r="FG2" s="222"/>
      <c r="FH2" s="222"/>
      <c r="FI2" s="222"/>
      <c r="FJ2" s="222"/>
      <c r="FK2" s="222"/>
      <c r="FL2" s="222"/>
      <c r="FM2" s="222"/>
      <c r="FN2" s="222"/>
      <c r="FO2" s="222"/>
      <c r="FP2" s="222"/>
      <c r="FQ2" s="222"/>
      <c r="FR2" s="222"/>
      <c r="FS2" s="222"/>
      <c r="FT2" s="222"/>
      <c r="FU2" s="222"/>
      <c r="FV2" s="222"/>
      <c r="FW2" s="222"/>
      <c r="FX2" s="222"/>
      <c r="FY2" s="222"/>
      <c r="FZ2" s="222"/>
      <c r="GA2" s="222"/>
      <c r="GB2" s="222"/>
      <c r="GC2" s="222"/>
      <c r="GD2" s="222"/>
      <c r="GE2" s="222"/>
      <c r="GF2" s="222"/>
      <c r="GG2" s="222"/>
      <c r="GH2" s="222"/>
      <c r="GI2" s="222"/>
      <c r="GJ2" s="222"/>
      <c r="GK2" s="222"/>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22"/>
      <c r="IG2" s="222"/>
      <c r="IH2" s="222"/>
      <c r="II2" s="222"/>
      <c r="IJ2" s="222"/>
      <c r="IK2" s="222"/>
      <c r="IL2" s="222"/>
      <c r="IM2" s="222"/>
    </row>
    <row r="3" spans="1:247" s="11" customFormat="1" x14ac:dyDescent="0.55000000000000004">
      <c r="A3" s="119">
        <v>1</v>
      </c>
      <c r="B3" s="13" t="s">
        <v>2</v>
      </c>
      <c r="C3" s="13" t="s">
        <v>8</v>
      </c>
      <c r="D3" s="241">
        <v>2300</v>
      </c>
      <c r="E3" s="252">
        <v>32.200000000000003</v>
      </c>
      <c r="F3" s="252">
        <f>$C$19*E3</f>
        <v>32.200000000000003</v>
      </c>
      <c r="G3" s="120">
        <v>0.78</v>
      </c>
      <c r="H3" s="2"/>
      <c r="I3" s="228">
        <f>D127</f>
        <v>-9.7503658119156844E-2</v>
      </c>
      <c r="J3" s="439">
        <f>D129</f>
        <v>0.36176850666298876</v>
      </c>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21"/>
      <c r="BD3" s="221"/>
      <c r="BE3" s="221"/>
      <c r="BF3" s="221"/>
      <c r="BG3" s="221"/>
      <c r="BH3" s="221"/>
      <c r="BI3" s="221"/>
      <c r="BJ3" s="221"/>
      <c r="BK3" s="221"/>
      <c r="BL3" s="221"/>
      <c r="BM3" s="221"/>
      <c r="BN3" s="221"/>
      <c r="BO3" s="221"/>
      <c r="BP3" s="221"/>
      <c r="BQ3" s="221"/>
      <c r="BR3" s="221"/>
      <c r="BS3" s="221"/>
      <c r="BT3" s="221"/>
      <c r="BU3" s="221"/>
      <c r="BV3" s="221"/>
      <c r="BW3" s="221"/>
      <c r="BX3" s="221"/>
      <c r="BY3" s="221"/>
      <c r="BZ3" s="221"/>
      <c r="CA3" s="221"/>
      <c r="CB3" s="221"/>
      <c r="CC3" s="221"/>
      <c r="CD3" s="221"/>
      <c r="CE3" s="221"/>
      <c r="CF3" s="221"/>
      <c r="CG3" s="221"/>
      <c r="CH3" s="221"/>
      <c r="CI3" s="221"/>
      <c r="CJ3" s="221"/>
      <c r="CK3" s="221"/>
      <c r="CL3" s="221"/>
      <c r="CM3" s="221"/>
      <c r="CN3" s="221"/>
      <c r="CO3" s="221"/>
      <c r="CP3" s="221"/>
      <c r="CQ3" s="221"/>
      <c r="CR3" s="221"/>
      <c r="CS3" s="221"/>
      <c r="CT3" s="221"/>
      <c r="CU3" s="221"/>
      <c r="CV3" s="221"/>
      <c r="CW3" s="221"/>
      <c r="CX3" s="221"/>
      <c r="CY3" s="221"/>
      <c r="CZ3" s="221"/>
      <c r="DA3" s="221"/>
      <c r="DB3" s="221"/>
      <c r="DC3" s="221"/>
      <c r="DD3" s="221"/>
      <c r="DE3" s="221"/>
      <c r="DF3" s="221"/>
      <c r="DG3" s="221"/>
      <c r="DH3" s="221"/>
      <c r="DI3" s="221"/>
      <c r="DJ3" s="221"/>
      <c r="DK3" s="221"/>
      <c r="DL3" s="221"/>
      <c r="DM3" s="221"/>
      <c r="DN3" s="221"/>
      <c r="DO3" s="221"/>
      <c r="DP3" s="221"/>
      <c r="DQ3" s="221"/>
      <c r="DR3" s="221"/>
      <c r="DS3" s="221"/>
      <c r="DT3" s="221"/>
      <c r="DU3" s="221"/>
      <c r="DV3" s="221"/>
      <c r="DW3" s="221"/>
      <c r="DX3" s="221"/>
      <c r="DY3" s="221"/>
      <c r="DZ3" s="221"/>
      <c r="EA3" s="221"/>
      <c r="EB3" s="221"/>
      <c r="EC3" s="221"/>
      <c r="ED3" s="221"/>
      <c r="EE3" s="221"/>
      <c r="EF3" s="221"/>
      <c r="EG3" s="221"/>
      <c r="EH3" s="221"/>
      <c r="EI3" s="221"/>
      <c r="EJ3" s="221"/>
      <c r="EK3" s="221"/>
      <c r="EL3" s="221"/>
      <c r="EM3" s="221"/>
      <c r="EN3" s="221"/>
      <c r="EO3" s="221"/>
      <c r="EP3" s="221"/>
      <c r="EQ3" s="221"/>
      <c r="ER3" s="221"/>
      <c r="ES3" s="221"/>
      <c r="ET3" s="221"/>
      <c r="EU3" s="221"/>
      <c r="EV3" s="221"/>
      <c r="EW3" s="221"/>
      <c r="EX3" s="221"/>
      <c r="EY3" s="221"/>
      <c r="EZ3" s="221"/>
      <c r="FA3" s="221"/>
      <c r="FB3" s="221"/>
      <c r="FC3" s="221"/>
      <c r="FD3" s="221"/>
      <c r="FE3" s="221"/>
      <c r="FF3" s="221"/>
      <c r="FG3" s="221"/>
      <c r="FH3" s="221"/>
      <c r="FI3" s="221"/>
      <c r="FJ3" s="221"/>
      <c r="FK3" s="221"/>
      <c r="FL3" s="221"/>
      <c r="FM3" s="221"/>
      <c r="FN3" s="221"/>
      <c r="FO3" s="221"/>
      <c r="FP3" s="221"/>
      <c r="FQ3" s="221"/>
      <c r="FR3" s="221"/>
      <c r="FS3" s="221"/>
      <c r="FT3" s="221"/>
      <c r="FU3" s="221"/>
      <c r="FV3" s="221"/>
      <c r="FW3" s="221"/>
      <c r="FX3" s="221"/>
      <c r="FY3" s="221"/>
      <c r="FZ3" s="221"/>
      <c r="GA3" s="221"/>
      <c r="GB3" s="221"/>
      <c r="GC3" s="221"/>
      <c r="GD3" s="221"/>
      <c r="GE3" s="221"/>
      <c r="GF3" s="221"/>
      <c r="GG3" s="221"/>
      <c r="GH3" s="221"/>
      <c r="GI3" s="221"/>
      <c r="GJ3" s="221"/>
      <c r="GK3" s="221"/>
      <c r="GL3" s="221"/>
      <c r="GM3" s="221"/>
      <c r="GN3" s="221"/>
      <c r="GO3" s="221"/>
      <c r="GP3" s="221"/>
      <c r="GQ3" s="221"/>
      <c r="GR3" s="221"/>
      <c r="GS3" s="221"/>
      <c r="GT3" s="221"/>
      <c r="GU3" s="221"/>
      <c r="GV3" s="221"/>
      <c r="GW3" s="221"/>
      <c r="GX3" s="221"/>
      <c r="GY3" s="221"/>
      <c r="GZ3" s="221"/>
      <c r="HA3" s="221"/>
      <c r="HB3" s="221"/>
      <c r="HC3" s="221"/>
      <c r="HD3" s="221"/>
      <c r="HE3" s="221"/>
      <c r="HF3" s="221"/>
      <c r="HG3" s="221"/>
      <c r="HH3" s="221"/>
      <c r="HI3" s="221"/>
      <c r="HJ3" s="221"/>
      <c r="HK3" s="221"/>
      <c r="HL3" s="221"/>
      <c r="HM3" s="221"/>
      <c r="HN3" s="221"/>
      <c r="HO3" s="221"/>
      <c r="HP3" s="221"/>
      <c r="HQ3" s="221"/>
      <c r="HR3" s="221"/>
      <c r="HS3" s="221"/>
      <c r="HT3" s="221"/>
      <c r="HU3" s="221"/>
      <c r="HV3" s="221"/>
      <c r="HW3" s="221"/>
      <c r="HX3" s="221"/>
      <c r="HY3" s="221"/>
      <c r="HZ3" s="221"/>
      <c r="IA3" s="221"/>
      <c r="IB3" s="221"/>
      <c r="IC3" s="221"/>
      <c r="ID3" s="221"/>
      <c r="IE3" s="221"/>
      <c r="IF3" s="221"/>
      <c r="IG3" s="221"/>
      <c r="IH3" s="221"/>
      <c r="II3" s="221"/>
      <c r="IJ3" s="221"/>
      <c r="IK3" s="221"/>
      <c r="IL3" s="221"/>
      <c r="IM3" s="221"/>
    </row>
    <row r="4" spans="1:247" s="3" customFormat="1" x14ac:dyDescent="0.55000000000000004">
      <c r="A4" s="121">
        <v>2</v>
      </c>
      <c r="B4" s="14" t="s">
        <v>2</v>
      </c>
      <c r="C4" s="14" t="s">
        <v>9</v>
      </c>
      <c r="D4" s="242">
        <v>2300</v>
      </c>
      <c r="E4" s="253">
        <v>37.5</v>
      </c>
      <c r="F4" s="253">
        <f>$C$19*E4</f>
        <v>37.5</v>
      </c>
      <c r="G4" s="122">
        <v>0.79</v>
      </c>
      <c r="H4" s="2"/>
      <c r="I4" s="229">
        <f>D138</f>
        <v>-0.14740603681411713</v>
      </c>
      <c r="J4" s="439">
        <f>D140</f>
        <v>0.31462110333309801</v>
      </c>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21"/>
      <c r="BD4" s="221"/>
      <c r="BE4" s="221"/>
      <c r="BF4" s="221"/>
      <c r="BG4" s="221"/>
      <c r="BH4" s="221"/>
      <c r="BI4" s="221"/>
      <c r="BJ4" s="221"/>
      <c r="BK4" s="221"/>
      <c r="BL4" s="221"/>
      <c r="BM4" s="221"/>
      <c r="BN4" s="221"/>
      <c r="BO4" s="221"/>
      <c r="BP4" s="221"/>
      <c r="BQ4" s="221"/>
      <c r="BR4" s="221"/>
      <c r="BS4" s="221"/>
      <c r="BT4" s="221"/>
      <c r="BU4" s="221"/>
      <c r="BV4" s="221"/>
      <c r="BW4" s="221"/>
      <c r="BX4" s="221"/>
      <c r="BY4" s="221"/>
      <c r="BZ4" s="221"/>
      <c r="CA4" s="221"/>
      <c r="CB4" s="221"/>
      <c r="CC4" s="221"/>
      <c r="CD4" s="221"/>
      <c r="CE4" s="221"/>
      <c r="CF4" s="221"/>
      <c r="CG4" s="221"/>
      <c r="CH4" s="221"/>
      <c r="CI4" s="221"/>
      <c r="CJ4" s="221"/>
      <c r="CK4" s="221"/>
      <c r="CL4" s="221"/>
      <c r="CM4" s="221"/>
      <c r="CN4" s="221"/>
      <c r="CO4" s="221"/>
      <c r="CP4" s="221"/>
      <c r="CQ4" s="221"/>
      <c r="CR4" s="221"/>
      <c r="CS4" s="221"/>
      <c r="CT4" s="221"/>
      <c r="CU4" s="221"/>
      <c r="CV4" s="221"/>
      <c r="CW4" s="221"/>
      <c r="CX4" s="221"/>
      <c r="CY4" s="221"/>
      <c r="CZ4" s="221"/>
      <c r="DA4" s="221"/>
      <c r="DB4" s="221"/>
      <c r="DC4" s="221"/>
      <c r="DD4" s="221"/>
      <c r="DE4" s="221"/>
      <c r="DF4" s="221"/>
      <c r="DG4" s="221"/>
      <c r="DH4" s="221"/>
      <c r="DI4" s="221"/>
      <c r="DJ4" s="221"/>
      <c r="DK4" s="221"/>
      <c r="DL4" s="221"/>
      <c r="DM4" s="221"/>
      <c r="DN4" s="221"/>
      <c r="DO4" s="221"/>
      <c r="DP4" s="221"/>
      <c r="DQ4" s="221"/>
      <c r="DR4" s="221"/>
      <c r="DS4" s="221"/>
      <c r="DT4" s="221"/>
      <c r="DU4" s="221"/>
      <c r="DV4" s="221"/>
      <c r="DW4" s="221"/>
      <c r="DX4" s="221"/>
      <c r="DY4" s="221"/>
      <c r="DZ4" s="221"/>
      <c r="EA4" s="221"/>
      <c r="EB4" s="221"/>
      <c r="EC4" s="221"/>
      <c r="ED4" s="221"/>
      <c r="EE4" s="221"/>
      <c r="EF4" s="221"/>
      <c r="EG4" s="221"/>
      <c r="EH4" s="221"/>
      <c r="EI4" s="221"/>
      <c r="EJ4" s="221"/>
      <c r="EK4" s="221"/>
      <c r="EL4" s="221"/>
      <c r="EM4" s="221"/>
      <c r="EN4" s="221"/>
      <c r="EO4" s="221"/>
      <c r="EP4" s="221"/>
      <c r="EQ4" s="221"/>
      <c r="ER4" s="221"/>
      <c r="ES4" s="221"/>
      <c r="ET4" s="221"/>
      <c r="EU4" s="221"/>
      <c r="EV4" s="221"/>
      <c r="EW4" s="221"/>
      <c r="EX4" s="221"/>
      <c r="EY4" s="221"/>
      <c r="EZ4" s="221"/>
      <c r="FA4" s="221"/>
      <c r="FB4" s="221"/>
      <c r="FC4" s="221"/>
      <c r="FD4" s="221"/>
      <c r="FE4" s="221"/>
      <c r="FF4" s="221"/>
      <c r="FG4" s="221"/>
      <c r="FH4" s="221"/>
      <c r="FI4" s="221"/>
      <c r="FJ4" s="221"/>
      <c r="FK4" s="221"/>
      <c r="FL4" s="221"/>
      <c r="FM4" s="221"/>
      <c r="FN4" s="221"/>
      <c r="FO4" s="221"/>
      <c r="FP4" s="221"/>
      <c r="FQ4" s="221"/>
      <c r="FR4" s="221"/>
      <c r="FS4" s="221"/>
      <c r="FT4" s="221"/>
      <c r="FU4" s="221"/>
      <c r="FV4" s="221"/>
      <c r="FW4" s="221"/>
      <c r="FX4" s="221"/>
      <c r="FY4" s="221"/>
      <c r="FZ4" s="221"/>
      <c r="GA4" s="221"/>
      <c r="GB4" s="221"/>
      <c r="GC4" s="221"/>
      <c r="GD4" s="221"/>
      <c r="GE4" s="221"/>
      <c r="GF4" s="221"/>
      <c r="GG4" s="221"/>
      <c r="GH4" s="221"/>
      <c r="GI4" s="221"/>
      <c r="GJ4" s="221"/>
      <c r="GK4" s="221"/>
      <c r="GL4" s="221"/>
      <c r="GM4" s="221"/>
      <c r="GN4" s="221"/>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1"/>
      <c r="HM4" s="221"/>
      <c r="HN4" s="221"/>
      <c r="HO4" s="221"/>
      <c r="HP4" s="221"/>
      <c r="HQ4" s="221"/>
      <c r="HR4" s="221"/>
      <c r="HS4" s="221"/>
      <c r="HT4" s="221"/>
      <c r="HU4" s="221"/>
      <c r="HV4" s="221"/>
      <c r="HW4" s="221"/>
      <c r="HX4" s="221"/>
      <c r="HY4" s="221"/>
      <c r="HZ4" s="221"/>
      <c r="IA4" s="221"/>
      <c r="IB4" s="221"/>
      <c r="IC4" s="221"/>
      <c r="ID4" s="221"/>
      <c r="IE4" s="221"/>
      <c r="IF4" s="221"/>
      <c r="IG4" s="221"/>
      <c r="IH4" s="221"/>
      <c r="II4" s="221"/>
      <c r="IJ4" s="221"/>
      <c r="IK4" s="221"/>
      <c r="IL4" s="221"/>
      <c r="IM4" s="221"/>
    </row>
    <row r="5" spans="1:247" s="5" customFormat="1" x14ac:dyDescent="0.55000000000000004">
      <c r="A5" s="123">
        <v>3</v>
      </c>
      <c r="B5" s="15" t="s">
        <v>3</v>
      </c>
      <c r="C5" s="15" t="s">
        <v>8</v>
      </c>
      <c r="D5" s="243">
        <v>260</v>
      </c>
      <c r="E5" s="254">
        <v>3.6</v>
      </c>
      <c r="F5" s="254">
        <f>$C$19*E5</f>
        <v>3.6</v>
      </c>
      <c r="G5" s="124">
        <v>0.54</v>
      </c>
      <c r="H5" s="2"/>
      <c r="I5" s="230">
        <f>D148</f>
        <v>0.13296635296032044</v>
      </c>
      <c r="J5" s="439">
        <f>D150</f>
        <v>2.2401819066438944</v>
      </c>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21"/>
      <c r="BD5" s="221"/>
      <c r="BE5" s="221"/>
      <c r="BF5" s="221"/>
      <c r="BG5" s="221"/>
      <c r="BH5" s="221"/>
      <c r="BI5" s="221"/>
      <c r="BJ5" s="221"/>
      <c r="BK5" s="221"/>
      <c r="BL5" s="221"/>
      <c r="BM5" s="221"/>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c r="DS5" s="221"/>
      <c r="DT5" s="221"/>
      <c r="DU5" s="221"/>
      <c r="DV5" s="221"/>
      <c r="DW5" s="221"/>
      <c r="DX5" s="221"/>
      <c r="DY5" s="221"/>
      <c r="DZ5" s="221"/>
      <c r="EA5" s="221"/>
      <c r="EB5" s="221"/>
      <c r="EC5" s="221"/>
      <c r="ED5" s="221"/>
      <c r="EE5" s="221"/>
      <c r="EF5" s="221"/>
      <c r="EG5" s="221"/>
      <c r="EH5" s="221"/>
      <c r="EI5" s="221"/>
      <c r="EJ5" s="221"/>
      <c r="EK5" s="221"/>
      <c r="EL5" s="221"/>
      <c r="EM5" s="221"/>
      <c r="EN5" s="221"/>
      <c r="EO5" s="221"/>
      <c r="EP5" s="221"/>
      <c r="EQ5" s="221"/>
      <c r="ER5" s="221"/>
      <c r="ES5" s="221"/>
      <c r="ET5" s="221"/>
      <c r="EU5" s="221"/>
      <c r="EV5" s="221"/>
      <c r="EW5" s="221"/>
      <c r="EX5" s="221"/>
      <c r="EY5" s="221"/>
      <c r="EZ5" s="221"/>
      <c r="FA5" s="221"/>
      <c r="FB5" s="221"/>
      <c r="FC5" s="221"/>
      <c r="FD5" s="221"/>
      <c r="FE5" s="221"/>
      <c r="FF5" s="221"/>
      <c r="FG5" s="221"/>
      <c r="FH5" s="221"/>
      <c r="FI5" s="221"/>
      <c r="FJ5" s="221"/>
      <c r="FK5" s="221"/>
      <c r="FL5" s="221"/>
      <c r="FM5" s="221"/>
      <c r="FN5" s="221"/>
      <c r="FO5" s="221"/>
      <c r="FP5" s="221"/>
      <c r="FQ5" s="221"/>
      <c r="FR5" s="221"/>
      <c r="FS5" s="221"/>
      <c r="FT5" s="221"/>
      <c r="FU5" s="221"/>
      <c r="FV5" s="221"/>
      <c r="FW5" s="221"/>
      <c r="FX5" s="221"/>
      <c r="FY5" s="221"/>
      <c r="FZ5" s="221"/>
      <c r="GA5" s="221"/>
      <c r="GB5" s="221"/>
      <c r="GC5" s="221"/>
      <c r="GD5" s="221"/>
      <c r="GE5" s="221"/>
      <c r="GF5" s="221"/>
      <c r="GG5" s="221"/>
      <c r="GH5" s="221"/>
      <c r="GI5" s="221"/>
      <c r="GJ5" s="221"/>
      <c r="GK5" s="221"/>
      <c r="GL5" s="221"/>
      <c r="GM5" s="221"/>
      <c r="GN5" s="221"/>
      <c r="GO5" s="221"/>
      <c r="GP5" s="221"/>
      <c r="GQ5" s="221"/>
      <c r="GR5" s="221"/>
      <c r="GS5" s="221"/>
      <c r="GT5" s="221"/>
      <c r="GU5" s="221"/>
      <c r="GV5" s="221"/>
      <c r="GW5" s="221"/>
      <c r="GX5" s="221"/>
      <c r="GY5" s="221"/>
      <c r="GZ5" s="221"/>
      <c r="HA5" s="221"/>
      <c r="HB5" s="221"/>
      <c r="HC5" s="221"/>
      <c r="HD5" s="221"/>
      <c r="HE5" s="221"/>
      <c r="HF5" s="221"/>
      <c r="HG5" s="221"/>
      <c r="HH5" s="221"/>
      <c r="HI5" s="221"/>
      <c r="HJ5" s="221"/>
      <c r="HK5" s="221"/>
      <c r="HL5" s="221"/>
      <c r="HM5" s="221"/>
      <c r="HN5" s="221"/>
      <c r="HO5" s="221"/>
      <c r="HP5" s="221"/>
      <c r="HQ5" s="221"/>
      <c r="HR5" s="221"/>
      <c r="HS5" s="221"/>
      <c r="HT5" s="221"/>
      <c r="HU5" s="221"/>
      <c r="HV5" s="221"/>
      <c r="HW5" s="221"/>
      <c r="HX5" s="221"/>
      <c r="HY5" s="221"/>
      <c r="HZ5" s="221"/>
      <c r="IA5" s="221"/>
      <c r="IB5" s="221"/>
      <c r="IC5" s="221"/>
      <c r="ID5" s="221"/>
      <c r="IE5" s="221"/>
      <c r="IF5" s="221"/>
      <c r="IG5" s="221"/>
      <c r="IH5" s="221"/>
      <c r="II5" s="221"/>
      <c r="IJ5" s="221"/>
      <c r="IK5" s="221"/>
      <c r="IL5" s="221"/>
      <c r="IM5" s="221"/>
    </row>
    <row r="6" spans="1:247" s="4" customFormat="1" x14ac:dyDescent="0.55000000000000004">
      <c r="A6" s="125">
        <v>4</v>
      </c>
      <c r="B6" s="16" t="s">
        <v>3</v>
      </c>
      <c r="C6" s="16" t="s">
        <v>9</v>
      </c>
      <c r="D6" s="244">
        <v>260</v>
      </c>
      <c r="E6" s="255">
        <v>4.2</v>
      </c>
      <c r="F6" s="255">
        <f>$C$19*E6</f>
        <v>4.2</v>
      </c>
      <c r="G6" s="126">
        <v>0.57999999999999996</v>
      </c>
      <c r="H6" s="2"/>
      <c r="I6" s="231">
        <f>D158</f>
        <v>0.11928671364068788</v>
      </c>
      <c r="J6" s="439">
        <f>D160</f>
        <v>2.0623896918308846</v>
      </c>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c r="FA6" s="221"/>
      <c r="FB6" s="221"/>
      <c r="FC6" s="221"/>
      <c r="FD6" s="221"/>
      <c r="FE6" s="221"/>
      <c r="FF6" s="221"/>
      <c r="FG6" s="221"/>
      <c r="FH6" s="221"/>
      <c r="FI6" s="221"/>
      <c r="FJ6" s="221"/>
      <c r="FK6" s="221"/>
      <c r="FL6" s="221"/>
      <c r="FM6" s="221"/>
      <c r="FN6" s="221"/>
      <c r="FO6" s="221"/>
      <c r="FP6" s="221"/>
      <c r="FQ6" s="221"/>
      <c r="FR6" s="221"/>
      <c r="FS6" s="221"/>
      <c r="FT6" s="221"/>
      <c r="FU6" s="221"/>
      <c r="FV6" s="221"/>
      <c r="FW6" s="221"/>
      <c r="FX6" s="221"/>
      <c r="FY6" s="221"/>
      <c r="FZ6" s="221"/>
      <c r="GA6" s="221"/>
      <c r="GB6" s="221"/>
      <c r="GC6" s="221"/>
      <c r="GD6" s="221"/>
      <c r="GE6" s="221"/>
      <c r="GF6" s="221"/>
      <c r="GG6" s="221"/>
      <c r="GH6" s="221"/>
      <c r="GI6" s="221"/>
      <c r="GJ6" s="221"/>
      <c r="GK6" s="221"/>
      <c r="GL6" s="221"/>
      <c r="GM6" s="221"/>
      <c r="GN6" s="221"/>
      <c r="GO6" s="221"/>
      <c r="GP6" s="221"/>
      <c r="GQ6" s="221"/>
      <c r="GR6" s="221"/>
      <c r="GS6" s="221"/>
      <c r="GT6" s="221"/>
      <c r="GU6" s="221"/>
      <c r="GV6" s="221"/>
      <c r="GW6" s="221"/>
      <c r="GX6" s="221"/>
      <c r="GY6" s="221"/>
      <c r="GZ6" s="221"/>
      <c r="HA6" s="221"/>
      <c r="HB6" s="221"/>
      <c r="HC6" s="221"/>
      <c r="HD6" s="221"/>
      <c r="HE6" s="221"/>
      <c r="HF6" s="221"/>
      <c r="HG6" s="221"/>
      <c r="HH6" s="221"/>
      <c r="HI6" s="221"/>
      <c r="HJ6" s="221"/>
      <c r="HK6" s="221"/>
      <c r="HL6" s="221"/>
      <c r="HM6" s="221"/>
      <c r="HN6" s="221"/>
      <c r="HO6" s="221"/>
      <c r="HP6" s="221"/>
      <c r="HQ6" s="221"/>
      <c r="HR6" s="221"/>
      <c r="HS6" s="221"/>
      <c r="HT6" s="221"/>
      <c r="HU6" s="221"/>
      <c r="HV6" s="221"/>
      <c r="HW6" s="221"/>
      <c r="HX6" s="221"/>
      <c r="HY6" s="221"/>
      <c r="HZ6" s="221"/>
      <c r="IA6" s="221"/>
      <c r="IB6" s="221"/>
      <c r="IC6" s="221"/>
      <c r="ID6" s="221"/>
      <c r="IE6" s="221"/>
      <c r="IF6" s="221"/>
      <c r="IG6" s="221"/>
      <c r="IH6" s="221"/>
      <c r="II6" s="221"/>
      <c r="IJ6" s="221"/>
      <c r="IK6" s="221"/>
      <c r="IL6" s="221"/>
      <c r="IM6" s="221"/>
    </row>
    <row r="7" spans="1:247" s="6" customFormat="1" x14ac:dyDescent="0.55000000000000004">
      <c r="A7" s="127">
        <v>5</v>
      </c>
      <c r="B7" s="17" t="s">
        <v>4</v>
      </c>
      <c r="C7" s="17" t="s">
        <v>8</v>
      </c>
      <c r="D7" s="245">
        <v>260</v>
      </c>
      <c r="E7" s="256">
        <v>3.6</v>
      </c>
      <c r="F7" s="256">
        <f t="shared" ref="F7:F12" si="0">$C$19*E7</f>
        <v>3.6</v>
      </c>
      <c r="G7" s="128">
        <v>0.31</v>
      </c>
      <c r="H7" s="2"/>
      <c r="I7" s="232">
        <f>D168</f>
        <v>5.5009620062106412E-2</v>
      </c>
      <c r="J7" s="439">
        <f>D170</f>
        <v>1.2860303538140874</v>
      </c>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row>
    <row r="8" spans="1:247" s="7" customFormat="1" x14ac:dyDescent="0.55000000000000004">
      <c r="A8" s="129">
        <v>6</v>
      </c>
      <c r="B8" s="19" t="s">
        <v>4</v>
      </c>
      <c r="C8" s="19" t="s">
        <v>9</v>
      </c>
      <c r="D8" s="246">
        <v>260</v>
      </c>
      <c r="E8" s="257">
        <v>4.2</v>
      </c>
      <c r="F8" s="257">
        <f t="shared" si="0"/>
        <v>4.2</v>
      </c>
      <c r="G8" s="130">
        <v>0.33</v>
      </c>
      <c r="H8" s="2"/>
      <c r="I8" s="233">
        <f>D178</f>
        <v>4.4446339933702506E-2</v>
      </c>
      <c r="J8" s="439">
        <f>D180</f>
        <v>1.1734286177658491</v>
      </c>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21"/>
      <c r="BD8" s="221"/>
      <c r="BE8" s="221"/>
      <c r="BF8" s="221"/>
      <c r="BG8" s="221"/>
      <c r="BH8" s="221"/>
      <c r="BI8" s="221"/>
      <c r="BJ8" s="221"/>
      <c r="BK8" s="221"/>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21"/>
      <c r="DP8" s="221"/>
      <c r="DQ8" s="221"/>
      <c r="DR8" s="221"/>
      <c r="DS8" s="221"/>
      <c r="DT8" s="221"/>
      <c r="DU8" s="221"/>
      <c r="DV8" s="221"/>
      <c r="DW8" s="221"/>
      <c r="DX8" s="221"/>
      <c r="DY8" s="221"/>
      <c r="DZ8" s="221"/>
      <c r="EA8" s="221"/>
      <c r="EB8" s="221"/>
      <c r="EC8" s="221"/>
      <c r="ED8" s="221"/>
      <c r="EE8" s="221"/>
      <c r="EF8" s="221"/>
      <c r="EG8" s="221"/>
      <c r="EH8" s="221"/>
      <c r="EI8" s="221"/>
      <c r="EJ8" s="221"/>
      <c r="EK8" s="221"/>
      <c r="EL8" s="221"/>
      <c r="EM8" s="221"/>
      <c r="EN8" s="221"/>
      <c r="EO8" s="221"/>
      <c r="EP8" s="221"/>
      <c r="EQ8" s="221"/>
      <c r="ER8" s="221"/>
      <c r="ES8" s="221"/>
      <c r="ET8" s="221"/>
      <c r="EU8" s="221"/>
      <c r="EV8" s="221"/>
      <c r="EW8" s="221"/>
      <c r="EX8" s="221"/>
      <c r="EY8" s="221"/>
      <c r="EZ8" s="221"/>
      <c r="FA8" s="221"/>
      <c r="FB8" s="221"/>
      <c r="FC8" s="221"/>
      <c r="FD8" s="221"/>
      <c r="FE8" s="221"/>
      <c r="FF8" s="221"/>
      <c r="FG8" s="221"/>
      <c r="FH8" s="221"/>
      <c r="FI8" s="221"/>
      <c r="FJ8" s="221"/>
      <c r="FK8" s="221"/>
      <c r="FL8" s="221"/>
      <c r="FM8" s="221"/>
      <c r="FN8" s="221"/>
      <c r="FO8" s="221"/>
      <c r="FP8" s="221"/>
      <c r="FQ8" s="221"/>
      <c r="FR8" s="221"/>
      <c r="FS8" s="221"/>
      <c r="FT8" s="221"/>
      <c r="FU8" s="221"/>
      <c r="FV8" s="221"/>
      <c r="FW8" s="221"/>
      <c r="FX8" s="221"/>
      <c r="FY8" s="221"/>
      <c r="FZ8" s="221"/>
      <c r="GA8" s="221"/>
      <c r="GB8" s="221"/>
      <c r="GC8" s="221"/>
      <c r="GD8" s="221"/>
      <c r="GE8" s="221"/>
      <c r="GF8" s="221"/>
      <c r="GG8" s="221"/>
      <c r="GH8" s="221"/>
      <c r="GI8" s="221"/>
      <c r="GJ8" s="221"/>
      <c r="GK8" s="221"/>
      <c r="GL8" s="221"/>
      <c r="GM8" s="221"/>
      <c r="GN8" s="221"/>
      <c r="GO8" s="221"/>
      <c r="GP8" s="221"/>
      <c r="GQ8" s="221"/>
      <c r="GR8" s="221"/>
      <c r="GS8" s="221"/>
      <c r="GT8" s="221"/>
      <c r="GU8" s="221"/>
      <c r="GV8" s="221"/>
      <c r="GW8" s="221"/>
      <c r="GX8" s="221"/>
      <c r="GY8" s="221"/>
      <c r="GZ8" s="221"/>
      <c r="HA8" s="221"/>
      <c r="HB8" s="221"/>
      <c r="HC8" s="221"/>
      <c r="HD8" s="221"/>
      <c r="HE8" s="221"/>
      <c r="HF8" s="221"/>
      <c r="HG8" s="221"/>
      <c r="HH8" s="221"/>
      <c r="HI8" s="221"/>
      <c r="HJ8" s="221"/>
      <c r="HK8" s="221"/>
      <c r="HL8" s="221"/>
      <c r="HM8" s="221"/>
      <c r="HN8" s="221"/>
      <c r="HO8" s="221"/>
      <c r="HP8" s="221"/>
      <c r="HQ8" s="221"/>
      <c r="HR8" s="221"/>
      <c r="HS8" s="221"/>
      <c r="HT8" s="221"/>
      <c r="HU8" s="221"/>
      <c r="HV8" s="221"/>
      <c r="HW8" s="221"/>
      <c r="HX8" s="221"/>
      <c r="HY8" s="221"/>
      <c r="HZ8" s="221"/>
      <c r="IA8" s="221"/>
      <c r="IB8" s="221"/>
      <c r="IC8" s="221"/>
      <c r="ID8" s="221"/>
      <c r="IE8" s="221"/>
      <c r="IF8" s="221"/>
      <c r="IG8" s="221"/>
      <c r="IH8" s="221"/>
      <c r="II8" s="221"/>
      <c r="IJ8" s="221"/>
      <c r="IK8" s="221"/>
      <c r="IL8" s="221"/>
      <c r="IM8" s="221"/>
    </row>
    <row r="9" spans="1:247" s="8" customFormat="1" x14ac:dyDescent="0.55000000000000004">
      <c r="A9" s="131">
        <v>7</v>
      </c>
      <c r="B9" s="20" t="s">
        <v>5</v>
      </c>
      <c r="C9" s="20" t="s">
        <v>8</v>
      </c>
      <c r="D9" s="247">
        <v>1060</v>
      </c>
      <c r="E9" s="258">
        <v>14.8</v>
      </c>
      <c r="F9" s="258">
        <f t="shared" si="0"/>
        <v>14.8</v>
      </c>
      <c r="G9" s="132">
        <v>0.72</v>
      </c>
      <c r="H9" s="2"/>
      <c r="I9" s="234">
        <f>D188</f>
        <v>-6.3641398182184838E-3</v>
      </c>
      <c r="J9" s="439">
        <f>D190</f>
        <v>0.72654548323585733</v>
      </c>
      <c r="K9" s="2"/>
      <c r="L9" s="2"/>
      <c r="M9" s="2"/>
      <c r="N9" s="2"/>
      <c r="O9" s="2"/>
      <c r="P9" s="2"/>
      <c r="Q9" s="2"/>
      <c r="R9" s="2"/>
      <c r="S9" s="2"/>
      <c r="T9" s="2"/>
      <c r="U9" s="2"/>
      <c r="V9" s="2"/>
      <c r="W9" s="2"/>
      <c r="X9" s="2"/>
      <c r="Y9" s="2"/>
      <c r="Z9" s="2"/>
      <c r="AA9" s="2"/>
      <c r="AB9" s="2"/>
      <c r="AC9" s="2"/>
      <c r="AD9" s="2" t="s">
        <v>12</v>
      </c>
      <c r="AE9" s="2"/>
      <c r="AF9" s="2"/>
      <c r="AG9" s="2"/>
      <c r="AH9" s="2"/>
      <c r="AI9" s="2"/>
      <c r="AJ9" s="2"/>
      <c r="AK9" s="2"/>
      <c r="AL9" s="2"/>
      <c r="AM9" s="2"/>
      <c r="AN9" s="2"/>
      <c r="AO9" s="2"/>
      <c r="AP9" s="2"/>
      <c r="AQ9" s="2"/>
      <c r="AR9" s="2"/>
      <c r="AS9" s="2"/>
      <c r="AT9" s="2"/>
      <c r="AU9" s="2"/>
      <c r="AV9" s="2"/>
      <c r="AW9" s="2"/>
      <c r="AX9" s="2"/>
      <c r="AY9" s="2"/>
      <c r="AZ9" s="2"/>
      <c r="BA9" s="2"/>
      <c r="BB9" s="2"/>
      <c r="BC9" s="221"/>
      <c r="BD9" s="221"/>
      <c r="BE9" s="221"/>
      <c r="BF9" s="221"/>
      <c r="BG9" s="221"/>
      <c r="BH9" s="221"/>
      <c r="BI9" s="221"/>
      <c r="BJ9" s="221"/>
      <c r="BK9" s="221"/>
      <c r="BL9" s="221"/>
      <c r="BM9" s="221"/>
      <c r="BN9" s="221"/>
      <c r="BO9" s="221"/>
      <c r="BP9" s="221"/>
      <c r="BQ9" s="221"/>
      <c r="BR9" s="221"/>
      <c r="BS9" s="221"/>
      <c r="BT9" s="221"/>
      <c r="BU9" s="221"/>
      <c r="BV9" s="221"/>
      <c r="BW9" s="221"/>
      <c r="BX9" s="221"/>
      <c r="BY9" s="221"/>
      <c r="BZ9" s="221"/>
      <c r="CA9" s="221"/>
      <c r="CB9" s="221"/>
      <c r="CC9" s="221"/>
      <c r="CD9" s="221"/>
      <c r="CE9" s="221"/>
      <c r="CF9" s="221"/>
      <c r="CG9" s="221"/>
      <c r="CH9" s="221"/>
      <c r="CI9" s="221"/>
      <c r="CJ9" s="221"/>
      <c r="CK9" s="221"/>
      <c r="CL9" s="221"/>
      <c r="CM9" s="221"/>
      <c r="CN9" s="221"/>
      <c r="CO9" s="221"/>
      <c r="CP9" s="221"/>
      <c r="CQ9" s="221"/>
      <c r="CR9" s="221"/>
      <c r="CS9" s="221"/>
      <c r="CT9" s="221"/>
      <c r="CU9" s="221"/>
      <c r="CV9" s="221"/>
      <c r="CW9" s="221"/>
      <c r="CX9" s="221"/>
      <c r="CY9" s="221"/>
      <c r="CZ9" s="221"/>
      <c r="DA9" s="221"/>
      <c r="DB9" s="221"/>
      <c r="DC9" s="221"/>
      <c r="DD9" s="221"/>
      <c r="DE9" s="221"/>
      <c r="DF9" s="221"/>
      <c r="DG9" s="221"/>
      <c r="DH9" s="221"/>
      <c r="DI9" s="221"/>
      <c r="DJ9" s="221"/>
      <c r="DK9" s="221"/>
      <c r="DL9" s="221"/>
      <c r="DM9" s="221"/>
      <c r="DN9" s="221"/>
      <c r="DO9" s="221"/>
      <c r="DP9" s="221"/>
      <c r="DQ9" s="221"/>
      <c r="DR9" s="221"/>
      <c r="DS9" s="221"/>
      <c r="DT9" s="221"/>
      <c r="DU9" s="221"/>
      <c r="DV9" s="221"/>
      <c r="DW9" s="221"/>
      <c r="DX9" s="221"/>
      <c r="DY9" s="221"/>
      <c r="DZ9" s="221"/>
      <c r="EA9" s="221"/>
      <c r="EB9" s="221"/>
      <c r="EC9" s="221"/>
      <c r="ED9" s="221"/>
      <c r="EE9" s="221"/>
      <c r="EF9" s="221"/>
      <c r="EG9" s="221"/>
      <c r="EH9" s="221"/>
      <c r="EI9" s="221"/>
      <c r="EJ9" s="221"/>
      <c r="EK9" s="221"/>
      <c r="EL9" s="221"/>
      <c r="EM9" s="221"/>
      <c r="EN9" s="221"/>
      <c r="EO9" s="221"/>
      <c r="EP9" s="221"/>
      <c r="EQ9" s="221"/>
      <c r="ER9" s="221"/>
      <c r="ES9" s="221"/>
      <c r="ET9" s="221"/>
      <c r="EU9" s="221"/>
      <c r="EV9" s="221"/>
      <c r="EW9" s="221"/>
      <c r="EX9" s="221"/>
      <c r="EY9" s="221"/>
      <c r="EZ9" s="221"/>
      <c r="FA9" s="221"/>
      <c r="FB9" s="221"/>
      <c r="FC9" s="221"/>
      <c r="FD9" s="221"/>
      <c r="FE9" s="221"/>
      <c r="FF9" s="221"/>
      <c r="FG9" s="221"/>
      <c r="FH9" s="221"/>
      <c r="FI9" s="221"/>
      <c r="FJ9" s="221"/>
      <c r="FK9" s="221"/>
      <c r="FL9" s="221"/>
      <c r="FM9" s="221"/>
      <c r="FN9" s="221"/>
      <c r="FO9" s="221"/>
      <c r="FP9" s="221"/>
      <c r="FQ9" s="221"/>
      <c r="FR9" s="221"/>
      <c r="FS9" s="221"/>
      <c r="FT9" s="221"/>
      <c r="FU9" s="221"/>
      <c r="FV9" s="221"/>
      <c r="FW9" s="221"/>
      <c r="FX9" s="221"/>
      <c r="FY9" s="221"/>
      <c r="FZ9" s="221"/>
      <c r="GA9" s="221"/>
      <c r="GB9" s="221"/>
      <c r="GC9" s="221"/>
      <c r="GD9" s="221"/>
      <c r="GE9" s="221"/>
      <c r="GF9" s="221"/>
      <c r="GG9" s="221"/>
      <c r="GH9" s="221"/>
      <c r="GI9" s="221"/>
      <c r="GJ9" s="221"/>
      <c r="GK9" s="221"/>
      <c r="GL9" s="221"/>
      <c r="GM9" s="221"/>
      <c r="GN9" s="221"/>
      <c r="GO9" s="221"/>
      <c r="GP9" s="221"/>
      <c r="GQ9" s="221"/>
      <c r="GR9" s="221"/>
      <c r="GS9" s="221"/>
      <c r="GT9" s="221"/>
      <c r="GU9" s="221"/>
      <c r="GV9" s="221"/>
      <c r="GW9" s="221"/>
      <c r="GX9" s="221"/>
      <c r="GY9" s="221"/>
      <c r="GZ9" s="221"/>
      <c r="HA9" s="221"/>
      <c r="HB9" s="221"/>
      <c r="HC9" s="221"/>
      <c r="HD9" s="221"/>
      <c r="HE9" s="221"/>
      <c r="HF9" s="221"/>
      <c r="HG9" s="221"/>
      <c r="HH9" s="221"/>
      <c r="HI9" s="221"/>
      <c r="HJ9" s="221"/>
      <c r="HK9" s="221"/>
      <c r="HL9" s="221"/>
      <c r="HM9" s="221"/>
      <c r="HN9" s="221"/>
      <c r="HO9" s="221"/>
      <c r="HP9" s="221"/>
      <c r="HQ9" s="221"/>
      <c r="HR9" s="221"/>
      <c r="HS9" s="221"/>
      <c r="HT9" s="221"/>
      <c r="HU9" s="221"/>
      <c r="HV9" s="221"/>
      <c r="HW9" s="221"/>
      <c r="HX9" s="221"/>
      <c r="HY9" s="221"/>
      <c r="HZ9" s="221"/>
      <c r="IA9" s="221"/>
      <c r="IB9" s="221"/>
      <c r="IC9" s="221"/>
      <c r="ID9" s="221"/>
      <c r="IE9" s="221"/>
      <c r="IF9" s="221"/>
      <c r="IG9" s="221"/>
      <c r="IH9" s="221"/>
      <c r="II9" s="221"/>
      <c r="IJ9" s="221"/>
      <c r="IK9" s="221"/>
      <c r="IL9" s="221"/>
      <c r="IM9" s="221"/>
    </row>
    <row r="10" spans="1:247" s="268" customFormat="1" x14ac:dyDescent="0.55000000000000004">
      <c r="A10" s="261">
        <v>8</v>
      </c>
      <c r="B10" s="79" t="s">
        <v>5</v>
      </c>
      <c r="C10" s="79" t="s">
        <v>9</v>
      </c>
      <c r="D10" s="262">
        <v>1060</v>
      </c>
      <c r="E10" s="263">
        <v>17.3</v>
      </c>
      <c r="F10" s="263">
        <f t="shared" si="0"/>
        <v>17.3</v>
      </c>
      <c r="G10" s="264">
        <v>0.69</v>
      </c>
      <c r="H10" s="265"/>
      <c r="I10" s="266">
        <f>D198</f>
        <v>-2.7248532053191332E-2</v>
      </c>
      <c r="J10" s="440">
        <f>D200</f>
        <v>0.59565530465675798</v>
      </c>
      <c r="K10" s="265"/>
      <c r="L10" s="265"/>
      <c r="M10" s="265"/>
      <c r="N10" s="265"/>
      <c r="O10" s="265"/>
      <c r="P10" s="265"/>
      <c r="Q10" s="265"/>
      <c r="R10" s="265"/>
      <c r="S10" s="265"/>
      <c r="T10" s="265"/>
      <c r="U10" s="265"/>
      <c r="V10" s="265"/>
      <c r="W10" s="265"/>
      <c r="X10" s="265"/>
      <c r="Y10" s="265"/>
      <c r="Z10" s="265"/>
      <c r="AA10" s="265"/>
      <c r="AB10" s="265"/>
      <c r="AC10" s="265"/>
      <c r="AD10" s="265"/>
      <c r="AE10" s="265"/>
      <c r="AF10" s="265"/>
      <c r="AG10" s="265"/>
      <c r="AH10" s="265"/>
      <c r="AI10" s="265"/>
      <c r="AJ10" s="265"/>
      <c r="AK10" s="265"/>
      <c r="AL10" s="265"/>
      <c r="AM10" s="265"/>
      <c r="AN10" s="265"/>
      <c r="AO10" s="265"/>
      <c r="AP10" s="265"/>
      <c r="AQ10" s="265"/>
      <c r="AR10" s="265"/>
      <c r="AS10" s="265"/>
      <c r="AT10" s="265"/>
      <c r="AU10" s="265"/>
      <c r="AV10" s="265"/>
      <c r="AW10" s="265"/>
      <c r="AX10" s="265"/>
      <c r="AY10" s="265"/>
      <c r="AZ10" s="265"/>
      <c r="BA10" s="265"/>
      <c r="BB10" s="265"/>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row>
    <row r="11" spans="1:247" s="9" customFormat="1" x14ac:dyDescent="0.55000000000000004">
      <c r="A11" s="134">
        <v>9</v>
      </c>
      <c r="B11" s="22" t="s">
        <v>6</v>
      </c>
      <c r="C11" s="22" t="s">
        <v>8</v>
      </c>
      <c r="D11" s="248">
        <v>6000</v>
      </c>
      <c r="E11" s="259">
        <v>83.9</v>
      </c>
      <c r="F11" s="259">
        <f t="shared" si="0"/>
        <v>83.9</v>
      </c>
      <c r="G11" s="135">
        <v>1</v>
      </c>
      <c r="H11" s="2"/>
      <c r="I11" s="235" t="e">
        <f>D208</f>
        <v>#NUM!</v>
      </c>
      <c r="J11" s="439">
        <f>D210</f>
        <v>0.17800412448501346</v>
      </c>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21"/>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row>
    <row r="12" spans="1:247" s="10" customFormat="1" ht="14.7" thickBot="1" x14ac:dyDescent="0.6">
      <c r="A12" s="110">
        <v>10</v>
      </c>
      <c r="B12" s="136" t="s">
        <v>6</v>
      </c>
      <c r="C12" s="136" t="s">
        <v>9</v>
      </c>
      <c r="D12" s="249">
        <v>6000</v>
      </c>
      <c r="E12" s="260">
        <v>97.9</v>
      </c>
      <c r="F12" s="260">
        <f t="shared" si="0"/>
        <v>97.9</v>
      </c>
      <c r="G12" s="137">
        <v>1</v>
      </c>
      <c r="H12" s="2"/>
      <c r="I12" s="236" t="e">
        <f>D218</f>
        <v>#NUM!</v>
      </c>
      <c r="J12" s="441">
        <f>D220</f>
        <v>0.15254898921647222</v>
      </c>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21"/>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row>
    <row r="13" spans="1:247" ht="14.7" thickBot="1" x14ac:dyDescent="0.6"/>
    <row r="14" spans="1:247" x14ac:dyDescent="0.55000000000000004">
      <c r="B14" s="138"/>
      <c r="C14" s="139"/>
      <c r="D14" s="140">
        <v>2017</v>
      </c>
      <c r="E14" s="140">
        <v>2018</v>
      </c>
      <c r="F14" s="140">
        <v>2019</v>
      </c>
      <c r="G14" s="140">
        <v>2020</v>
      </c>
      <c r="H14" s="140">
        <v>2021</v>
      </c>
      <c r="I14" s="140">
        <v>2022</v>
      </c>
      <c r="J14" s="140">
        <v>2023</v>
      </c>
      <c r="K14" s="140">
        <v>2024</v>
      </c>
      <c r="L14" s="140">
        <v>2025</v>
      </c>
      <c r="M14" s="140">
        <v>2026</v>
      </c>
      <c r="N14" s="140">
        <v>2027</v>
      </c>
      <c r="O14" s="140">
        <v>2028</v>
      </c>
      <c r="P14" s="140">
        <v>2029</v>
      </c>
      <c r="Q14" s="140">
        <v>2030</v>
      </c>
      <c r="R14" s="140">
        <v>2031</v>
      </c>
      <c r="S14" s="140">
        <v>2032</v>
      </c>
      <c r="T14" s="140">
        <v>2033</v>
      </c>
      <c r="U14" s="140">
        <v>2034</v>
      </c>
      <c r="V14" s="140">
        <v>2035</v>
      </c>
      <c r="W14" s="140">
        <v>2036</v>
      </c>
      <c r="X14" s="140">
        <v>2037</v>
      </c>
      <c r="Y14" s="140">
        <v>2038</v>
      </c>
      <c r="Z14" s="140">
        <v>2039</v>
      </c>
      <c r="AA14" s="140">
        <v>2040</v>
      </c>
      <c r="AB14" s="140">
        <v>2041</v>
      </c>
      <c r="AC14" s="140">
        <v>2042</v>
      </c>
      <c r="AD14" s="140">
        <v>2043</v>
      </c>
      <c r="AE14" s="140">
        <v>2044</v>
      </c>
      <c r="AF14" s="140">
        <v>2045</v>
      </c>
      <c r="AG14" s="140">
        <v>2046</v>
      </c>
      <c r="AH14" s="140">
        <v>2047</v>
      </c>
      <c r="AI14" s="140">
        <v>2048</v>
      </c>
      <c r="AJ14" s="140">
        <v>2049</v>
      </c>
      <c r="AK14" s="140">
        <v>2050</v>
      </c>
      <c r="AL14" s="140">
        <v>2051</v>
      </c>
      <c r="AM14" s="140">
        <v>2052</v>
      </c>
      <c r="AN14" s="140">
        <v>2053</v>
      </c>
      <c r="AO14" s="140">
        <v>2054</v>
      </c>
      <c r="AP14" s="140">
        <v>2055</v>
      </c>
      <c r="AQ14" s="140">
        <v>2056</v>
      </c>
      <c r="AR14" s="140">
        <v>2057</v>
      </c>
      <c r="AS14" s="140">
        <v>2058</v>
      </c>
      <c r="AT14" s="140">
        <v>2059</v>
      </c>
      <c r="AU14" s="140">
        <v>2060</v>
      </c>
      <c r="AV14" s="140">
        <v>2061</v>
      </c>
      <c r="AW14" s="140">
        <v>2062</v>
      </c>
      <c r="AX14" s="140">
        <v>2063</v>
      </c>
      <c r="AY14" s="140">
        <v>2064</v>
      </c>
      <c r="AZ14" s="140">
        <v>2065</v>
      </c>
      <c r="BA14" s="141">
        <v>2066</v>
      </c>
    </row>
    <row r="15" spans="1:247" x14ac:dyDescent="0.55000000000000004">
      <c r="B15" s="142" t="s">
        <v>15</v>
      </c>
      <c r="C15" s="12"/>
      <c r="D15" s="12"/>
      <c r="E15" s="84">
        <v>0.2</v>
      </c>
      <c r="F15" s="84">
        <v>0.15</v>
      </c>
      <c r="G15" s="84">
        <v>0.27500000000000002</v>
      </c>
      <c r="H15" s="84">
        <v>0.27500000000000002</v>
      </c>
      <c r="I15" s="84">
        <v>0.1</v>
      </c>
      <c r="J15" s="84">
        <v>0</v>
      </c>
      <c r="K15" s="84">
        <v>0</v>
      </c>
      <c r="L15" s="84">
        <v>0</v>
      </c>
      <c r="M15" s="84">
        <v>0</v>
      </c>
      <c r="N15" s="84">
        <v>0</v>
      </c>
      <c r="O15" s="84">
        <v>0</v>
      </c>
      <c r="P15" s="84">
        <v>0</v>
      </c>
      <c r="Q15" s="84">
        <v>0</v>
      </c>
      <c r="R15" s="84">
        <v>0</v>
      </c>
      <c r="S15" s="84">
        <v>0</v>
      </c>
      <c r="T15" s="84">
        <v>0</v>
      </c>
      <c r="U15" s="84">
        <v>0</v>
      </c>
      <c r="V15" s="84">
        <v>0</v>
      </c>
      <c r="W15" s="84">
        <v>0</v>
      </c>
      <c r="X15" s="84">
        <v>0</v>
      </c>
      <c r="Y15" s="84">
        <v>0</v>
      </c>
      <c r="Z15" s="84">
        <v>0</v>
      </c>
      <c r="AA15" s="84">
        <v>0</v>
      </c>
      <c r="AB15" s="84">
        <v>0</v>
      </c>
      <c r="AC15" s="84">
        <v>0</v>
      </c>
      <c r="AD15" s="84">
        <v>0</v>
      </c>
      <c r="AE15" s="84">
        <v>0</v>
      </c>
      <c r="AF15" s="84">
        <v>0</v>
      </c>
      <c r="AG15" s="84">
        <v>0</v>
      </c>
      <c r="AH15" s="84">
        <v>0</v>
      </c>
      <c r="AI15" s="84">
        <v>0</v>
      </c>
      <c r="AJ15" s="84">
        <v>0</v>
      </c>
      <c r="AK15" s="84">
        <v>0</v>
      </c>
      <c r="AL15" s="84">
        <v>0</v>
      </c>
      <c r="AM15" s="84">
        <v>0</v>
      </c>
      <c r="AN15" s="84">
        <v>0</v>
      </c>
      <c r="AO15" s="84">
        <v>0</v>
      </c>
      <c r="AP15" s="84">
        <v>0</v>
      </c>
      <c r="AQ15" s="84">
        <v>0</v>
      </c>
      <c r="AR15" s="84">
        <v>0</v>
      </c>
      <c r="AS15" s="84">
        <v>0</v>
      </c>
      <c r="AT15" s="84">
        <v>0</v>
      </c>
      <c r="AU15" s="84">
        <v>0</v>
      </c>
      <c r="AV15" s="84">
        <v>0</v>
      </c>
      <c r="AW15" s="84">
        <v>0</v>
      </c>
      <c r="AX15" s="84">
        <v>0</v>
      </c>
      <c r="AY15" s="84">
        <v>0</v>
      </c>
      <c r="AZ15" s="84">
        <v>0</v>
      </c>
      <c r="BA15" s="143">
        <v>0</v>
      </c>
    </row>
    <row r="16" spans="1:247" x14ac:dyDescent="0.55000000000000004">
      <c r="B16" s="142" t="s">
        <v>17</v>
      </c>
      <c r="C16" s="12"/>
      <c r="D16" s="12"/>
      <c r="E16" s="84" t="s">
        <v>14</v>
      </c>
      <c r="F16" s="84">
        <v>0</v>
      </c>
      <c r="G16" s="84">
        <v>0.5</v>
      </c>
      <c r="H16" s="84">
        <v>1</v>
      </c>
      <c r="I16" s="84">
        <f>H16</f>
        <v>1</v>
      </c>
      <c r="J16" s="84">
        <f>I16</f>
        <v>1</v>
      </c>
      <c r="K16" s="84">
        <f t="shared" ref="K16:BA16" si="1">J16+J15</f>
        <v>1</v>
      </c>
      <c r="L16" s="84">
        <f t="shared" si="1"/>
        <v>1</v>
      </c>
      <c r="M16" s="84">
        <f t="shared" si="1"/>
        <v>1</v>
      </c>
      <c r="N16" s="84">
        <f t="shared" si="1"/>
        <v>1</v>
      </c>
      <c r="O16" s="84">
        <f t="shared" si="1"/>
        <v>1</v>
      </c>
      <c r="P16" s="84">
        <f t="shared" si="1"/>
        <v>1</v>
      </c>
      <c r="Q16" s="84">
        <f t="shared" si="1"/>
        <v>1</v>
      </c>
      <c r="R16" s="84">
        <f t="shared" si="1"/>
        <v>1</v>
      </c>
      <c r="S16" s="84">
        <f t="shared" si="1"/>
        <v>1</v>
      </c>
      <c r="T16" s="84">
        <f t="shared" si="1"/>
        <v>1</v>
      </c>
      <c r="U16" s="84">
        <f t="shared" si="1"/>
        <v>1</v>
      </c>
      <c r="V16" s="84">
        <f t="shared" si="1"/>
        <v>1</v>
      </c>
      <c r="W16" s="84">
        <f t="shared" si="1"/>
        <v>1</v>
      </c>
      <c r="X16" s="84">
        <f t="shared" si="1"/>
        <v>1</v>
      </c>
      <c r="Y16" s="84">
        <f t="shared" si="1"/>
        <v>1</v>
      </c>
      <c r="Z16" s="84">
        <f t="shared" si="1"/>
        <v>1</v>
      </c>
      <c r="AA16" s="84">
        <f t="shared" si="1"/>
        <v>1</v>
      </c>
      <c r="AB16" s="84">
        <f t="shared" si="1"/>
        <v>1</v>
      </c>
      <c r="AC16" s="84">
        <f t="shared" si="1"/>
        <v>1</v>
      </c>
      <c r="AD16" s="84">
        <f t="shared" si="1"/>
        <v>1</v>
      </c>
      <c r="AE16" s="84">
        <f t="shared" si="1"/>
        <v>1</v>
      </c>
      <c r="AF16" s="84">
        <f t="shared" si="1"/>
        <v>1</v>
      </c>
      <c r="AG16" s="84">
        <f t="shared" si="1"/>
        <v>1</v>
      </c>
      <c r="AH16" s="84">
        <f t="shared" si="1"/>
        <v>1</v>
      </c>
      <c r="AI16" s="84">
        <f t="shared" si="1"/>
        <v>1</v>
      </c>
      <c r="AJ16" s="84">
        <f t="shared" si="1"/>
        <v>1</v>
      </c>
      <c r="AK16" s="84">
        <f t="shared" si="1"/>
        <v>1</v>
      </c>
      <c r="AL16" s="84">
        <f t="shared" si="1"/>
        <v>1</v>
      </c>
      <c r="AM16" s="84">
        <f t="shared" si="1"/>
        <v>1</v>
      </c>
      <c r="AN16" s="84">
        <f t="shared" si="1"/>
        <v>1</v>
      </c>
      <c r="AO16" s="84">
        <f t="shared" si="1"/>
        <v>1</v>
      </c>
      <c r="AP16" s="84">
        <f t="shared" si="1"/>
        <v>1</v>
      </c>
      <c r="AQ16" s="84">
        <f t="shared" si="1"/>
        <v>1</v>
      </c>
      <c r="AR16" s="84">
        <f t="shared" si="1"/>
        <v>1</v>
      </c>
      <c r="AS16" s="84">
        <f t="shared" si="1"/>
        <v>1</v>
      </c>
      <c r="AT16" s="84">
        <f t="shared" si="1"/>
        <v>1</v>
      </c>
      <c r="AU16" s="84">
        <f t="shared" si="1"/>
        <v>1</v>
      </c>
      <c r="AV16" s="84">
        <f t="shared" si="1"/>
        <v>1</v>
      </c>
      <c r="AW16" s="84">
        <f t="shared" si="1"/>
        <v>1</v>
      </c>
      <c r="AX16" s="84">
        <f t="shared" si="1"/>
        <v>1</v>
      </c>
      <c r="AY16" s="84">
        <f t="shared" si="1"/>
        <v>1</v>
      </c>
      <c r="AZ16" s="84">
        <f t="shared" si="1"/>
        <v>1</v>
      </c>
      <c r="BA16" s="143">
        <f t="shared" si="1"/>
        <v>1</v>
      </c>
    </row>
    <row r="17" spans="2:246" x14ac:dyDescent="0.55000000000000004">
      <c r="B17" s="142" t="s">
        <v>13</v>
      </c>
      <c r="C17" s="12"/>
      <c r="D17" s="85">
        <v>0</v>
      </c>
      <c r="E17" s="85">
        <v>0</v>
      </c>
      <c r="F17" s="84">
        <f>F16</f>
        <v>0</v>
      </c>
      <c r="G17" s="84">
        <v>0.5</v>
      </c>
      <c r="H17" s="84">
        <v>1</v>
      </c>
      <c r="I17" s="84">
        <v>1</v>
      </c>
      <c r="J17" s="84">
        <f t="shared" ref="J17:AZ17" si="2">J16</f>
        <v>1</v>
      </c>
      <c r="K17" s="84">
        <f t="shared" si="2"/>
        <v>1</v>
      </c>
      <c r="L17" s="84">
        <f t="shared" si="2"/>
        <v>1</v>
      </c>
      <c r="M17" s="84">
        <f t="shared" si="2"/>
        <v>1</v>
      </c>
      <c r="N17" s="84">
        <f t="shared" si="2"/>
        <v>1</v>
      </c>
      <c r="O17" s="84">
        <f t="shared" si="2"/>
        <v>1</v>
      </c>
      <c r="P17" s="84">
        <f t="shared" si="2"/>
        <v>1</v>
      </c>
      <c r="Q17" s="84">
        <f t="shared" si="2"/>
        <v>1</v>
      </c>
      <c r="R17" s="84">
        <f t="shared" si="2"/>
        <v>1</v>
      </c>
      <c r="S17" s="84">
        <f t="shared" si="2"/>
        <v>1</v>
      </c>
      <c r="T17" s="84">
        <f t="shared" si="2"/>
        <v>1</v>
      </c>
      <c r="U17" s="84">
        <f t="shared" si="2"/>
        <v>1</v>
      </c>
      <c r="V17" s="84">
        <f t="shared" si="2"/>
        <v>1</v>
      </c>
      <c r="W17" s="84">
        <f t="shared" si="2"/>
        <v>1</v>
      </c>
      <c r="X17" s="84">
        <f t="shared" si="2"/>
        <v>1</v>
      </c>
      <c r="Y17" s="84">
        <f t="shared" si="2"/>
        <v>1</v>
      </c>
      <c r="Z17" s="84">
        <f t="shared" si="2"/>
        <v>1</v>
      </c>
      <c r="AA17" s="84">
        <f t="shared" si="2"/>
        <v>1</v>
      </c>
      <c r="AB17" s="84">
        <f t="shared" si="2"/>
        <v>1</v>
      </c>
      <c r="AC17" s="84">
        <f t="shared" si="2"/>
        <v>1</v>
      </c>
      <c r="AD17" s="84">
        <f t="shared" si="2"/>
        <v>1</v>
      </c>
      <c r="AE17" s="84">
        <f t="shared" si="2"/>
        <v>1</v>
      </c>
      <c r="AF17" s="84">
        <f t="shared" si="2"/>
        <v>1</v>
      </c>
      <c r="AG17" s="84">
        <f t="shared" si="2"/>
        <v>1</v>
      </c>
      <c r="AH17" s="84">
        <f t="shared" si="2"/>
        <v>1</v>
      </c>
      <c r="AI17" s="84">
        <f t="shared" si="2"/>
        <v>1</v>
      </c>
      <c r="AJ17" s="84">
        <f t="shared" si="2"/>
        <v>1</v>
      </c>
      <c r="AK17" s="84">
        <f t="shared" si="2"/>
        <v>1</v>
      </c>
      <c r="AL17" s="84">
        <f t="shared" si="2"/>
        <v>1</v>
      </c>
      <c r="AM17" s="84">
        <f t="shared" si="2"/>
        <v>1</v>
      </c>
      <c r="AN17" s="84">
        <f t="shared" si="2"/>
        <v>1</v>
      </c>
      <c r="AO17" s="84">
        <f t="shared" si="2"/>
        <v>1</v>
      </c>
      <c r="AP17" s="84">
        <f t="shared" si="2"/>
        <v>1</v>
      </c>
      <c r="AQ17" s="84">
        <f t="shared" si="2"/>
        <v>1</v>
      </c>
      <c r="AR17" s="84">
        <f t="shared" si="2"/>
        <v>1</v>
      </c>
      <c r="AS17" s="84">
        <f t="shared" si="2"/>
        <v>1</v>
      </c>
      <c r="AT17" s="84">
        <f t="shared" si="2"/>
        <v>1</v>
      </c>
      <c r="AU17" s="84">
        <f t="shared" si="2"/>
        <v>1</v>
      </c>
      <c r="AV17" s="84">
        <f t="shared" si="2"/>
        <v>1</v>
      </c>
      <c r="AW17" s="84">
        <f t="shared" si="2"/>
        <v>1</v>
      </c>
      <c r="AX17" s="84">
        <f t="shared" si="2"/>
        <v>1</v>
      </c>
      <c r="AY17" s="84">
        <f t="shared" si="2"/>
        <v>1</v>
      </c>
      <c r="AZ17" s="84">
        <f t="shared" si="2"/>
        <v>1</v>
      </c>
      <c r="BA17" s="143">
        <f>AZ17</f>
        <v>1</v>
      </c>
    </row>
    <row r="18" spans="2:246" x14ac:dyDescent="0.55000000000000004">
      <c r="B18" s="142" t="s">
        <v>16</v>
      </c>
      <c r="C18" s="84">
        <v>0.02</v>
      </c>
      <c r="D18" s="12"/>
      <c r="E18" s="12"/>
      <c r="F18" s="84">
        <f>C18</f>
        <v>0.02</v>
      </c>
      <c r="G18" s="84">
        <f>F18</f>
        <v>0.02</v>
      </c>
      <c r="H18" s="84">
        <f t="shared" ref="H18:BA18" si="3">G18</f>
        <v>0.02</v>
      </c>
      <c r="I18" s="84">
        <f t="shared" si="3"/>
        <v>0.02</v>
      </c>
      <c r="J18" s="84">
        <f t="shared" si="3"/>
        <v>0.02</v>
      </c>
      <c r="K18" s="84">
        <f t="shared" si="3"/>
        <v>0.02</v>
      </c>
      <c r="L18" s="84">
        <f t="shared" si="3"/>
        <v>0.02</v>
      </c>
      <c r="M18" s="84">
        <f t="shared" si="3"/>
        <v>0.02</v>
      </c>
      <c r="N18" s="84">
        <f t="shared" si="3"/>
        <v>0.02</v>
      </c>
      <c r="O18" s="84">
        <f t="shared" si="3"/>
        <v>0.02</v>
      </c>
      <c r="P18" s="84">
        <f t="shared" si="3"/>
        <v>0.02</v>
      </c>
      <c r="Q18" s="84">
        <f t="shared" si="3"/>
        <v>0.02</v>
      </c>
      <c r="R18" s="84">
        <f t="shared" si="3"/>
        <v>0.02</v>
      </c>
      <c r="S18" s="84">
        <f t="shared" si="3"/>
        <v>0.02</v>
      </c>
      <c r="T18" s="84">
        <f t="shared" si="3"/>
        <v>0.02</v>
      </c>
      <c r="U18" s="84">
        <f t="shared" si="3"/>
        <v>0.02</v>
      </c>
      <c r="V18" s="84">
        <f t="shared" si="3"/>
        <v>0.02</v>
      </c>
      <c r="W18" s="84">
        <f t="shared" si="3"/>
        <v>0.02</v>
      </c>
      <c r="X18" s="84">
        <f t="shared" si="3"/>
        <v>0.02</v>
      </c>
      <c r="Y18" s="84">
        <f t="shared" si="3"/>
        <v>0.02</v>
      </c>
      <c r="Z18" s="84">
        <f t="shared" si="3"/>
        <v>0.02</v>
      </c>
      <c r="AA18" s="84">
        <f t="shared" si="3"/>
        <v>0.02</v>
      </c>
      <c r="AB18" s="84">
        <f t="shared" si="3"/>
        <v>0.02</v>
      </c>
      <c r="AC18" s="84">
        <f t="shared" si="3"/>
        <v>0.02</v>
      </c>
      <c r="AD18" s="84">
        <f t="shared" si="3"/>
        <v>0.02</v>
      </c>
      <c r="AE18" s="84">
        <f t="shared" si="3"/>
        <v>0.02</v>
      </c>
      <c r="AF18" s="84">
        <f t="shared" si="3"/>
        <v>0.02</v>
      </c>
      <c r="AG18" s="84">
        <f t="shared" si="3"/>
        <v>0.02</v>
      </c>
      <c r="AH18" s="84">
        <f t="shared" si="3"/>
        <v>0.02</v>
      </c>
      <c r="AI18" s="84">
        <f t="shared" si="3"/>
        <v>0.02</v>
      </c>
      <c r="AJ18" s="84">
        <f t="shared" si="3"/>
        <v>0.02</v>
      </c>
      <c r="AK18" s="84">
        <f t="shared" si="3"/>
        <v>0.02</v>
      </c>
      <c r="AL18" s="84">
        <f t="shared" si="3"/>
        <v>0.02</v>
      </c>
      <c r="AM18" s="84">
        <f t="shared" si="3"/>
        <v>0.02</v>
      </c>
      <c r="AN18" s="84">
        <f t="shared" si="3"/>
        <v>0.02</v>
      </c>
      <c r="AO18" s="84">
        <f t="shared" si="3"/>
        <v>0.02</v>
      </c>
      <c r="AP18" s="84">
        <f t="shared" si="3"/>
        <v>0.02</v>
      </c>
      <c r="AQ18" s="84">
        <f t="shared" si="3"/>
        <v>0.02</v>
      </c>
      <c r="AR18" s="84">
        <f t="shared" si="3"/>
        <v>0.02</v>
      </c>
      <c r="AS18" s="84">
        <f t="shared" si="3"/>
        <v>0.02</v>
      </c>
      <c r="AT18" s="84">
        <f t="shared" si="3"/>
        <v>0.02</v>
      </c>
      <c r="AU18" s="84">
        <f t="shared" si="3"/>
        <v>0.02</v>
      </c>
      <c r="AV18" s="84">
        <f t="shared" si="3"/>
        <v>0.02</v>
      </c>
      <c r="AW18" s="84">
        <f t="shared" si="3"/>
        <v>0.02</v>
      </c>
      <c r="AX18" s="84">
        <f t="shared" si="3"/>
        <v>0.02</v>
      </c>
      <c r="AY18" s="84">
        <f t="shared" si="3"/>
        <v>0.02</v>
      </c>
      <c r="AZ18" s="84">
        <f t="shared" si="3"/>
        <v>0.02</v>
      </c>
      <c r="BA18" s="84">
        <f t="shared" si="3"/>
        <v>0.02</v>
      </c>
    </row>
    <row r="19" spans="2:246" x14ac:dyDescent="0.55000000000000004">
      <c r="B19" s="223" t="s">
        <v>26</v>
      </c>
      <c r="C19" s="224">
        <v>1</v>
      </c>
      <c r="D19" s="159"/>
      <c r="E19" s="159"/>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c r="AE19" s="224"/>
      <c r="AF19" s="224"/>
      <c r="AG19" s="224"/>
      <c r="AH19" s="225"/>
      <c r="AI19" s="225"/>
      <c r="AJ19" s="225"/>
      <c r="AK19" s="225"/>
      <c r="AL19" s="225"/>
      <c r="AM19" s="225"/>
      <c r="AN19" s="225"/>
      <c r="AO19" s="225"/>
      <c r="AP19" s="225"/>
      <c r="AQ19" s="225"/>
      <c r="AR19" s="225"/>
      <c r="AS19" s="225"/>
      <c r="AT19" s="225"/>
      <c r="AU19" s="225"/>
      <c r="AV19" s="225"/>
      <c r="AW19" s="225"/>
      <c r="AX19" s="225"/>
      <c r="AY19" s="225"/>
      <c r="AZ19" s="225"/>
      <c r="BA19" s="226"/>
    </row>
    <row r="20" spans="2:246" ht="14.7" thickBot="1" x14ac:dyDescent="0.6">
      <c r="B20" s="144" t="s">
        <v>24</v>
      </c>
      <c r="C20" s="145">
        <v>0.04</v>
      </c>
      <c r="D20" s="146"/>
      <c r="E20" s="146"/>
      <c r="F20" s="147"/>
      <c r="G20" s="147"/>
      <c r="H20" s="147"/>
      <c r="I20" s="147"/>
      <c r="J20" s="147"/>
      <c r="K20" s="147"/>
      <c r="L20" s="147"/>
      <c r="M20" s="147"/>
      <c r="N20" s="147"/>
      <c r="O20" s="147"/>
      <c r="P20" s="147"/>
      <c r="Q20" s="147"/>
      <c r="R20" s="147"/>
      <c r="S20" s="147"/>
      <c r="T20" s="147"/>
      <c r="U20" s="147"/>
      <c r="V20" s="147"/>
      <c r="W20" s="147"/>
      <c r="X20" s="147"/>
      <c r="Y20" s="147"/>
      <c r="Z20" s="147"/>
      <c r="AA20" s="147"/>
      <c r="AB20" s="147"/>
      <c r="AC20" s="147"/>
      <c r="AD20" s="147"/>
      <c r="AE20" s="147"/>
      <c r="AF20" s="147"/>
      <c r="AG20" s="147"/>
      <c r="AH20" s="219"/>
      <c r="AI20" s="219"/>
      <c r="AJ20" s="219"/>
      <c r="AK20" s="219"/>
      <c r="AL20" s="219"/>
      <c r="AM20" s="219"/>
      <c r="AN20" s="219"/>
      <c r="AO20" s="219"/>
      <c r="AP20" s="219"/>
      <c r="AQ20" s="219"/>
      <c r="AR20" s="219"/>
      <c r="AS20" s="219"/>
      <c r="AT20" s="219"/>
      <c r="AU20" s="219"/>
      <c r="AV20" s="219"/>
      <c r="AW20" s="219"/>
      <c r="AX20" s="219"/>
      <c r="AY20" s="219"/>
      <c r="AZ20" s="219"/>
      <c r="BA20" s="148"/>
    </row>
    <row r="21" spans="2:246" x14ac:dyDescent="0.55000000000000004">
      <c r="B21" s="112"/>
      <c r="C21" s="271"/>
      <c r="D21" s="112"/>
      <c r="E21" s="112"/>
      <c r="F21" s="433"/>
      <c r="G21" s="433"/>
      <c r="H21" s="433"/>
      <c r="I21" s="433"/>
      <c r="J21" s="433"/>
      <c r="K21" s="433"/>
      <c r="L21" s="433"/>
      <c r="M21" s="433"/>
      <c r="N21" s="433"/>
      <c r="O21" s="433"/>
      <c r="P21" s="433"/>
      <c r="Q21" s="433"/>
      <c r="R21" s="433"/>
      <c r="S21" s="433"/>
      <c r="T21" s="433"/>
      <c r="U21" s="433"/>
      <c r="V21" s="433"/>
      <c r="W21" s="433"/>
      <c r="X21" s="433"/>
      <c r="Y21" s="433"/>
      <c r="Z21" s="433"/>
      <c r="AA21" s="433"/>
      <c r="AB21" s="433"/>
      <c r="AC21" s="433"/>
      <c r="AD21" s="433"/>
      <c r="AE21" s="433"/>
      <c r="AF21" s="433"/>
      <c r="AG21" s="433"/>
      <c r="AH21" s="433"/>
      <c r="AI21" s="433"/>
      <c r="AJ21" s="433"/>
      <c r="AK21" s="433"/>
      <c r="AL21" s="433"/>
      <c r="AM21" s="433"/>
      <c r="AN21" s="433"/>
      <c r="AO21" s="433"/>
      <c r="AP21" s="433"/>
      <c r="AQ21" s="433"/>
      <c r="AR21" s="433"/>
      <c r="AS21" s="433"/>
      <c r="AT21" s="433"/>
      <c r="AU21" s="433"/>
      <c r="AV21" s="433"/>
      <c r="AW21" s="433"/>
      <c r="AX21" s="433"/>
      <c r="AY21" s="433"/>
      <c r="AZ21" s="433"/>
      <c r="BA21" s="433"/>
    </row>
    <row r="22" spans="2:246" s="2" customFormat="1" x14ac:dyDescent="0.55000000000000004">
      <c r="B22" s="221"/>
      <c r="C22" s="271"/>
      <c r="D22" s="221"/>
      <c r="E22" s="221"/>
      <c r="F22" s="271"/>
      <c r="G22" s="271"/>
      <c r="H22" s="271"/>
      <c r="I22" s="271"/>
      <c r="J22" s="271"/>
      <c r="K22" s="271"/>
      <c r="L22" s="271"/>
      <c r="M22" s="271"/>
      <c r="N22" s="271"/>
      <c r="O22" s="271"/>
      <c r="P22" s="271"/>
      <c r="Q22" s="271"/>
      <c r="R22" s="271"/>
      <c r="S22" s="271"/>
      <c r="T22" s="271"/>
      <c r="U22" s="271"/>
      <c r="V22" s="271"/>
      <c r="W22" s="271"/>
      <c r="X22" s="271"/>
      <c r="Y22" s="271"/>
      <c r="Z22" s="271"/>
      <c r="AA22" s="271"/>
      <c r="AB22" s="271"/>
      <c r="AC22" s="271"/>
      <c r="AD22" s="271"/>
      <c r="AE22" s="271"/>
      <c r="AF22" s="271"/>
      <c r="AG22" s="271"/>
      <c r="AH22" s="271"/>
      <c r="AI22" s="271"/>
      <c r="AJ22" s="271"/>
      <c r="AK22" s="271"/>
      <c r="AL22" s="271"/>
      <c r="AM22" s="271"/>
      <c r="AN22" s="271"/>
      <c r="AO22" s="271"/>
      <c r="AP22" s="271"/>
      <c r="AQ22" s="271"/>
      <c r="AR22" s="271"/>
      <c r="AS22" s="271"/>
      <c r="AT22" s="271"/>
      <c r="AU22" s="271"/>
      <c r="AV22" s="271"/>
      <c r="AW22" s="271"/>
      <c r="AX22" s="271"/>
      <c r="AY22" s="271"/>
      <c r="AZ22" s="271"/>
      <c r="BA22" s="27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c r="DU22" s="221"/>
      <c r="DV22" s="221"/>
      <c r="DW22" s="221"/>
      <c r="DX22" s="221"/>
      <c r="DY22" s="221"/>
      <c r="DZ22" s="221"/>
      <c r="EA22" s="221"/>
      <c r="EB22" s="221"/>
      <c r="EC22" s="221"/>
      <c r="ED22" s="221"/>
      <c r="EE22" s="221"/>
      <c r="EF22" s="221"/>
      <c r="EG22" s="221"/>
      <c r="EH22" s="221"/>
      <c r="EI22" s="221"/>
      <c r="EJ22" s="221"/>
      <c r="EK22" s="221"/>
      <c r="EL22" s="221"/>
      <c r="EM22" s="221"/>
      <c r="EN22" s="221"/>
      <c r="EO22" s="221"/>
      <c r="EP22" s="221"/>
      <c r="EQ22" s="221"/>
      <c r="ER22" s="221"/>
      <c r="ES22" s="221"/>
      <c r="ET22" s="221"/>
      <c r="EU22" s="221"/>
      <c r="EV22" s="221"/>
      <c r="EW22" s="221"/>
      <c r="EX22" s="221"/>
      <c r="EY22" s="221"/>
      <c r="EZ22" s="221"/>
      <c r="FA22" s="221"/>
      <c r="FB22" s="221"/>
      <c r="FC22" s="221"/>
      <c r="FD22" s="221"/>
      <c r="FE22" s="221"/>
      <c r="FF22" s="221"/>
      <c r="FG22" s="221"/>
      <c r="FH22" s="221"/>
      <c r="FI22" s="221"/>
      <c r="FJ22" s="221"/>
      <c r="FK22" s="221"/>
      <c r="FL22" s="221"/>
      <c r="FM22" s="221"/>
      <c r="FN22" s="221"/>
      <c r="FO22" s="221"/>
      <c r="FP22" s="221"/>
      <c r="FQ22" s="221"/>
      <c r="FR22" s="221"/>
      <c r="FS22" s="221"/>
      <c r="FT22" s="221"/>
      <c r="FU22" s="221"/>
      <c r="FV22" s="221"/>
      <c r="FW22" s="221"/>
      <c r="FX22" s="221"/>
      <c r="FY22" s="221"/>
      <c r="FZ22" s="221"/>
      <c r="GA22" s="221"/>
      <c r="GB22" s="221"/>
      <c r="GC22" s="221"/>
      <c r="GD22" s="221"/>
      <c r="GE22" s="221"/>
      <c r="GF22" s="221"/>
      <c r="GG22" s="221"/>
      <c r="GH22" s="221"/>
      <c r="GI22" s="221"/>
      <c r="GJ22" s="221"/>
      <c r="GK22" s="221"/>
      <c r="GL22" s="221"/>
      <c r="GM22" s="221"/>
      <c r="GN22" s="221"/>
      <c r="GO22" s="221"/>
      <c r="GP22" s="221"/>
      <c r="GQ22" s="221"/>
      <c r="GR22" s="221"/>
      <c r="GS22" s="221"/>
      <c r="GT22" s="221"/>
      <c r="GU22" s="221"/>
      <c r="GV22" s="221"/>
      <c r="GW22" s="221"/>
      <c r="GX22" s="221"/>
      <c r="GY22" s="221"/>
      <c r="GZ22" s="221"/>
      <c r="HA22" s="221"/>
      <c r="HB22" s="221"/>
      <c r="HC22" s="221"/>
      <c r="HD22" s="221"/>
      <c r="HE22" s="221"/>
      <c r="HF22" s="221"/>
      <c r="HG22" s="221"/>
      <c r="HH22" s="221"/>
      <c r="HI22" s="221"/>
      <c r="HJ22" s="221"/>
      <c r="HK22" s="221"/>
      <c r="HL22" s="221"/>
      <c r="HM22" s="221"/>
      <c r="HN22" s="221"/>
      <c r="HO22" s="221"/>
      <c r="HP22" s="221"/>
      <c r="HQ22" s="221"/>
      <c r="HR22" s="221"/>
      <c r="HS22" s="221"/>
      <c r="HT22" s="221"/>
      <c r="HU22" s="221"/>
      <c r="HV22" s="221"/>
      <c r="HW22" s="221"/>
      <c r="HX22" s="221"/>
      <c r="HY22" s="221"/>
      <c r="HZ22" s="221"/>
      <c r="IA22" s="221"/>
      <c r="IB22" s="221"/>
      <c r="IC22" s="221"/>
      <c r="ID22" s="221"/>
      <c r="IE22" s="221"/>
      <c r="IF22" s="221"/>
      <c r="IG22" s="221"/>
      <c r="IH22" s="221"/>
      <c r="II22" s="221"/>
      <c r="IJ22" s="221"/>
      <c r="IK22" s="221"/>
      <c r="IL22" s="221"/>
    </row>
    <row r="23" spans="2:246" s="2" customFormat="1" x14ac:dyDescent="0.55000000000000004">
      <c r="B23" s="336" t="s">
        <v>90</v>
      </c>
      <c r="C23" s="271"/>
      <c r="D23" s="221"/>
      <c r="E23" s="22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27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c r="DU23" s="221"/>
      <c r="DV23" s="221"/>
      <c r="DW23" s="221"/>
      <c r="DX23" s="221"/>
      <c r="DY23" s="221"/>
      <c r="DZ23" s="221"/>
      <c r="EA23" s="221"/>
      <c r="EB23" s="221"/>
      <c r="EC23" s="221"/>
      <c r="ED23" s="221"/>
      <c r="EE23" s="221"/>
      <c r="EF23" s="221"/>
      <c r="EG23" s="221"/>
      <c r="EH23" s="221"/>
      <c r="EI23" s="221"/>
      <c r="EJ23" s="221"/>
      <c r="EK23" s="221"/>
      <c r="EL23" s="221"/>
      <c r="EM23" s="221"/>
      <c r="EN23" s="221"/>
      <c r="EO23" s="221"/>
      <c r="EP23" s="221"/>
      <c r="EQ23" s="221"/>
      <c r="ER23" s="221"/>
      <c r="ES23" s="221"/>
      <c r="ET23" s="221"/>
      <c r="EU23" s="221"/>
      <c r="EV23" s="221"/>
      <c r="EW23" s="221"/>
      <c r="EX23" s="221"/>
      <c r="EY23" s="221"/>
      <c r="EZ23" s="221"/>
      <c r="FA23" s="221"/>
      <c r="FB23" s="221"/>
      <c r="FC23" s="221"/>
      <c r="FD23" s="221"/>
      <c r="FE23" s="221"/>
      <c r="FF23" s="221"/>
      <c r="FG23" s="221"/>
      <c r="FH23" s="221"/>
      <c r="FI23" s="221"/>
      <c r="FJ23" s="221"/>
      <c r="FK23" s="221"/>
      <c r="FL23" s="221"/>
      <c r="FM23" s="221"/>
      <c r="FN23" s="221"/>
      <c r="FO23" s="221"/>
      <c r="FP23" s="221"/>
      <c r="FQ23" s="221"/>
      <c r="FR23" s="221"/>
      <c r="FS23" s="221"/>
      <c r="FT23" s="221"/>
      <c r="FU23" s="221"/>
      <c r="FV23" s="221"/>
      <c r="FW23" s="221"/>
      <c r="FX23" s="221"/>
      <c r="FY23" s="221"/>
      <c r="FZ23" s="221"/>
      <c r="GA23" s="221"/>
      <c r="GB23" s="221"/>
      <c r="GC23" s="221"/>
      <c r="GD23" s="221"/>
      <c r="GE23" s="221"/>
      <c r="GF23" s="221"/>
      <c r="GG23" s="221"/>
      <c r="GH23" s="221"/>
      <c r="GI23" s="221"/>
      <c r="GJ23" s="221"/>
      <c r="GK23" s="221"/>
      <c r="GL23" s="221"/>
      <c r="GM23" s="221"/>
      <c r="GN23" s="221"/>
      <c r="GO23" s="221"/>
      <c r="GP23" s="221"/>
      <c r="GQ23" s="221"/>
      <c r="GR23" s="221"/>
      <c r="GS23" s="221"/>
      <c r="GT23" s="221"/>
      <c r="GU23" s="221"/>
      <c r="GV23" s="221"/>
      <c r="GW23" s="221"/>
      <c r="GX23" s="221"/>
      <c r="GY23" s="221"/>
      <c r="GZ23" s="221"/>
      <c r="HA23" s="221"/>
      <c r="HB23" s="221"/>
      <c r="HC23" s="221"/>
      <c r="HD23" s="221"/>
      <c r="HE23" s="221"/>
      <c r="HF23" s="221"/>
      <c r="HG23" s="221"/>
      <c r="HH23" s="221"/>
      <c r="HI23" s="221"/>
      <c r="HJ23" s="221"/>
      <c r="HK23" s="221"/>
      <c r="HL23" s="221"/>
      <c r="HM23" s="221"/>
      <c r="HN23" s="221"/>
      <c r="HO23" s="221"/>
      <c r="HP23" s="221"/>
      <c r="HQ23" s="221"/>
      <c r="HR23" s="221"/>
      <c r="HS23" s="221"/>
      <c r="HT23" s="221"/>
      <c r="HU23" s="221"/>
      <c r="HV23" s="221"/>
      <c r="HW23" s="221"/>
      <c r="HX23" s="221"/>
      <c r="HY23" s="221"/>
      <c r="HZ23" s="221"/>
      <c r="IA23" s="221"/>
      <c r="IB23" s="221"/>
      <c r="IC23" s="221"/>
      <c r="ID23" s="221"/>
      <c r="IE23" s="221"/>
      <c r="IF23" s="221"/>
      <c r="IG23" s="221"/>
      <c r="IH23" s="221"/>
      <c r="II23" s="221"/>
      <c r="IJ23" s="221"/>
      <c r="IK23" s="221"/>
      <c r="IL23" s="221"/>
    </row>
    <row r="24" spans="2:246" s="2" customFormat="1" ht="14.7" thickBot="1" x14ac:dyDescent="0.6">
      <c r="B24" s="342" t="s">
        <v>1597</v>
      </c>
      <c r="C24" s="419" t="s">
        <v>1598</v>
      </c>
      <c r="E24" s="22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c r="HI24" s="221"/>
      <c r="HJ24" s="221"/>
      <c r="HK24" s="221"/>
      <c r="HL24" s="221"/>
      <c r="HM24" s="221"/>
      <c r="HN24" s="221"/>
      <c r="HO24" s="221"/>
      <c r="HP24" s="221"/>
      <c r="HQ24" s="221"/>
      <c r="HR24" s="221"/>
      <c r="HS24" s="221"/>
      <c r="HT24" s="221"/>
      <c r="HU24" s="221"/>
      <c r="HV24" s="221"/>
      <c r="HW24" s="221"/>
      <c r="HX24" s="221"/>
      <c r="HY24" s="221"/>
      <c r="HZ24" s="221"/>
      <c r="IA24" s="221"/>
      <c r="IB24" s="221"/>
      <c r="IC24" s="221"/>
      <c r="ID24" s="221"/>
      <c r="IE24" s="221"/>
      <c r="IF24" s="221"/>
      <c r="IG24" s="221"/>
      <c r="IH24" s="221"/>
      <c r="II24" s="221"/>
      <c r="IJ24" s="221"/>
      <c r="IK24" s="221"/>
      <c r="IL24" s="221"/>
    </row>
    <row r="25" spans="2:246" s="2" customFormat="1" ht="28.2" customHeight="1" thickTop="1" x14ac:dyDescent="0.55000000000000004">
      <c r="B25" s="824" t="s">
        <v>1580</v>
      </c>
      <c r="C25" s="409" t="s">
        <v>1581</v>
      </c>
      <c r="D25" s="407" t="s">
        <v>1583</v>
      </c>
      <c r="E25" s="407" t="s">
        <v>1585</v>
      </c>
      <c r="F25" s="409" t="s">
        <v>1587</v>
      </c>
      <c r="G25" s="411" t="s">
        <v>1589</v>
      </c>
      <c r="H25" s="271"/>
      <c r="I25" s="826" t="s">
        <v>1599</v>
      </c>
      <c r="J25" s="826"/>
      <c r="K25" s="826"/>
      <c r="L25" s="826"/>
      <c r="M25" s="826"/>
      <c r="N25" s="826"/>
      <c r="O25" s="826"/>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row>
    <row r="26" spans="2:246" s="2" customFormat="1" ht="14.7" thickBot="1" x14ac:dyDescent="0.6">
      <c r="B26" s="825"/>
      <c r="C26" s="410" t="s">
        <v>1582</v>
      </c>
      <c r="D26" s="408" t="s">
        <v>1584</v>
      </c>
      <c r="E26" s="408" t="s">
        <v>1586</v>
      </c>
      <c r="F26" s="410" t="s">
        <v>1588</v>
      </c>
      <c r="G26" s="412" t="s">
        <v>1590</v>
      </c>
      <c r="H26" s="271"/>
      <c r="I26" s="826"/>
      <c r="J26" s="826"/>
      <c r="K26" s="826"/>
      <c r="L26" s="826"/>
      <c r="M26" s="826"/>
      <c r="N26" s="826"/>
      <c r="O26" s="826"/>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c r="AS26" s="271"/>
      <c r="AT26" s="271"/>
      <c r="AU26" s="271"/>
      <c r="AV26" s="271"/>
      <c r="AW26" s="271"/>
      <c r="AX26" s="271"/>
      <c r="AY26" s="271"/>
      <c r="AZ26" s="271"/>
      <c r="BA26" s="271"/>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c r="CO26" s="221"/>
      <c r="CP26" s="221"/>
      <c r="CQ26" s="221"/>
      <c r="CR26" s="221"/>
      <c r="CS26" s="221"/>
      <c r="CT26" s="221"/>
      <c r="CU26" s="221"/>
      <c r="CV26" s="221"/>
      <c r="CW26" s="221"/>
      <c r="CX26" s="221"/>
      <c r="CY26" s="221"/>
      <c r="CZ26" s="221"/>
      <c r="DA26" s="221"/>
      <c r="DB26" s="221"/>
      <c r="DC26" s="221"/>
      <c r="DD26" s="221"/>
      <c r="DE26" s="221"/>
      <c r="DF26" s="221"/>
      <c r="DG26" s="221"/>
      <c r="DH26" s="221"/>
      <c r="DI26" s="221"/>
      <c r="DJ26" s="221"/>
      <c r="DK26" s="221"/>
      <c r="DL26" s="221"/>
      <c r="DM26" s="221"/>
      <c r="DN26" s="221"/>
      <c r="DO26" s="221"/>
      <c r="DP26" s="221"/>
      <c r="DQ26" s="221"/>
      <c r="DR26" s="221"/>
      <c r="DS26" s="221"/>
      <c r="DT26" s="221"/>
      <c r="DU26" s="221"/>
      <c r="DV26" s="221"/>
      <c r="DW26" s="221"/>
      <c r="DX26" s="221"/>
      <c r="DY26" s="221"/>
      <c r="DZ26" s="221"/>
      <c r="EA26" s="221"/>
      <c r="EB26" s="221"/>
      <c r="EC26" s="221"/>
      <c r="ED26" s="221"/>
      <c r="EE26" s="221"/>
      <c r="EF26" s="221"/>
      <c r="EG26" s="221"/>
      <c r="EH26" s="221"/>
      <c r="EI26" s="221"/>
      <c r="EJ26" s="221"/>
      <c r="EK26" s="221"/>
      <c r="EL26" s="221"/>
      <c r="EM26" s="221"/>
      <c r="EN26" s="221"/>
      <c r="EO26" s="221"/>
      <c r="EP26" s="221"/>
      <c r="EQ26" s="221"/>
      <c r="ER26" s="221"/>
      <c r="ES26" s="221"/>
      <c r="ET26" s="221"/>
      <c r="EU26" s="221"/>
      <c r="EV26" s="221"/>
      <c r="EW26" s="221"/>
      <c r="EX26" s="221"/>
      <c r="EY26" s="221"/>
      <c r="EZ26" s="221"/>
      <c r="FA26" s="221"/>
      <c r="FB26" s="221"/>
      <c r="FC26" s="221"/>
      <c r="FD26" s="221"/>
      <c r="FE26" s="221"/>
      <c r="FF26" s="221"/>
      <c r="FG26" s="221"/>
      <c r="FH26" s="221"/>
      <c r="FI26" s="221"/>
      <c r="FJ26" s="221"/>
      <c r="FK26" s="221"/>
      <c r="FL26" s="221"/>
      <c r="FM26" s="221"/>
      <c r="FN26" s="221"/>
      <c r="FO26" s="221"/>
      <c r="FP26" s="221"/>
      <c r="FQ26" s="221"/>
      <c r="FR26" s="221"/>
      <c r="FS26" s="221"/>
      <c r="FT26" s="221"/>
      <c r="FU26" s="221"/>
      <c r="FV26" s="221"/>
      <c r="FW26" s="221"/>
      <c r="FX26" s="221"/>
      <c r="FY26" s="221"/>
      <c r="FZ26" s="221"/>
      <c r="GA26" s="221"/>
      <c r="GB26" s="221"/>
      <c r="GC26" s="221"/>
      <c r="GD26" s="221"/>
      <c r="GE26" s="221"/>
      <c r="GF26" s="221"/>
      <c r="GG26" s="221"/>
      <c r="GH26" s="221"/>
      <c r="GI26" s="221"/>
      <c r="GJ26" s="221"/>
      <c r="GK26" s="221"/>
      <c r="GL26" s="221"/>
      <c r="GM26" s="221"/>
      <c r="GN26" s="221"/>
      <c r="GO26" s="221"/>
      <c r="GP26" s="221"/>
      <c r="GQ26" s="221"/>
      <c r="GR26" s="221"/>
      <c r="GS26" s="221"/>
      <c r="GT26" s="221"/>
      <c r="GU26" s="221"/>
      <c r="GV26" s="221"/>
      <c r="GW26" s="221"/>
      <c r="GX26" s="221"/>
      <c r="GY26" s="221"/>
      <c r="GZ26" s="221"/>
      <c r="HA26" s="221"/>
      <c r="HB26" s="221"/>
      <c r="HC26" s="221"/>
      <c r="HD26" s="221"/>
      <c r="HE26" s="221"/>
      <c r="HF26" s="221"/>
      <c r="HG26" s="221"/>
      <c r="HH26" s="221"/>
      <c r="HI26" s="221"/>
      <c r="HJ26" s="221"/>
      <c r="HK26" s="221"/>
      <c r="HL26" s="221"/>
      <c r="HM26" s="221"/>
      <c r="HN26" s="221"/>
      <c r="HO26" s="221"/>
      <c r="HP26" s="221"/>
      <c r="HQ26" s="221"/>
      <c r="HR26" s="221"/>
      <c r="HS26" s="221"/>
      <c r="HT26" s="221"/>
      <c r="HU26" s="221"/>
      <c r="HV26" s="221"/>
      <c r="HW26" s="221"/>
      <c r="HX26" s="221"/>
      <c r="HY26" s="221"/>
      <c r="HZ26" s="221"/>
      <c r="IA26" s="221"/>
      <c r="IB26" s="221"/>
      <c r="IC26" s="221"/>
      <c r="ID26" s="221"/>
      <c r="IE26" s="221"/>
      <c r="IF26" s="221"/>
      <c r="IG26" s="221"/>
      <c r="IH26" s="221"/>
      <c r="II26" s="221"/>
      <c r="IJ26" s="221"/>
      <c r="IK26" s="221"/>
      <c r="IL26" s="221"/>
    </row>
    <row r="27" spans="2:246" s="2" customFormat="1" ht="15" thickTop="1" thickBot="1" x14ac:dyDescent="0.6">
      <c r="B27" s="431">
        <v>5</v>
      </c>
      <c r="C27" s="430" t="s">
        <v>1600</v>
      </c>
      <c r="D27" s="428">
        <v>4.7</v>
      </c>
      <c r="E27" s="425">
        <v>5.8</v>
      </c>
      <c r="F27" s="426">
        <v>7.9</v>
      </c>
      <c r="G27" s="427">
        <v>28.1</v>
      </c>
      <c r="H27" s="271"/>
      <c r="I27" s="826"/>
      <c r="J27" s="826"/>
      <c r="K27" s="826"/>
      <c r="L27" s="826"/>
      <c r="M27" s="826"/>
      <c r="N27" s="826"/>
      <c r="O27" s="826"/>
      <c r="P27" s="271"/>
      <c r="Q27" s="271"/>
      <c r="R27" s="271"/>
      <c r="S27" s="271"/>
      <c r="T27" s="271"/>
      <c r="U27" s="271"/>
      <c r="V27" s="271"/>
      <c r="W27" s="271"/>
      <c r="X27" s="271"/>
      <c r="Y27" s="271"/>
      <c r="Z27" s="271"/>
      <c r="AA27" s="271"/>
      <c r="AB27" s="271"/>
      <c r="AC27" s="271"/>
      <c r="AD27" s="271"/>
      <c r="AE27" s="271"/>
      <c r="AF27" s="271"/>
      <c r="AG27" s="271"/>
      <c r="AH27" s="271"/>
      <c r="AI27" s="271"/>
      <c r="AJ27" s="271"/>
      <c r="AK27" s="271"/>
      <c r="AL27" s="271"/>
      <c r="AM27" s="271"/>
      <c r="AN27" s="271"/>
      <c r="AO27" s="271"/>
      <c r="AP27" s="271"/>
      <c r="AQ27" s="271"/>
      <c r="AR27" s="271"/>
      <c r="AS27" s="271"/>
      <c r="AT27" s="271"/>
      <c r="AU27" s="271"/>
      <c r="AV27" s="271"/>
      <c r="AW27" s="271"/>
      <c r="AX27" s="271"/>
      <c r="AY27" s="271"/>
      <c r="AZ27" s="271"/>
      <c r="BA27" s="271"/>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c r="CO27" s="221"/>
      <c r="CP27" s="221"/>
      <c r="CQ27" s="221"/>
      <c r="CR27" s="221"/>
      <c r="CS27" s="221"/>
      <c r="CT27" s="221"/>
      <c r="CU27" s="221"/>
      <c r="CV27" s="221"/>
      <c r="CW27" s="221"/>
      <c r="CX27" s="221"/>
      <c r="CY27" s="221"/>
      <c r="CZ27" s="221"/>
      <c r="DA27" s="221"/>
      <c r="DB27" s="221"/>
      <c r="DC27" s="221"/>
      <c r="DD27" s="221"/>
      <c r="DE27" s="221"/>
      <c r="DF27" s="221"/>
      <c r="DG27" s="221"/>
      <c r="DH27" s="221"/>
      <c r="DI27" s="221"/>
      <c r="DJ27" s="221"/>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1"/>
      <c r="EH27" s="221"/>
      <c r="EI27" s="221"/>
      <c r="EJ27" s="221"/>
      <c r="EK27" s="221"/>
      <c r="EL27" s="221"/>
      <c r="EM27" s="221"/>
      <c r="EN27" s="221"/>
      <c r="EO27" s="221"/>
      <c r="EP27" s="221"/>
      <c r="EQ27" s="221"/>
      <c r="ER27" s="221"/>
      <c r="ES27" s="221"/>
      <c r="ET27" s="221"/>
      <c r="EU27" s="221"/>
      <c r="EV27" s="221"/>
      <c r="EW27" s="221"/>
      <c r="EX27" s="221"/>
      <c r="EY27" s="221"/>
      <c r="EZ27" s="221"/>
      <c r="FA27" s="221"/>
      <c r="FB27" s="221"/>
      <c r="FC27" s="221"/>
      <c r="FD27" s="221"/>
      <c r="FE27" s="221"/>
      <c r="FF27" s="221"/>
      <c r="FG27" s="221"/>
      <c r="FH27" s="221"/>
      <c r="FI27" s="221"/>
      <c r="FJ27" s="221"/>
      <c r="FK27" s="221"/>
      <c r="FL27" s="221"/>
      <c r="FM27" s="221"/>
      <c r="FN27" s="221"/>
      <c r="FO27" s="221"/>
      <c r="FP27" s="221"/>
      <c r="FQ27" s="221"/>
      <c r="FR27" s="221"/>
      <c r="FS27" s="221"/>
      <c r="FT27" s="221"/>
      <c r="FU27" s="221"/>
      <c r="FV27" s="221"/>
      <c r="FW27" s="221"/>
      <c r="FX27" s="221"/>
      <c r="FY27" s="221"/>
      <c r="FZ27" s="221"/>
      <c r="GA27" s="221"/>
      <c r="GB27" s="221"/>
      <c r="GC27" s="221"/>
      <c r="GD27" s="221"/>
      <c r="GE27" s="221"/>
      <c r="GF27" s="221"/>
      <c r="GG27" s="221"/>
      <c r="GH27" s="221"/>
      <c r="GI27" s="221"/>
      <c r="GJ27" s="221"/>
      <c r="GK27" s="221"/>
      <c r="GL27" s="221"/>
      <c r="GM27" s="221"/>
      <c r="GN27" s="221"/>
      <c r="GO27" s="221"/>
      <c r="GP27" s="221"/>
      <c r="GQ27" s="221"/>
      <c r="GR27" s="221"/>
      <c r="GS27" s="221"/>
      <c r="GT27" s="221"/>
      <c r="GU27" s="221"/>
      <c r="GV27" s="221"/>
      <c r="GW27" s="221"/>
      <c r="GX27" s="221"/>
      <c r="GY27" s="221"/>
      <c r="GZ27" s="221"/>
      <c r="HA27" s="221"/>
      <c r="HB27" s="221"/>
      <c r="HC27" s="221"/>
      <c r="HD27" s="221"/>
      <c r="HE27" s="221"/>
      <c r="HF27" s="221"/>
      <c r="HG27" s="221"/>
      <c r="HH27" s="221"/>
      <c r="HI27" s="221"/>
      <c r="HJ27" s="221"/>
      <c r="HK27" s="221"/>
      <c r="HL27" s="221"/>
      <c r="HM27" s="221"/>
      <c r="HN27" s="221"/>
      <c r="HO27" s="221"/>
      <c r="HP27" s="221"/>
      <c r="HQ27" s="221"/>
      <c r="HR27" s="221"/>
      <c r="HS27" s="221"/>
      <c r="HT27" s="221"/>
      <c r="HU27" s="221"/>
      <c r="HV27" s="221"/>
      <c r="HW27" s="221"/>
      <c r="HX27" s="221"/>
      <c r="HY27" s="221"/>
      <c r="HZ27" s="221"/>
      <c r="IA27" s="221"/>
      <c r="IB27" s="221"/>
      <c r="IC27" s="221"/>
      <c r="ID27" s="221"/>
      <c r="IE27" s="221"/>
      <c r="IF27" s="221"/>
      <c r="IG27" s="221"/>
      <c r="IH27" s="221"/>
      <c r="II27" s="221"/>
      <c r="IJ27" s="221"/>
      <c r="IK27" s="221"/>
      <c r="IL27" s="221"/>
    </row>
    <row r="28" spans="2:246" s="2" customFormat="1" ht="14.7" thickBot="1" x14ac:dyDescent="0.6">
      <c r="B28" s="431">
        <v>10</v>
      </c>
      <c r="C28" s="430" t="s">
        <v>1600</v>
      </c>
      <c r="D28" s="420">
        <v>5.9</v>
      </c>
      <c r="E28" s="413">
        <v>7.8</v>
      </c>
      <c r="F28" s="414">
        <v>10.9</v>
      </c>
      <c r="G28" s="415">
        <v>34.9</v>
      </c>
      <c r="H28" s="271"/>
      <c r="I28" s="826"/>
      <c r="J28" s="826"/>
      <c r="K28" s="826"/>
      <c r="L28" s="826"/>
      <c r="M28" s="826"/>
      <c r="N28" s="826"/>
      <c r="O28" s="826"/>
      <c r="P28" s="271"/>
      <c r="Q28" s="271"/>
      <c r="R28" s="271"/>
      <c r="S28" s="271"/>
      <c r="T28" s="271"/>
      <c r="U28" s="271"/>
      <c r="V28" s="271"/>
      <c r="W28" s="271"/>
      <c r="X28" s="271"/>
      <c r="Y28" s="271"/>
      <c r="Z28" s="271"/>
      <c r="AA28" s="271"/>
      <c r="AB28" s="271"/>
      <c r="AC28" s="271"/>
      <c r="AD28" s="271"/>
      <c r="AE28" s="271"/>
      <c r="AF28" s="271"/>
      <c r="AG28" s="271"/>
      <c r="AH28" s="271"/>
      <c r="AI28" s="271"/>
      <c r="AJ28" s="271"/>
      <c r="AK28" s="271"/>
      <c r="AL28" s="271"/>
      <c r="AM28" s="271"/>
      <c r="AN28" s="271"/>
      <c r="AO28" s="271"/>
      <c r="AP28" s="271"/>
      <c r="AQ28" s="271"/>
      <c r="AR28" s="271"/>
      <c r="AS28" s="271"/>
      <c r="AT28" s="271"/>
      <c r="AU28" s="271"/>
      <c r="AV28" s="271"/>
      <c r="AW28" s="271"/>
      <c r="AX28" s="271"/>
      <c r="AY28" s="271"/>
      <c r="AZ28" s="271"/>
      <c r="BA28" s="271"/>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c r="CO28" s="221"/>
      <c r="CP28" s="221"/>
      <c r="CQ28" s="221"/>
      <c r="CR28" s="221"/>
      <c r="CS28" s="221"/>
      <c r="CT28" s="221"/>
      <c r="CU28" s="221"/>
      <c r="CV28" s="221"/>
      <c r="CW28" s="221"/>
      <c r="CX28" s="221"/>
      <c r="CY28" s="221"/>
      <c r="CZ28" s="221"/>
      <c r="DA28" s="221"/>
      <c r="DB28" s="221"/>
      <c r="DC28" s="221"/>
      <c r="DD28" s="221"/>
      <c r="DE28" s="221"/>
      <c r="DF28" s="221"/>
      <c r="DG28" s="221"/>
      <c r="DH28" s="221"/>
      <c r="DI28" s="221"/>
      <c r="DJ28" s="221"/>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1"/>
      <c r="EH28" s="221"/>
      <c r="EI28" s="221"/>
      <c r="EJ28" s="221"/>
      <c r="EK28" s="221"/>
      <c r="EL28" s="221"/>
      <c r="EM28" s="221"/>
      <c r="EN28" s="221"/>
      <c r="EO28" s="221"/>
      <c r="EP28" s="221"/>
      <c r="EQ28" s="221"/>
      <c r="ER28" s="221"/>
      <c r="ES28" s="221"/>
      <c r="ET28" s="221"/>
      <c r="EU28" s="221"/>
      <c r="EV28" s="221"/>
      <c r="EW28" s="221"/>
      <c r="EX28" s="221"/>
      <c r="EY28" s="221"/>
      <c r="EZ28" s="221"/>
      <c r="FA28" s="221"/>
      <c r="FB28" s="221"/>
      <c r="FC28" s="221"/>
      <c r="FD28" s="221"/>
      <c r="FE28" s="221"/>
      <c r="FF28" s="221"/>
      <c r="FG28" s="221"/>
      <c r="FH28" s="221"/>
      <c r="FI28" s="221"/>
      <c r="FJ28" s="221"/>
      <c r="FK28" s="221"/>
      <c r="FL28" s="221"/>
      <c r="FM28" s="221"/>
      <c r="FN28" s="221"/>
      <c r="FO28" s="221"/>
      <c r="FP28" s="221"/>
      <c r="FQ28" s="221"/>
      <c r="FR28" s="221"/>
      <c r="FS28" s="221"/>
      <c r="FT28" s="221"/>
      <c r="FU28" s="221"/>
      <c r="FV28" s="221"/>
      <c r="FW28" s="221"/>
      <c r="FX28" s="221"/>
      <c r="FY28" s="221"/>
      <c r="FZ28" s="221"/>
      <c r="GA28" s="221"/>
      <c r="GB28" s="221"/>
      <c r="GC28" s="221"/>
      <c r="GD28" s="221"/>
      <c r="GE28" s="221"/>
      <c r="GF28" s="221"/>
      <c r="GG28" s="221"/>
      <c r="GH28" s="221"/>
      <c r="GI28" s="221"/>
      <c r="GJ28" s="221"/>
      <c r="GK28" s="221"/>
      <c r="GL28" s="221"/>
      <c r="GM28" s="221"/>
      <c r="GN28" s="221"/>
      <c r="GO28" s="221"/>
      <c r="GP28" s="221"/>
      <c r="GQ28" s="221"/>
      <c r="GR28" s="221"/>
      <c r="GS28" s="221"/>
      <c r="GT28" s="221"/>
      <c r="GU28" s="221"/>
      <c r="GV28" s="221"/>
      <c r="GW28" s="221"/>
      <c r="GX28" s="221"/>
      <c r="GY28" s="221"/>
      <c r="GZ28" s="221"/>
      <c r="HA28" s="221"/>
      <c r="HB28" s="221"/>
      <c r="HC28" s="221"/>
      <c r="HD28" s="221"/>
      <c r="HE28" s="221"/>
      <c r="HF28" s="221"/>
      <c r="HG28" s="221"/>
      <c r="HH28" s="221"/>
      <c r="HI28" s="221"/>
      <c r="HJ28" s="221"/>
      <c r="HK28" s="221"/>
      <c r="HL28" s="221"/>
      <c r="HM28" s="221"/>
      <c r="HN28" s="221"/>
      <c r="HO28" s="221"/>
      <c r="HP28" s="221"/>
      <c r="HQ28" s="221"/>
      <c r="HR28" s="221"/>
      <c r="HS28" s="221"/>
      <c r="HT28" s="221"/>
      <c r="HU28" s="221"/>
      <c r="HV28" s="221"/>
      <c r="HW28" s="221"/>
      <c r="HX28" s="221"/>
      <c r="HY28" s="221"/>
      <c r="HZ28" s="221"/>
      <c r="IA28" s="221"/>
      <c r="IB28" s="221"/>
      <c r="IC28" s="221"/>
      <c r="ID28" s="221"/>
      <c r="IE28" s="221"/>
      <c r="IF28" s="221"/>
      <c r="IG28" s="221"/>
      <c r="IH28" s="221"/>
      <c r="II28" s="221"/>
      <c r="IJ28" s="221"/>
      <c r="IK28" s="221"/>
      <c r="IL28" s="221"/>
    </row>
    <row r="29" spans="2:246" s="2" customFormat="1" ht="14.7" thickBot="1" x14ac:dyDescent="0.6">
      <c r="B29" s="431">
        <v>30</v>
      </c>
      <c r="C29" s="430" t="s">
        <v>1600</v>
      </c>
      <c r="D29" s="420">
        <v>38.6</v>
      </c>
      <c r="E29" s="413">
        <v>50.8</v>
      </c>
      <c r="F29" s="414">
        <v>59.7</v>
      </c>
      <c r="G29" s="415">
        <v>70.400000000000006</v>
      </c>
      <c r="H29" s="271"/>
      <c r="I29" s="271"/>
      <c r="J29" s="271"/>
      <c r="K29" s="271"/>
      <c r="L29" s="271"/>
      <c r="M29" s="271"/>
      <c r="N29" s="271"/>
      <c r="O29" s="271"/>
      <c r="P29" s="271"/>
      <c r="Q29" s="271"/>
      <c r="R29" s="271"/>
      <c r="S29" s="271"/>
      <c r="T29" s="271"/>
      <c r="U29" s="271"/>
      <c r="V29" s="271"/>
      <c r="W29" s="271"/>
      <c r="X29" s="271"/>
      <c r="Y29" s="271"/>
      <c r="Z29" s="271"/>
      <c r="AA29" s="271"/>
      <c r="AB29" s="271"/>
      <c r="AC29" s="271"/>
      <c r="AD29" s="271"/>
      <c r="AE29" s="271"/>
      <c r="AF29" s="271"/>
      <c r="AG29" s="271"/>
      <c r="AH29" s="271"/>
      <c r="AI29" s="271"/>
      <c r="AJ29" s="271"/>
      <c r="AK29" s="271"/>
      <c r="AL29" s="271"/>
      <c r="AM29" s="271"/>
      <c r="AN29" s="271"/>
      <c r="AO29" s="271"/>
      <c r="AP29" s="271"/>
      <c r="AQ29" s="271"/>
      <c r="AR29" s="271"/>
      <c r="AS29" s="271"/>
      <c r="AT29" s="271"/>
      <c r="AU29" s="271"/>
      <c r="AV29" s="271"/>
      <c r="AW29" s="271"/>
      <c r="AX29" s="271"/>
      <c r="AY29" s="271"/>
      <c r="AZ29" s="271"/>
      <c r="BA29" s="271"/>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c r="CO29" s="221"/>
      <c r="CP29" s="221"/>
      <c r="CQ29" s="221"/>
      <c r="CR29" s="221"/>
      <c r="CS29" s="221"/>
      <c r="CT29" s="221"/>
      <c r="CU29" s="221"/>
      <c r="CV29" s="221"/>
      <c r="CW29" s="221"/>
      <c r="CX29" s="221"/>
      <c r="CY29" s="221"/>
      <c r="CZ29" s="221"/>
      <c r="DA29" s="221"/>
      <c r="DB29" s="221"/>
      <c r="DC29" s="221"/>
      <c r="DD29" s="221"/>
      <c r="DE29" s="221"/>
      <c r="DF29" s="221"/>
      <c r="DG29" s="221"/>
      <c r="DH29" s="221"/>
      <c r="DI29" s="221"/>
      <c r="DJ29" s="221"/>
      <c r="DK29" s="221"/>
      <c r="DL29" s="221"/>
      <c r="DM29" s="221"/>
      <c r="DN29" s="221"/>
      <c r="DO29" s="221"/>
      <c r="DP29" s="221"/>
      <c r="DQ29" s="221"/>
      <c r="DR29" s="221"/>
      <c r="DS29" s="221"/>
      <c r="DT29" s="221"/>
      <c r="DU29" s="221"/>
      <c r="DV29" s="221"/>
      <c r="DW29" s="221"/>
      <c r="DX29" s="221"/>
      <c r="DY29" s="221"/>
      <c r="DZ29" s="221"/>
      <c r="EA29" s="221"/>
      <c r="EB29" s="221"/>
      <c r="EC29" s="221"/>
      <c r="ED29" s="221"/>
      <c r="EE29" s="221"/>
      <c r="EF29" s="221"/>
      <c r="EG29" s="221"/>
      <c r="EH29" s="221"/>
      <c r="EI29" s="221"/>
      <c r="EJ29" s="221"/>
      <c r="EK29" s="221"/>
      <c r="EL29" s="221"/>
      <c r="EM29" s="221"/>
      <c r="EN29" s="221"/>
      <c r="EO29" s="221"/>
      <c r="EP29" s="221"/>
      <c r="EQ29" s="221"/>
      <c r="ER29" s="221"/>
      <c r="ES29" s="221"/>
      <c r="ET29" s="221"/>
      <c r="EU29" s="221"/>
      <c r="EV29" s="221"/>
      <c r="EW29" s="221"/>
      <c r="EX29" s="221"/>
      <c r="EY29" s="221"/>
      <c r="EZ29" s="221"/>
      <c r="FA29" s="221"/>
      <c r="FB29" s="221"/>
      <c r="FC29" s="221"/>
      <c r="FD29" s="221"/>
      <c r="FE29" s="221"/>
      <c r="FF29" s="221"/>
      <c r="FG29" s="221"/>
      <c r="FH29" s="221"/>
      <c r="FI29" s="221"/>
      <c r="FJ29" s="221"/>
      <c r="FK29" s="221"/>
      <c r="FL29" s="221"/>
      <c r="FM29" s="221"/>
      <c r="FN29" s="221"/>
      <c r="FO29" s="221"/>
      <c r="FP29" s="221"/>
      <c r="FQ29" s="221"/>
      <c r="FR29" s="221"/>
      <c r="FS29" s="221"/>
      <c r="FT29" s="221"/>
      <c r="FU29" s="221"/>
      <c r="FV29" s="221"/>
      <c r="FW29" s="221"/>
      <c r="FX29" s="221"/>
      <c r="FY29" s="221"/>
      <c r="FZ29" s="221"/>
      <c r="GA29" s="221"/>
      <c r="GB29" s="221"/>
      <c r="GC29" s="221"/>
      <c r="GD29" s="221"/>
      <c r="GE29" s="221"/>
      <c r="GF29" s="221"/>
      <c r="GG29" s="221"/>
      <c r="GH29" s="221"/>
      <c r="GI29" s="221"/>
      <c r="GJ29" s="221"/>
      <c r="GK29" s="221"/>
      <c r="GL29" s="221"/>
      <c r="GM29" s="221"/>
      <c r="GN29" s="221"/>
      <c r="GO29" s="221"/>
      <c r="GP29" s="221"/>
      <c r="GQ29" s="221"/>
      <c r="GR29" s="221"/>
      <c r="GS29" s="221"/>
      <c r="GT29" s="221"/>
      <c r="GU29" s="221"/>
      <c r="GV29" s="221"/>
      <c r="GW29" s="221"/>
      <c r="GX29" s="221"/>
      <c r="GY29" s="221"/>
      <c r="GZ29" s="221"/>
      <c r="HA29" s="221"/>
      <c r="HB29" s="221"/>
      <c r="HC29" s="221"/>
      <c r="HD29" s="221"/>
      <c r="HE29" s="221"/>
      <c r="HF29" s="221"/>
      <c r="HG29" s="221"/>
      <c r="HH29" s="221"/>
      <c r="HI29" s="221"/>
      <c r="HJ29" s="221"/>
      <c r="HK29" s="221"/>
      <c r="HL29" s="221"/>
      <c r="HM29" s="221"/>
      <c r="HN29" s="221"/>
      <c r="HO29" s="221"/>
      <c r="HP29" s="221"/>
      <c r="HQ29" s="221"/>
      <c r="HR29" s="221"/>
      <c r="HS29" s="221"/>
      <c r="HT29" s="221"/>
      <c r="HU29" s="221"/>
      <c r="HV29" s="221"/>
      <c r="HW29" s="221"/>
      <c r="HX29" s="221"/>
      <c r="HY29" s="221"/>
      <c r="HZ29" s="221"/>
      <c r="IA29" s="221"/>
      <c r="IB29" s="221"/>
      <c r="IC29" s="221"/>
      <c r="ID29" s="221"/>
      <c r="IE29" s="221"/>
      <c r="IF29" s="221"/>
      <c r="IG29" s="221"/>
      <c r="IH29" s="221"/>
      <c r="II29" s="221"/>
      <c r="IJ29" s="221"/>
      <c r="IK29" s="221"/>
      <c r="IL29" s="221"/>
    </row>
    <row r="30" spans="2:246" s="2" customFormat="1" ht="14.7" thickBot="1" x14ac:dyDescent="0.6">
      <c r="B30" s="432">
        <v>50</v>
      </c>
      <c r="C30" s="430" t="s">
        <v>1600</v>
      </c>
      <c r="D30" s="421">
        <v>84.5</v>
      </c>
      <c r="E30" s="416">
        <v>90.3</v>
      </c>
      <c r="F30" s="417">
        <v>91.6</v>
      </c>
      <c r="G30" s="418">
        <v>98.7</v>
      </c>
      <c r="H30" s="271"/>
      <c r="I30" s="271"/>
      <c r="J30" s="271"/>
      <c r="K30" s="271"/>
      <c r="L30" s="271"/>
      <c r="M30" s="271"/>
      <c r="N30" s="271"/>
      <c r="O30" s="271"/>
      <c r="P30" s="271"/>
      <c r="Q30" s="271"/>
      <c r="R30" s="271"/>
      <c r="S30" s="271"/>
      <c r="T30" s="271"/>
      <c r="U30" s="271"/>
      <c r="V30" s="271"/>
      <c r="W30" s="271"/>
      <c r="X30" s="271"/>
      <c r="Y30" s="271"/>
      <c r="Z30" s="271"/>
      <c r="AA30" s="271"/>
      <c r="AB30" s="271"/>
      <c r="AC30" s="271"/>
      <c r="AD30" s="271"/>
      <c r="AE30" s="271"/>
      <c r="AF30" s="271"/>
      <c r="AG30" s="271"/>
      <c r="AH30" s="271"/>
      <c r="AI30" s="271"/>
      <c r="AJ30" s="271"/>
      <c r="AK30" s="271"/>
      <c r="AL30" s="271"/>
      <c r="AM30" s="271"/>
      <c r="AN30" s="271"/>
      <c r="AO30" s="271"/>
      <c r="AP30" s="271"/>
      <c r="AQ30" s="271"/>
      <c r="AR30" s="271"/>
      <c r="AS30" s="271"/>
      <c r="AT30" s="271"/>
      <c r="AU30" s="271"/>
      <c r="AV30" s="271"/>
      <c r="AW30" s="271"/>
      <c r="AX30" s="271"/>
      <c r="AY30" s="271"/>
      <c r="AZ30" s="271"/>
      <c r="BA30" s="271"/>
      <c r="BB30" s="221"/>
      <c r="BC30" s="221"/>
      <c r="BD30" s="221"/>
      <c r="BE30" s="221"/>
      <c r="BF30" s="221"/>
      <c r="BG30" s="221"/>
      <c r="BH30" s="221"/>
      <c r="BI30" s="221"/>
      <c r="BJ30" s="221"/>
      <c r="BK30" s="221"/>
      <c r="BL30" s="221"/>
      <c r="BM30" s="221"/>
      <c r="BN30" s="221"/>
      <c r="BO30" s="221"/>
      <c r="BP30" s="221"/>
      <c r="BQ30" s="221"/>
      <c r="BR30" s="221"/>
      <c r="BS30" s="221"/>
      <c r="BT30" s="221"/>
      <c r="BU30" s="221"/>
      <c r="BV30" s="221"/>
      <c r="BW30" s="221"/>
      <c r="BX30" s="221"/>
      <c r="BY30" s="221"/>
      <c r="BZ30" s="221"/>
      <c r="CA30" s="221"/>
      <c r="CB30" s="221"/>
      <c r="CC30" s="221"/>
      <c r="CD30" s="221"/>
      <c r="CE30" s="221"/>
      <c r="CF30" s="221"/>
      <c r="CG30" s="221"/>
      <c r="CH30" s="221"/>
      <c r="CI30" s="221"/>
      <c r="CJ30" s="221"/>
      <c r="CK30" s="221"/>
      <c r="CL30" s="221"/>
      <c r="CM30" s="221"/>
      <c r="CN30" s="221"/>
      <c r="CO30" s="221"/>
      <c r="CP30" s="221"/>
      <c r="CQ30" s="221"/>
      <c r="CR30" s="221"/>
      <c r="CS30" s="221"/>
      <c r="CT30" s="221"/>
      <c r="CU30" s="221"/>
      <c r="CV30" s="221"/>
      <c r="CW30" s="221"/>
      <c r="CX30" s="221"/>
      <c r="CY30" s="221"/>
      <c r="CZ30" s="221"/>
      <c r="DA30" s="221"/>
      <c r="DB30" s="221"/>
      <c r="DC30" s="221"/>
      <c r="DD30" s="221"/>
      <c r="DE30" s="221"/>
      <c r="DF30" s="221"/>
      <c r="DG30" s="221"/>
      <c r="DH30" s="221"/>
      <c r="DI30" s="221"/>
      <c r="DJ30" s="221"/>
      <c r="DK30" s="221"/>
      <c r="DL30" s="221"/>
      <c r="DM30" s="221"/>
      <c r="DN30" s="221"/>
      <c r="DO30" s="221"/>
      <c r="DP30" s="221"/>
      <c r="DQ30" s="221"/>
      <c r="DR30" s="221"/>
      <c r="DS30" s="221"/>
      <c r="DT30" s="221"/>
      <c r="DU30" s="221"/>
      <c r="DV30" s="221"/>
      <c r="DW30" s="221"/>
      <c r="DX30" s="221"/>
      <c r="DY30" s="221"/>
      <c r="DZ30" s="221"/>
      <c r="EA30" s="221"/>
      <c r="EB30" s="221"/>
      <c r="EC30" s="221"/>
      <c r="ED30" s="221"/>
      <c r="EE30" s="221"/>
      <c r="EF30" s="221"/>
      <c r="EG30" s="221"/>
      <c r="EH30" s="221"/>
      <c r="EI30" s="221"/>
      <c r="EJ30" s="221"/>
      <c r="EK30" s="221"/>
      <c r="EL30" s="221"/>
      <c r="EM30" s="221"/>
      <c r="EN30" s="221"/>
      <c r="EO30" s="221"/>
      <c r="EP30" s="221"/>
      <c r="EQ30" s="221"/>
      <c r="ER30" s="221"/>
      <c r="ES30" s="221"/>
      <c r="ET30" s="221"/>
      <c r="EU30" s="221"/>
      <c r="EV30" s="221"/>
      <c r="EW30" s="221"/>
      <c r="EX30" s="221"/>
      <c r="EY30" s="221"/>
      <c r="EZ30" s="221"/>
      <c r="FA30" s="221"/>
      <c r="FB30" s="221"/>
      <c r="FC30" s="221"/>
      <c r="FD30" s="221"/>
      <c r="FE30" s="221"/>
      <c r="FF30" s="221"/>
      <c r="FG30" s="221"/>
      <c r="FH30" s="221"/>
      <c r="FI30" s="221"/>
      <c r="FJ30" s="221"/>
      <c r="FK30" s="221"/>
      <c r="FL30" s="221"/>
      <c r="FM30" s="221"/>
      <c r="FN30" s="221"/>
      <c r="FO30" s="221"/>
      <c r="FP30" s="221"/>
      <c r="FQ30" s="221"/>
      <c r="FR30" s="221"/>
      <c r="FS30" s="221"/>
      <c r="FT30" s="221"/>
      <c r="FU30" s="221"/>
      <c r="FV30" s="221"/>
      <c r="FW30" s="221"/>
      <c r="FX30" s="221"/>
      <c r="FY30" s="221"/>
      <c r="FZ30" s="221"/>
      <c r="GA30" s="221"/>
      <c r="GB30" s="221"/>
      <c r="GC30" s="221"/>
      <c r="GD30" s="221"/>
      <c r="GE30" s="221"/>
      <c r="GF30" s="221"/>
      <c r="GG30" s="221"/>
      <c r="GH30" s="221"/>
      <c r="GI30" s="221"/>
      <c r="GJ30" s="221"/>
      <c r="GK30" s="221"/>
      <c r="GL30" s="221"/>
      <c r="GM30" s="221"/>
      <c r="GN30" s="221"/>
      <c r="GO30" s="221"/>
      <c r="GP30" s="221"/>
      <c r="GQ30" s="221"/>
      <c r="GR30" s="221"/>
      <c r="GS30" s="221"/>
      <c r="GT30" s="221"/>
      <c r="GU30" s="221"/>
      <c r="GV30" s="221"/>
      <c r="GW30" s="221"/>
      <c r="GX30" s="221"/>
      <c r="GY30" s="221"/>
      <c r="GZ30" s="221"/>
      <c r="HA30" s="221"/>
      <c r="HB30" s="221"/>
      <c r="HC30" s="221"/>
      <c r="HD30" s="221"/>
      <c r="HE30" s="221"/>
      <c r="HF30" s="221"/>
      <c r="HG30" s="221"/>
      <c r="HH30" s="221"/>
      <c r="HI30" s="221"/>
      <c r="HJ30" s="221"/>
      <c r="HK30" s="221"/>
      <c r="HL30" s="221"/>
      <c r="HM30" s="221"/>
      <c r="HN30" s="221"/>
      <c r="HO30" s="221"/>
      <c r="HP30" s="221"/>
      <c r="HQ30" s="221"/>
      <c r="HR30" s="221"/>
      <c r="HS30" s="221"/>
      <c r="HT30" s="221"/>
      <c r="HU30" s="221"/>
      <c r="HV30" s="221"/>
      <c r="HW30" s="221"/>
      <c r="HX30" s="221"/>
      <c r="HY30" s="221"/>
      <c r="HZ30" s="221"/>
      <c r="IA30" s="221"/>
      <c r="IB30" s="221"/>
      <c r="IC30" s="221"/>
      <c r="ID30" s="221"/>
      <c r="IE30" s="221"/>
      <c r="IF30" s="221"/>
      <c r="IG30" s="221"/>
      <c r="IH30" s="221"/>
      <c r="II30" s="221"/>
      <c r="IJ30" s="221"/>
      <c r="IK30" s="221"/>
      <c r="IL30" s="221"/>
    </row>
    <row r="31" spans="2:246" s="2" customFormat="1" ht="14.7" thickBot="1" x14ac:dyDescent="0.6">
      <c r="B31" s="429"/>
      <c r="C31" s="271"/>
      <c r="D31" s="221"/>
      <c r="E31" s="22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21"/>
      <c r="BC31" s="221"/>
      <c r="BD31" s="221"/>
      <c r="BE31" s="221"/>
      <c r="BF31" s="221"/>
      <c r="BG31" s="221"/>
      <c r="BH31" s="221"/>
      <c r="BI31" s="221"/>
      <c r="BJ31" s="221"/>
      <c r="BK31" s="221"/>
      <c r="BL31" s="221"/>
      <c r="BM31" s="221"/>
      <c r="BN31" s="221"/>
      <c r="BO31" s="221"/>
      <c r="BP31" s="221"/>
      <c r="BQ31" s="221"/>
      <c r="BR31" s="221"/>
      <c r="BS31" s="221"/>
      <c r="BT31" s="221"/>
      <c r="BU31" s="221"/>
      <c r="BV31" s="221"/>
      <c r="BW31" s="221"/>
      <c r="BX31" s="221"/>
      <c r="BY31" s="221"/>
      <c r="BZ31" s="221"/>
      <c r="CA31" s="221"/>
      <c r="CB31" s="221"/>
      <c r="CC31" s="221"/>
      <c r="CD31" s="221"/>
      <c r="CE31" s="221"/>
      <c r="CF31" s="221"/>
      <c r="CG31" s="221"/>
      <c r="CH31" s="221"/>
      <c r="CI31" s="221"/>
      <c r="CJ31" s="221"/>
      <c r="CK31" s="221"/>
      <c r="CL31" s="221"/>
      <c r="CM31" s="221"/>
      <c r="CN31" s="221"/>
      <c r="CO31" s="221"/>
      <c r="CP31" s="221"/>
      <c r="CQ31" s="221"/>
      <c r="CR31" s="221"/>
      <c r="CS31" s="221"/>
      <c r="CT31" s="221"/>
      <c r="CU31" s="221"/>
      <c r="CV31" s="221"/>
      <c r="CW31" s="221"/>
      <c r="CX31" s="221"/>
      <c r="CY31" s="221"/>
      <c r="CZ31" s="221"/>
      <c r="DA31" s="221"/>
      <c r="DB31" s="221"/>
      <c r="DC31" s="221"/>
      <c r="DD31" s="221"/>
      <c r="DE31" s="221"/>
      <c r="DF31" s="221"/>
      <c r="DG31" s="221"/>
      <c r="DH31" s="221"/>
      <c r="DI31" s="221"/>
      <c r="DJ31" s="221"/>
      <c r="DK31" s="221"/>
      <c r="DL31" s="221"/>
      <c r="DM31" s="221"/>
      <c r="DN31" s="221"/>
      <c r="DO31" s="221"/>
      <c r="DP31" s="221"/>
      <c r="DQ31" s="221"/>
      <c r="DR31" s="221"/>
      <c r="DS31" s="221"/>
      <c r="DT31" s="221"/>
      <c r="DU31" s="221"/>
      <c r="DV31" s="221"/>
      <c r="DW31" s="221"/>
      <c r="DX31" s="221"/>
      <c r="DY31" s="221"/>
      <c r="DZ31" s="221"/>
      <c r="EA31" s="221"/>
      <c r="EB31" s="221"/>
      <c r="EC31" s="221"/>
      <c r="ED31" s="221"/>
      <c r="EE31" s="221"/>
      <c r="EF31" s="221"/>
      <c r="EG31" s="221"/>
      <c r="EH31" s="221"/>
      <c r="EI31" s="221"/>
      <c r="EJ31" s="221"/>
      <c r="EK31" s="221"/>
      <c r="EL31" s="221"/>
      <c r="EM31" s="221"/>
      <c r="EN31" s="221"/>
      <c r="EO31" s="221"/>
      <c r="EP31" s="221"/>
      <c r="EQ31" s="221"/>
      <c r="ER31" s="221"/>
      <c r="ES31" s="221"/>
      <c r="ET31" s="221"/>
      <c r="EU31" s="221"/>
      <c r="EV31" s="221"/>
      <c r="EW31" s="221"/>
      <c r="EX31" s="221"/>
      <c r="EY31" s="221"/>
      <c r="EZ31" s="221"/>
      <c r="FA31" s="221"/>
      <c r="FB31" s="221"/>
      <c r="FC31" s="221"/>
      <c r="FD31" s="221"/>
      <c r="FE31" s="221"/>
      <c r="FF31" s="221"/>
      <c r="FG31" s="221"/>
      <c r="FH31" s="221"/>
      <c r="FI31" s="221"/>
      <c r="FJ31" s="221"/>
      <c r="FK31" s="221"/>
      <c r="FL31" s="221"/>
      <c r="FM31" s="221"/>
      <c r="FN31" s="221"/>
      <c r="FO31" s="221"/>
      <c r="FP31" s="221"/>
      <c r="FQ31" s="221"/>
      <c r="FR31" s="221"/>
      <c r="FS31" s="221"/>
      <c r="FT31" s="221"/>
      <c r="FU31" s="221"/>
      <c r="FV31" s="221"/>
      <c r="FW31" s="221"/>
      <c r="FX31" s="221"/>
      <c r="FY31" s="221"/>
      <c r="FZ31" s="221"/>
      <c r="GA31" s="221"/>
      <c r="GB31" s="221"/>
      <c r="GC31" s="221"/>
      <c r="GD31" s="221"/>
      <c r="GE31" s="221"/>
      <c r="GF31" s="221"/>
      <c r="GG31" s="221"/>
      <c r="GH31" s="221"/>
      <c r="GI31" s="221"/>
      <c r="GJ31" s="221"/>
      <c r="GK31" s="221"/>
      <c r="GL31" s="221"/>
      <c r="GM31" s="221"/>
      <c r="GN31" s="221"/>
      <c r="GO31" s="221"/>
      <c r="GP31" s="221"/>
      <c r="GQ31" s="221"/>
      <c r="GR31" s="221"/>
      <c r="GS31" s="221"/>
      <c r="GT31" s="221"/>
      <c r="GU31" s="221"/>
      <c r="GV31" s="221"/>
      <c r="GW31" s="221"/>
      <c r="GX31" s="221"/>
      <c r="GY31" s="221"/>
      <c r="GZ31" s="221"/>
      <c r="HA31" s="221"/>
      <c r="HB31" s="221"/>
      <c r="HC31" s="221"/>
      <c r="HD31" s="221"/>
      <c r="HE31" s="221"/>
      <c r="HF31" s="221"/>
      <c r="HG31" s="221"/>
      <c r="HH31" s="221"/>
      <c r="HI31" s="221"/>
      <c r="HJ31" s="221"/>
      <c r="HK31" s="221"/>
      <c r="HL31" s="221"/>
      <c r="HM31" s="221"/>
      <c r="HN31" s="221"/>
      <c r="HO31" s="221"/>
      <c r="HP31" s="221"/>
      <c r="HQ31" s="221"/>
      <c r="HR31" s="221"/>
      <c r="HS31" s="221"/>
      <c r="HT31" s="221"/>
      <c r="HU31" s="221"/>
      <c r="HV31" s="221"/>
      <c r="HW31" s="221"/>
      <c r="HX31" s="221"/>
      <c r="HY31" s="221"/>
      <c r="HZ31" s="221"/>
      <c r="IA31" s="221"/>
      <c r="IB31" s="221"/>
      <c r="IC31" s="221"/>
      <c r="ID31" s="221"/>
      <c r="IE31" s="221"/>
      <c r="IF31" s="221"/>
      <c r="IG31" s="221"/>
      <c r="IH31" s="221"/>
      <c r="II31" s="221"/>
      <c r="IJ31" s="221"/>
      <c r="IK31" s="221"/>
      <c r="IL31" s="221"/>
    </row>
    <row r="32" spans="2:246" s="2" customFormat="1" ht="27.3" thickTop="1" x14ac:dyDescent="0.55000000000000004">
      <c r="B32" s="824" t="s">
        <v>1580</v>
      </c>
      <c r="C32" s="409" t="s">
        <v>1581</v>
      </c>
      <c r="D32" s="407" t="s">
        <v>1583</v>
      </c>
      <c r="E32" s="407" t="s">
        <v>1591</v>
      </c>
      <c r="F32" s="409" t="s">
        <v>1593</v>
      </c>
      <c r="G32" s="411" t="s">
        <v>1595</v>
      </c>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c r="CO32" s="221"/>
      <c r="CP32" s="221"/>
      <c r="CQ32" s="221"/>
      <c r="CR32" s="221"/>
      <c r="CS32" s="221"/>
      <c r="CT32" s="221"/>
      <c r="CU32" s="221"/>
      <c r="CV32" s="221"/>
      <c r="CW32" s="221"/>
      <c r="CX32" s="221"/>
      <c r="CY32" s="221"/>
      <c r="CZ32" s="221"/>
      <c r="DA32" s="221"/>
      <c r="DB32" s="221"/>
      <c r="DC32" s="221"/>
      <c r="DD32" s="221"/>
      <c r="DE32" s="221"/>
      <c r="DF32" s="221"/>
      <c r="DG32" s="221"/>
      <c r="DH32" s="221"/>
      <c r="DI32" s="221"/>
      <c r="DJ32" s="221"/>
      <c r="DK32" s="221"/>
      <c r="DL32" s="221"/>
      <c r="DM32" s="221"/>
      <c r="DN32" s="221"/>
      <c r="DO32" s="221"/>
      <c r="DP32" s="221"/>
      <c r="DQ32" s="221"/>
      <c r="DR32" s="221"/>
      <c r="DS32" s="221"/>
      <c r="DT32" s="221"/>
      <c r="DU32" s="221"/>
      <c r="DV32" s="221"/>
      <c r="DW32" s="221"/>
      <c r="DX32" s="221"/>
      <c r="DY32" s="221"/>
      <c r="DZ32" s="221"/>
      <c r="EA32" s="221"/>
      <c r="EB32" s="221"/>
      <c r="EC32" s="221"/>
      <c r="ED32" s="221"/>
      <c r="EE32" s="221"/>
      <c r="EF32" s="221"/>
      <c r="EG32" s="221"/>
      <c r="EH32" s="221"/>
      <c r="EI32" s="221"/>
      <c r="EJ32" s="221"/>
      <c r="EK32" s="221"/>
      <c r="EL32" s="221"/>
      <c r="EM32" s="221"/>
      <c r="EN32" s="221"/>
      <c r="EO32" s="221"/>
      <c r="EP32" s="221"/>
      <c r="EQ32" s="221"/>
      <c r="ER32" s="221"/>
      <c r="ES32" s="221"/>
      <c r="ET32" s="221"/>
      <c r="EU32" s="221"/>
      <c r="EV32" s="221"/>
      <c r="EW32" s="221"/>
      <c r="EX32" s="221"/>
      <c r="EY32" s="221"/>
      <c r="EZ32" s="221"/>
      <c r="FA32" s="221"/>
      <c r="FB32" s="221"/>
      <c r="FC32" s="221"/>
      <c r="FD32" s="221"/>
      <c r="FE32" s="221"/>
      <c r="FF32" s="221"/>
      <c r="FG32" s="221"/>
      <c r="FH32" s="221"/>
      <c r="FI32" s="221"/>
      <c r="FJ32" s="221"/>
      <c r="FK32" s="221"/>
      <c r="FL32" s="221"/>
      <c r="FM32" s="221"/>
      <c r="FN32" s="221"/>
      <c r="FO32" s="221"/>
      <c r="FP32" s="221"/>
      <c r="FQ32" s="221"/>
      <c r="FR32" s="221"/>
      <c r="FS32" s="221"/>
      <c r="FT32" s="221"/>
      <c r="FU32" s="221"/>
      <c r="FV32" s="221"/>
      <c r="FW32" s="221"/>
      <c r="FX32" s="221"/>
      <c r="FY32" s="221"/>
      <c r="FZ32" s="221"/>
      <c r="GA32" s="221"/>
      <c r="GB32" s="221"/>
      <c r="GC32" s="221"/>
      <c r="GD32" s="221"/>
      <c r="GE32" s="221"/>
      <c r="GF32" s="221"/>
      <c r="GG32" s="221"/>
      <c r="GH32" s="221"/>
      <c r="GI32" s="221"/>
      <c r="GJ32" s="221"/>
      <c r="GK32" s="221"/>
      <c r="GL32" s="221"/>
      <c r="GM32" s="221"/>
      <c r="GN32" s="221"/>
      <c r="GO32" s="221"/>
      <c r="GP32" s="221"/>
      <c r="GQ32" s="221"/>
      <c r="GR32" s="221"/>
      <c r="GS32" s="221"/>
      <c r="GT32" s="221"/>
      <c r="GU32" s="221"/>
      <c r="GV32" s="221"/>
      <c r="GW32" s="221"/>
      <c r="GX32" s="221"/>
      <c r="GY32" s="221"/>
      <c r="GZ32" s="221"/>
      <c r="HA32" s="221"/>
      <c r="HB32" s="221"/>
      <c r="HC32" s="221"/>
      <c r="HD32" s="221"/>
      <c r="HE32" s="221"/>
      <c r="HF32" s="221"/>
      <c r="HG32" s="221"/>
      <c r="HH32" s="221"/>
      <c r="HI32" s="221"/>
      <c r="HJ32" s="221"/>
      <c r="HK32" s="221"/>
      <c r="HL32" s="221"/>
      <c r="HM32" s="221"/>
      <c r="HN32" s="221"/>
      <c r="HO32" s="221"/>
      <c r="HP32" s="221"/>
      <c r="HQ32" s="221"/>
      <c r="HR32" s="221"/>
      <c r="HS32" s="221"/>
      <c r="HT32" s="221"/>
      <c r="HU32" s="221"/>
      <c r="HV32" s="221"/>
      <c r="HW32" s="221"/>
      <c r="HX32" s="221"/>
      <c r="HY32" s="221"/>
      <c r="HZ32" s="221"/>
      <c r="IA32" s="221"/>
      <c r="IB32" s="221"/>
      <c r="IC32" s="221"/>
      <c r="ID32" s="221"/>
      <c r="IE32" s="221"/>
      <c r="IF32" s="221"/>
      <c r="IG32" s="221"/>
      <c r="IH32" s="221"/>
      <c r="II32" s="221"/>
      <c r="IJ32" s="221"/>
      <c r="IK32" s="221"/>
      <c r="IL32" s="221"/>
    </row>
    <row r="33" spans="2:246" s="2" customFormat="1" ht="14.7" thickBot="1" x14ac:dyDescent="0.6">
      <c r="B33" s="825"/>
      <c r="C33" s="410" t="s">
        <v>1582</v>
      </c>
      <c r="D33" s="408" t="s">
        <v>1584</v>
      </c>
      <c r="E33" s="408" t="s">
        <v>1592</v>
      </c>
      <c r="F33" s="410" t="s">
        <v>1594</v>
      </c>
      <c r="G33" s="412" t="s">
        <v>1596</v>
      </c>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71"/>
      <c r="AR33" s="271"/>
      <c r="AS33" s="271"/>
      <c r="AT33" s="271"/>
      <c r="AU33" s="271"/>
      <c r="AV33" s="271"/>
      <c r="AW33" s="271"/>
      <c r="AX33" s="271"/>
      <c r="AY33" s="271"/>
      <c r="AZ33" s="271"/>
      <c r="BA33" s="271"/>
      <c r="BB33" s="221"/>
      <c r="BC33" s="221"/>
      <c r="BD33" s="221"/>
      <c r="BE33" s="221"/>
      <c r="BF33" s="221"/>
      <c r="BG33" s="221"/>
      <c r="BH33" s="221"/>
      <c r="BI33" s="221"/>
      <c r="BJ33" s="221"/>
      <c r="BK33" s="221"/>
      <c r="BL33" s="221"/>
      <c r="BM33" s="221"/>
      <c r="BN33" s="221"/>
      <c r="BO33" s="221"/>
      <c r="BP33" s="221"/>
      <c r="BQ33" s="221"/>
      <c r="BR33" s="221"/>
      <c r="BS33" s="221"/>
      <c r="BT33" s="221"/>
      <c r="BU33" s="221"/>
      <c r="BV33" s="221"/>
      <c r="BW33" s="221"/>
      <c r="BX33" s="221"/>
      <c r="BY33" s="221"/>
      <c r="BZ33" s="221"/>
      <c r="CA33" s="221"/>
      <c r="CB33" s="221"/>
      <c r="CC33" s="221"/>
      <c r="CD33" s="221"/>
      <c r="CE33" s="221"/>
      <c r="CF33" s="221"/>
      <c r="CG33" s="221"/>
      <c r="CH33" s="221"/>
      <c r="CI33" s="221"/>
      <c r="CJ33" s="221"/>
      <c r="CK33" s="221"/>
      <c r="CL33" s="221"/>
      <c r="CM33" s="221"/>
      <c r="CN33" s="221"/>
      <c r="CO33" s="221"/>
      <c r="CP33" s="221"/>
      <c r="CQ33" s="221"/>
      <c r="CR33" s="221"/>
      <c r="CS33" s="221"/>
      <c r="CT33" s="221"/>
      <c r="CU33" s="221"/>
      <c r="CV33" s="221"/>
      <c r="CW33" s="221"/>
      <c r="CX33" s="221"/>
      <c r="CY33" s="221"/>
      <c r="CZ33" s="221"/>
      <c r="DA33" s="221"/>
      <c r="DB33" s="221"/>
      <c r="DC33" s="221"/>
      <c r="DD33" s="221"/>
      <c r="DE33" s="221"/>
      <c r="DF33" s="221"/>
      <c r="DG33" s="221"/>
      <c r="DH33" s="221"/>
      <c r="DI33" s="221"/>
      <c r="DJ33" s="221"/>
      <c r="DK33" s="221"/>
      <c r="DL33" s="221"/>
      <c r="DM33" s="221"/>
      <c r="DN33" s="221"/>
      <c r="DO33" s="221"/>
      <c r="DP33" s="221"/>
      <c r="DQ33" s="221"/>
      <c r="DR33" s="221"/>
      <c r="DS33" s="221"/>
      <c r="DT33" s="221"/>
      <c r="DU33" s="221"/>
      <c r="DV33" s="221"/>
      <c r="DW33" s="221"/>
      <c r="DX33" s="221"/>
      <c r="DY33" s="221"/>
      <c r="DZ33" s="221"/>
      <c r="EA33" s="221"/>
      <c r="EB33" s="221"/>
      <c r="EC33" s="221"/>
      <c r="ED33" s="221"/>
      <c r="EE33" s="221"/>
      <c r="EF33" s="221"/>
      <c r="EG33" s="221"/>
      <c r="EH33" s="221"/>
      <c r="EI33" s="221"/>
      <c r="EJ33" s="221"/>
      <c r="EK33" s="221"/>
      <c r="EL33" s="221"/>
      <c r="EM33" s="221"/>
      <c r="EN33" s="221"/>
      <c r="EO33" s="221"/>
      <c r="EP33" s="221"/>
      <c r="EQ33" s="221"/>
      <c r="ER33" s="221"/>
      <c r="ES33" s="221"/>
      <c r="ET33" s="221"/>
      <c r="EU33" s="221"/>
      <c r="EV33" s="221"/>
      <c r="EW33" s="221"/>
      <c r="EX33" s="221"/>
      <c r="EY33" s="221"/>
      <c r="EZ33" s="221"/>
      <c r="FA33" s="221"/>
      <c r="FB33" s="221"/>
      <c r="FC33" s="221"/>
      <c r="FD33" s="221"/>
      <c r="FE33" s="221"/>
      <c r="FF33" s="221"/>
      <c r="FG33" s="221"/>
      <c r="FH33" s="221"/>
      <c r="FI33" s="221"/>
      <c r="FJ33" s="221"/>
      <c r="FK33" s="221"/>
      <c r="FL33" s="221"/>
      <c r="FM33" s="221"/>
      <c r="FN33" s="221"/>
      <c r="FO33" s="221"/>
      <c r="FP33" s="221"/>
      <c r="FQ33" s="221"/>
      <c r="FR33" s="221"/>
      <c r="FS33" s="221"/>
      <c r="FT33" s="221"/>
      <c r="FU33" s="221"/>
      <c r="FV33" s="221"/>
      <c r="FW33" s="221"/>
      <c r="FX33" s="221"/>
      <c r="FY33" s="221"/>
      <c r="FZ33" s="221"/>
      <c r="GA33" s="221"/>
      <c r="GB33" s="221"/>
      <c r="GC33" s="221"/>
      <c r="GD33" s="221"/>
      <c r="GE33" s="221"/>
      <c r="GF33" s="221"/>
      <c r="GG33" s="221"/>
      <c r="GH33" s="221"/>
      <c r="GI33" s="221"/>
      <c r="GJ33" s="221"/>
      <c r="GK33" s="221"/>
      <c r="GL33" s="221"/>
      <c r="GM33" s="221"/>
      <c r="GN33" s="221"/>
      <c r="GO33" s="221"/>
      <c r="GP33" s="221"/>
      <c r="GQ33" s="221"/>
      <c r="GR33" s="221"/>
      <c r="GS33" s="221"/>
      <c r="GT33" s="221"/>
      <c r="GU33" s="221"/>
      <c r="GV33" s="221"/>
      <c r="GW33" s="221"/>
      <c r="GX33" s="221"/>
      <c r="GY33" s="221"/>
      <c r="GZ33" s="221"/>
      <c r="HA33" s="221"/>
      <c r="HB33" s="221"/>
      <c r="HC33" s="221"/>
      <c r="HD33" s="221"/>
      <c r="HE33" s="221"/>
      <c r="HF33" s="221"/>
      <c r="HG33" s="221"/>
      <c r="HH33" s="221"/>
      <c r="HI33" s="221"/>
      <c r="HJ33" s="221"/>
      <c r="HK33" s="221"/>
      <c r="HL33" s="221"/>
      <c r="HM33" s="221"/>
      <c r="HN33" s="221"/>
      <c r="HO33" s="221"/>
      <c r="HP33" s="221"/>
      <c r="HQ33" s="221"/>
      <c r="HR33" s="221"/>
      <c r="HS33" s="221"/>
      <c r="HT33" s="221"/>
      <c r="HU33" s="221"/>
      <c r="HV33" s="221"/>
      <c r="HW33" s="221"/>
      <c r="HX33" s="221"/>
      <c r="HY33" s="221"/>
      <c r="HZ33" s="221"/>
      <c r="IA33" s="221"/>
      <c r="IB33" s="221"/>
      <c r="IC33" s="221"/>
      <c r="ID33" s="221"/>
      <c r="IE33" s="221"/>
      <c r="IF33" s="221"/>
      <c r="IG33" s="221"/>
      <c r="IH33" s="221"/>
      <c r="II33" s="221"/>
      <c r="IJ33" s="221"/>
      <c r="IK33" s="221"/>
      <c r="IL33" s="221"/>
    </row>
    <row r="34" spans="2:246" s="2" customFormat="1" ht="15" thickTop="1" thickBot="1" x14ac:dyDescent="0.6">
      <c r="B34" s="431">
        <v>5</v>
      </c>
      <c r="C34" s="430" t="s">
        <v>1600</v>
      </c>
      <c r="D34" s="424">
        <v>6.2</v>
      </c>
      <c r="E34" s="425">
        <v>6</v>
      </c>
      <c r="F34" s="426">
        <v>8.6999999999999993</v>
      </c>
      <c r="G34" s="427">
        <v>48.4</v>
      </c>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71"/>
      <c r="AR34" s="271"/>
      <c r="AS34" s="271"/>
      <c r="AT34" s="271"/>
      <c r="AU34" s="271"/>
      <c r="AV34" s="271"/>
      <c r="AW34" s="271"/>
      <c r="AX34" s="271"/>
      <c r="AY34" s="271"/>
      <c r="AZ34" s="271"/>
      <c r="BA34" s="27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c r="HI34" s="221"/>
      <c r="HJ34" s="221"/>
      <c r="HK34" s="221"/>
      <c r="HL34" s="221"/>
      <c r="HM34" s="221"/>
      <c r="HN34" s="221"/>
      <c r="HO34" s="221"/>
      <c r="HP34" s="221"/>
      <c r="HQ34" s="221"/>
      <c r="HR34" s="221"/>
      <c r="HS34" s="221"/>
      <c r="HT34" s="221"/>
      <c r="HU34" s="221"/>
      <c r="HV34" s="221"/>
      <c r="HW34" s="221"/>
      <c r="HX34" s="221"/>
      <c r="HY34" s="221"/>
      <c r="HZ34" s="221"/>
      <c r="IA34" s="221"/>
      <c r="IB34" s="221"/>
      <c r="IC34" s="221"/>
      <c r="ID34" s="221"/>
      <c r="IE34" s="221"/>
      <c r="IF34" s="221"/>
      <c r="IG34" s="221"/>
      <c r="IH34" s="221"/>
      <c r="II34" s="221"/>
      <c r="IJ34" s="221"/>
      <c r="IK34" s="221"/>
      <c r="IL34" s="221"/>
    </row>
    <row r="35" spans="2:246" s="2" customFormat="1" ht="14.7" thickBot="1" x14ac:dyDescent="0.6">
      <c r="B35" s="431">
        <v>10</v>
      </c>
      <c r="C35" s="430" t="s">
        <v>1600</v>
      </c>
      <c r="D35" s="422">
        <v>10.1</v>
      </c>
      <c r="E35" s="413">
        <v>8</v>
      </c>
      <c r="F35" s="414">
        <v>12</v>
      </c>
      <c r="G35" s="415">
        <v>54.3</v>
      </c>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71"/>
      <c r="AR35" s="271"/>
      <c r="AS35" s="271"/>
      <c r="AT35" s="271"/>
      <c r="AU35" s="271"/>
      <c r="AV35" s="271"/>
      <c r="AW35" s="271"/>
      <c r="AX35" s="271"/>
      <c r="AY35" s="271"/>
      <c r="AZ35" s="271"/>
      <c r="BA35" s="27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c r="FA35" s="221"/>
      <c r="FB35" s="221"/>
      <c r="FC35" s="221"/>
      <c r="FD35" s="221"/>
      <c r="FE35" s="221"/>
      <c r="FF35" s="221"/>
      <c r="FG35" s="221"/>
      <c r="FH35" s="221"/>
      <c r="FI35" s="221"/>
      <c r="FJ35" s="221"/>
      <c r="FK35" s="221"/>
      <c r="FL35" s="221"/>
      <c r="FM35" s="221"/>
      <c r="FN35" s="221"/>
      <c r="FO35" s="221"/>
      <c r="FP35" s="221"/>
      <c r="FQ35" s="221"/>
      <c r="FR35" s="221"/>
      <c r="FS35" s="221"/>
      <c r="FT35" s="221"/>
      <c r="FU35" s="221"/>
      <c r="FV35" s="221"/>
      <c r="FW35" s="221"/>
      <c r="FX35" s="221"/>
      <c r="FY35" s="221"/>
      <c r="FZ35" s="221"/>
      <c r="GA35" s="221"/>
      <c r="GB35" s="221"/>
      <c r="GC35" s="221"/>
      <c r="GD35" s="221"/>
      <c r="GE35" s="221"/>
      <c r="GF35" s="221"/>
      <c r="GG35" s="221"/>
      <c r="GH35" s="221"/>
      <c r="GI35" s="221"/>
      <c r="GJ35" s="221"/>
      <c r="GK35" s="221"/>
      <c r="GL35" s="221"/>
      <c r="GM35" s="221"/>
      <c r="GN35" s="221"/>
      <c r="GO35" s="221"/>
      <c r="GP35" s="221"/>
      <c r="GQ35" s="221"/>
      <c r="GR35" s="221"/>
      <c r="GS35" s="221"/>
      <c r="GT35" s="221"/>
      <c r="GU35" s="221"/>
      <c r="GV35" s="221"/>
      <c r="GW35" s="221"/>
      <c r="GX35" s="221"/>
      <c r="GY35" s="221"/>
      <c r="GZ35" s="221"/>
      <c r="HA35" s="221"/>
      <c r="HB35" s="221"/>
      <c r="HC35" s="221"/>
      <c r="HD35" s="221"/>
      <c r="HE35" s="221"/>
      <c r="HF35" s="221"/>
      <c r="HG35" s="221"/>
      <c r="HH35" s="221"/>
      <c r="HI35" s="221"/>
      <c r="HJ35" s="221"/>
      <c r="HK35" s="221"/>
      <c r="HL35" s="221"/>
      <c r="HM35" s="221"/>
      <c r="HN35" s="221"/>
      <c r="HO35" s="221"/>
      <c r="HP35" s="221"/>
      <c r="HQ35" s="221"/>
      <c r="HR35" s="221"/>
      <c r="HS35" s="221"/>
      <c r="HT35" s="221"/>
      <c r="HU35" s="221"/>
      <c r="HV35" s="221"/>
      <c r="HW35" s="221"/>
      <c r="HX35" s="221"/>
      <c r="HY35" s="221"/>
      <c r="HZ35" s="221"/>
      <c r="IA35" s="221"/>
      <c r="IB35" s="221"/>
      <c r="IC35" s="221"/>
      <c r="ID35" s="221"/>
      <c r="IE35" s="221"/>
      <c r="IF35" s="221"/>
      <c r="IG35" s="221"/>
      <c r="IH35" s="221"/>
      <c r="II35" s="221"/>
      <c r="IJ35" s="221"/>
      <c r="IK35" s="221"/>
      <c r="IL35" s="221"/>
    </row>
    <row r="36" spans="2:246" s="2" customFormat="1" ht="14.7" thickBot="1" x14ac:dyDescent="0.6">
      <c r="B36" s="431">
        <v>30</v>
      </c>
      <c r="C36" s="430" t="s">
        <v>1600</v>
      </c>
      <c r="D36" s="422">
        <v>32.9</v>
      </c>
      <c r="E36" s="413">
        <v>51.6</v>
      </c>
      <c r="F36" s="414">
        <v>62.6</v>
      </c>
      <c r="G36" s="415">
        <v>88.3</v>
      </c>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71"/>
      <c r="AR36" s="271"/>
      <c r="AS36" s="271"/>
      <c r="AT36" s="271"/>
      <c r="AU36" s="271"/>
      <c r="AV36" s="271"/>
      <c r="AW36" s="271"/>
      <c r="AX36" s="271"/>
      <c r="AY36" s="271"/>
      <c r="AZ36" s="271"/>
      <c r="BA36" s="27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1"/>
      <c r="BZ36" s="221"/>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1"/>
      <c r="DL36" s="221"/>
      <c r="DM36" s="221"/>
      <c r="DN36" s="221"/>
      <c r="DO36" s="221"/>
      <c r="DP36" s="221"/>
      <c r="DQ36" s="221"/>
      <c r="DR36" s="221"/>
      <c r="DS36" s="221"/>
      <c r="DT36" s="221"/>
      <c r="DU36" s="221"/>
      <c r="DV36" s="221"/>
      <c r="DW36" s="221"/>
      <c r="DX36" s="221"/>
      <c r="DY36" s="221"/>
      <c r="DZ36" s="221"/>
      <c r="EA36" s="221"/>
      <c r="EB36" s="221"/>
      <c r="EC36" s="221"/>
      <c r="ED36" s="221"/>
      <c r="EE36" s="221"/>
      <c r="EF36" s="221"/>
      <c r="EG36" s="221"/>
      <c r="EH36" s="221"/>
      <c r="EI36" s="221"/>
      <c r="EJ36" s="221"/>
      <c r="EK36" s="221"/>
      <c r="EL36" s="221"/>
      <c r="EM36" s="221"/>
      <c r="EN36" s="221"/>
      <c r="EO36" s="221"/>
      <c r="EP36" s="221"/>
      <c r="EQ36" s="221"/>
      <c r="ER36" s="221"/>
      <c r="ES36" s="221"/>
      <c r="ET36" s="221"/>
      <c r="EU36" s="221"/>
      <c r="EV36" s="221"/>
      <c r="EW36" s="221"/>
      <c r="EX36" s="221"/>
      <c r="EY36" s="221"/>
      <c r="EZ36" s="221"/>
      <c r="FA36" s="221"/>
      <c r="FB36" s="221"/>
      <c r="FC36" s="221"/>
      <c r="FD36" s="221"/>
      <c r="FE36" s="221"/>
      <c r="FF36" s="221"/>
      <c r="FG36" s="221"/>
      <c r="FH36" s="221"/>
      <c r="FI36" s="221"/>
      <c r="FJ36" s="221"/>
      <c r="FK36" s="221"/>
      <c r="FL36" s="221"/>
      <c r="FM36" s="221"/>
      <c r="FN36" s="221"/>
      <c r="FO36" s="221"/>
      <c r="FP36" s="221"/>
      <c r="FQ36" s="221"/>
      <c r="FR36" s="221"/>
      <c r="FS36" s="221"/>
      <c r="FT36" s="221"/>
      <c r="FU36" s="221"/>
      <c r="FV36" s="221"/>
      <c r="FW36" s="221"/>
      <c r="FX36" s="221"/>
      <c r="FY36" s="221"/>
      <c r="FZ36" s="221"/>
      <c r="GA36" s="221"/>
      <c r="GB36" s="221"/>
      <c r="GC36" s="221"/>
      <c r="GD36" s="221"/>
      <c r="GE36" s="221"/>
      <c r="GF36" s="221"/>
      <c r="GG36" s="221"/>
      <c r="GH36" s="221"/>
      <c r="GI36" s="221"/>
      <c r="GJ36" s="221"/>
      <c r="GK36" s="221"/>
      <c r="GL36" s="221"/>
      <c r="GM36" s="221"/>
      <c r="GN36" s="221"/>
      <c r="GO36" s="221"/>
      <c r="GP36" s="221"/>
      <c r="GQ36" s="221"/>
      <c r="GR36" s="221"/>
      <c r="GS36" s="221"/>
      <c r="GT36" s="221"/>
      <c r="GU36" s="221"/>
      <c r="GV36" s="221"/>
      <c r="GW36" s="221"/>
      <c r="GX36" s="221"/>
      <c r="GY36" s="221"/>
      <c r="GZ36" s="221"/>
      <c r="HA36" s="221"/>
      <c r="HB36" s="221"/>
      <c r="HC36" s="221"/>
      <c r="HD36" s="221"/>
      <c r="HE36" s="221"/>
      <c r="HF36" s="221"/>
      <c r="HG36" s="221"/>
      <c r="HH36" s="221"/>
      <c r="HI36" s="221"/>
      <c r="HJ36" s="221"/>
      <c r="HK36" s="221"/>
      <c r="HL36" s="221"/>
      <c r="HM36" s="221"/>
      <c r="HN36" s="221"/>
      <c r="HO36" s="221"/>
      <c r="HP36" s="221"/>
      <c r="HQ36" s="221"/>
      <c r="HR36" s="221"/>
      <c r="HS36" s="221"/>
      <c r="HT36" s="221"/>
      <c r="HU36" s="221"/>
      <c r="HV36" s="221"/>
      <c r="HW36" s="221"/>
      <c r="HX36" s="221"/>
      <c r="HY36" s="221"/>
      <c r="HZ36" s="221"/>
      <c r="IA36" s="221"/>
      <c r="IB36" s="221"/>
      <c r="IC36" s="221"/>
      <c r="ID36" s="221"/>
      <c r="IE36" s="221"/>
      <c r="IF36" s="221"/>
      <c r="IG36" s="221"/>
      <c r="IH36" s="221"/>
      <c r="II36" s="221"/>
      <c r="IJ36" s="221"/>
      <c r="IK36" s="221"/>
      <c r="IL36" s="221"/>
    </row>
    <row r="37" spans="2:246" s="2" customFormat="1" ht="14.7" thickBot="1" x14ac:dyDescent="0.6">
      <c r="B37" s="432">
        <v>50</v>
      </c>
      <c r="C37" s="430" t="s">
        <v>1600</v>
      </c>
      <c r="D37" s="423">
        <v>83.7</v>
      </c>
      <c r="E37" s="416">
        <v>90.4</v>
      </c>
      <c r="F37" s="417">
        <v>91.7</v>
      </c>
      <c r="G37" s="418">
        <v>99.6</v>
      </c>
      <c r="H37" s="271"/>
      <c r="I37" s="271"/>
      <c r="J37" s="271"/>
      <c r="K37" s="271"/>
      <c r="L37" s="271"/>
      <c r="M37" s="271"/>
      <c r="N37" s="271"/>
      <c r="O37" s="271"/>
      <c r="P37" s="271"/>
      <c r="Q37" s="271"/>
      <c r="R37" s="271"/>
      <c r="S37" s="271"/>
      <c r="T37" s="271"/>
      <c r="U37" s="271"/>
      <c r="V37" s="271"/>
      <c r="W37" s="271"/>
      <c r="X37" s="271"/>
      <c r="Y37" s="271"/>
      <c r="Z37" s="271"/>
      <c r="AA37" s="271"/>
      <c r="AB37" s="271"/>
      <c r="AC37" s="271"/>
      <c r="AD37" s="271"/>
      <c r="AE37" s="271"/>
      <c r="AF37" s="271"/>
      <c r="AG37" s="271"/>
      <c r="AH37" s="271"/>
      <c r="AI37" s="271"/>
      <c r="AJ37" s="271"/>
      <c r="AK37" s="271"/>
      <c r="AL37" s="271"/>
      <c r="AM37" s="271"/>
      <c r="AN37" s="271"/>
      <c r="AO37" s="271"/>
      <c r="AP37" s="271"/>
      <c r="AQ37" s="271"/>
      <c r="AR37" s="271"/>
      <c r="AS37" s="271"/>
      <c r="AT37" s="271"/>
      <c r="AU37" s="271"/>
      <c r="AV37" s="271"/>
      <c r="AW37" s="271"/>
      <c r="AX37" s="271"/>
      <c r="AY37" s="271"/>
      <c r="AZ37" s="271"/>
      <c r="BA37" s="27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221"/>
      <c r="CZ37" s="221"/>
      <c r="DA37" s="221"/>
      <c r="DB37" s="221"/>
      <c r="DC37" s="221"/>
      <c r="DD37" s="221"/>
      <c r="DE37" s="221"/>
      <c r="DF37" s="221"/>
      <c r="DG37" s="221"/>
      <c r="DH37" s="221"/>
      <c r="DI37" s="221"/>
      <c r="DJ37" s="221"/>
      <c r="DK37" s="221"/>
      <c r="DL37" s="221"/>
      <c r="DM37" s="221"/>
      <c r="DN37" s="221"/>
      <c r="DO37" s="221"/>
      <c r="DP37" s="221"/>
      <c r="DQ37" s="221"/>
      <c r="DR37" s="221"/>
      <c r="DS37" s="221"/>
      <c r="DT37" s="221"/>
      <c r="DU37" s="221"/>
      <c r="DV37" s="221"/>
      <c r="DW37" s="221"/>
      <c r="DX37" s="221"/>
      <c r="DY37" s="221"/>
      <c r="DZ37" s="221"/>
      <c r="EA37" s="221"/>
      <c r="EB37" s="221"/>
      <c r="EC37" s="221"/>
      <c r="ED37" s="221"/>
      <c r="EE37" s="221"/>
      <c r="EF37" s="221"/>
      <c r="EG37" s="221"/>
      <c r="EH37" s="221"/>
      <c r="EI37" s="221"/>
      <c r="EJ37" s="221"/>
      <c r="EK37" s="221"/>
      <c r="EL37" s="221"/>
      <c r="EM37" s="221"/>
      <c r="EN37" s="221"/>
      <c r="EO37" s="221"/>
      <c r="EP37" s="221"/>
      <c r="EQ37" s="221"/>
      <c r="ER37" s="221"/>
      <c r="ES37" s="221"/>
      <c r="ET37" s="221"/>
      <c r="EU37" s="221"/>
      <c r="EV37" s="221"/>
      <c r="EW37" s="221"/>
      <c r="EX37" s="221"/>
      <c r="EY37" s="221"/>
      <c r="EZ37" s="221"/>
      <c r="FA37" s="221"/>
      <c r="FB37" s="221"/>
      <c r="FC37" s="221"/>
      <c r="FD37" s="221"/>
      <c r="FE37" s="221"/>
      <c r="FF37" s="221"/>
      <c r="FG37" s="221"/>
      <c r="FH37" s="221"/>
      <c r="FI37" s="221"/>
      <c r="FJ37" s="221"/>
      <c r="FK37" s="221"/>
      <c r="FL37" s="221"/>
      <c r="FM37" s="221"/>
      <c r="FN37" s="221"/>
      <c r="FO37" s="221"/>
      <c r="FP37" s="221"/>
      <c r="FQ37" s="221"/>
      <c r="FR37" s="221"/>
      <c r="FS37" s="221"/>
      <c r="FT37" s="221"/>
      <c r="FU37" s="221"/>
      <c r="FV37" s="221"/>
      <c r="FW37" s="221"/>
      <c r="FX37" s="221"/>
      <c r="FY37" s="221"/>
      <c r="FZ37" s="221"/>
      <c r="GA37" s="221"/>
      <c r="GB37" s="221"/>
      <c r="GC37" s="221"/>
      <c r="GD37" s="221"/>
      <c r="GE37" s="221"/>
      <c r="GF37" s="221"/>
      <c r="GG37" s="221"/>
      <c r="GH37" s="221"/>
      <c r="GI37" s="221"/>
      <c r="GJ37" s="221"/>
      <c r="GK37" s="221"/>
      <c r="GL37" s="221"/>
      <c r="GM37" s="221"/>
      <c r="GN37" s="221"/>
      <c r="GO37" s="221"/>
      <c r="GP37" s="221"/>
      <c r="GQ37" s="221"/>
      <c r="GR37" s="221"/>
      <c r="GS37" s="221"/>
      <c r="GT37" s="221"/>
      <c r="GU37" s="221"/>
      <c r="GV37" s="221"/>
      <c r="GW37" s="221"/>
      <c r="GX37" s="221"/>
      <c r="GY37" s="221"/>
      <c r="GZ37" s="221"/>
      <c r="HA37" s="221"/>
      <c r="HB37" s="221"/>
      <c r="HC37" s="221"/>
      <c r="HD37" s="221"/>
      <c r="HE37" s="221"/>
      <c r="HF37" s="221"/>
      <c r="HG37" s="221"/>
      <c r="HH37" s="221"/>
      <c r="HI37" s="221"/>
      <c r="HJ37" s="221"/>
      <c r="HK37" s="221"/>
      <c r="HL37" s="221"/>
      <c r="HM37" s="221"/>
      <c r="HN37" s="221"/>
      <c r="HO37" s="221"/>
      <c r="HP37" s="221"/>
      <c r="HQ37" s="221"/>
      <c r="HR37" s="221"/>
      <c r="HS37" s="221"/>
      <c r="HT37" s="221"/>
      <c r="HU37" s="221"/>
      <c r="HV37" s="221"/>
      <c r="HW37" s="221"/>
      <c r="HX37" s="221"/>
      <c r="HY37" s="221"/>
      <c r="HZ37" s="221"/>
      <c r="IA37" s="221"/>
      <c r="IB37" s="221"/>
      <c r="IC37" s="221"/>
      <c r="ID37" s="221"/>
      <c r="IE37" s="221"/>
      <c r="IF37" s="221"/>
      <c r="IG37" s="221"/>
      <c r="IH37" s="221"/>
      <c r="II37" s="221"/>
      <c r="IJ37" s="221"/>
      <c r="IK37" s="221"/>
      <c r="IL37" s="221"/>
    </row>
    <row r="38" spans="2:246" s="2" customFormat="1" x14ac:dyDescent="0.55000000000000004">
      <c r="B38" s="336"/>
      <c r="C38" s="271"/>
      <c r="D38" s="221"/>
      <c r="E38" s="221"/>
      <c r="F38" s="271"/>
      <c r="G38" s="271"/>
      <c r="H38" s="271"/>
      <c r="I38" s="271"/>
      <c r="J38" s="271"/>
      <c r="K38" s="271"/>
      <c r="L38" s="271"/>
      <c r="M38" s="271"/>
      <c r="N38" s="271"/>
      <c r="O38" s="271"/>
      <c r="P38" s="271"/>
      <c r="Q38" s="271"/>
      <c r="R38" s="271"/>
      <c r="S38" s="271"/>
      <c r="T38" s="271"/>
      <c r="U38" s="271"/>
      <c r="V38" s="271"/>
      <c r="W38" s="271"/>
      <c r="X38" s="271"/>
      <c r="Y38" s="271"/>
      <c r="Z38" s="271"/>
      <c r="AA38" s="271"/>
      <c r="AB38" s="271"/>
      <c r="AC38" s="271"/>
      <c r="AD38" s="271"/>
      <c r="AE38" s="271"/>
      <c r="AF38" s="271"/>
      <c r="AG38" s="271"/>
      <c r="AH38" s="271"/>
      <c r="AI38" s="271"/>
      <c r="AJ38" s="271"/>
      <c r="AK38" s="271"/>
      <c r="AL38" s="271"/>
      <c r="AM38" s="271"/>
      <c r="AN38" s="271"/>
      <c r="AO38" s="271"/>
      <c r="AP38" s="271"/>
      <c r="AQ38" s="271"/>
      <c r="AR38" s="271"/>
      <c r="AS38" s="271"/>
      <c r="AT38" s="271"/>
      <c r="AU38" s="271"/>
      <c r="AV38" s="271"/>
      <c r="AW38" s="271"/>
      <c r="AX38" s="271"/>
      <c r="AY38" s="271"/>
      <c r="AZ38" s="271"/>
      <c r="BA38" s="271"/>
      <c r="BB38" s="221"/>
      <c r="BC38" s="221"/>
      <c r="BD38" s="221"/>
      <c r="BE38" s="221"/>
      <c r="BF38" s="221"/>
      <c r="BG38" s="221"/>
      <c r="BH38" s="221"/>
      <c r="BI38" s="221"/>
      <c r="BJ38" s="221"/>
      <c r="BK38" s="221"/>
      <c r="BL38" s="221"/>
      <c r="BM38" s="221"/>
      <c r="BN38" s="221"/>
      <c r="BO38" s="221"/>
      <c r="BP38" s="221"/>
      <c r="BQ38" s="221"/>
      <c r="BR38" s="221"/>
      <c r="BS38" s="221"/>
      <c r="BT38" s="221"/>
      <c r="BU38" s="221"/>
      <c r="BV38" s="221"/>
      <c r="BW38" s="221"/>
      <c r="BX38" s="221"/>
      <c r="BY38" s="221"/>
      <c r="BZ38" s="221"/>
      <c r="CA38" s="221"/>
      <c r="CB38" s="221"/>
      <c r="CC38" s="221"/>
      <c r="CD38" s="221"/>
      <c r="CE38" s="221"/>
      <c r="CF38" s="221"/>
      <c r="CG38" s="221"/>
      <c r="CH38" s="221"/>
      <c r="CI38" s="221"/>
      <c r="CJ38" s="221"/>
      <c r="CK38" s="221"/>
      <c r="CL38" s="221"/>
      <c r="CM38" s="221"/>
      <c r="CN38" s="221"/>
      <c r="CO38" s="221"/>
      <c r="CP38" s="221"/>
      <c r="CQ38" s="221"/>
      <c r="CR38" s="221"/>
      <c r="CS38" s="221"/>
      <c r="CT38" s="221"/>
      <c r="CU38" s="221"/>
      <c r="CV38" s="221"/>
      <c r="CW38" s="221"/>
      <c r="CX38" s="221"/>
      <c r="CY38" s="221"/>
      <c r="CZ38" s="221"/>
      <c r="DA38" s="221"/>
      <c r="DB38" s="221"/>
      <c r="DC38" s="221"/>
      <c r="DD38" s="221"/>
      <c r="DE38" s="221"/>
      <c r="DF38" s="221"/>
      <c r="DG38" s="221"/>
      <c r="DH38" s="221"/>
      <c r="DI38" s="221"/>
      <c r="DJ38" s="221"/>
      <c r="DK38" s="221"/>
      <c r="DL38" s="221"/>
      <c r="DM38" s="221"/>
      <c r="DN38" s="221"/>
      <c r="DO38" s="221"/>
      <c r="DP38" s="221"/>
      <c r="DQ38" s="221"/>
      <c r="DR38" s="221"/>
      <c r="DS38" s="221"/>
      <c r="DT38" s="221"/>
      <c r="DU38" s="221"/>
      <c r="DV38" s="221"/>
      <c r="DW38" s="221"/>
      <c r="DX38" s="221"/>
      <c r="DY38" s="221"/>
      <c r="DZ38" s="221"/>
      <c r="EA38" s="221"/>
      <c r="EB38" s="221"/>
      <c r="EC38" s="221"/>
      <c r="ED38" s="221"/>
      <c r="EE38" s="221"/>
      <c r="EF38" s="221"/>
      <c r="EG38" s="221"/>
      <c r="EH38" s="221"/>
      <c r="EI38" s="221"/>
      <c r="EJ38" s="221"/>
      <c r="EK38" s="221"/>
      <c r="EL38" s="221"/>
      <c r="EM38" s="221"/>
      <c r="EN38" s="221"/>
      <c r="EO38" s="221"/>
      <c r="EP38" s="221"/>
      <c r="EQ38" s="221"/>
      <c r="ER38" s="221"/>
      <c r="ES38" s="221"/>
      <c r="ET38" s="221"/>
      <c r="EU38" s="221"/>
      <c r="EV38" s="221"/>
      <c r="EW38" s="221"/>
      <c r="EX38" s="221"/>
      <c r="EY38" s="221"/>
      <c r="EZ38" s="221"/>
      <c r="FA38" s="221"/>
      <c r="FB38" s="221"/>
      <c r="FC38" s="221"/>
      <c r="FD38" s="221"/>
      <c r="FE38" s="221"/>
      <c r="FF38" s="221"/>
      <c r="FG38" s="221"/>
      <c r="FH38" s="221"/>
      <c r="FI38" s="221"/>
      <c r="FJ38" s="221"/>
      <c r="FK38" s="221"/>
      <c r="FL38" s="221"/>
      <c r="FM38" s="221"/>
      <c r="FN38" s="221"/>
      <c r="FO38" s="221"/>
      <c r="FP38" s="221"/>
      <c r="FQ38" s="221"/>
      <c r="FR38" s="221"/>
      <c r="FS38" s="221"/>
      <c r="FT38" s="221"/>
      <c r="FU38" s="221"/>
      <c r="FV38" s="221"/>
      <c r="FW38" s="221"/>
      <c r="FX38" s="221"/>
      <c r="FY38" s="221"/>
      <c r="FZ38" s="221"/>
      <c r="GA38" s="221"/>
      <c r="GB38" s="221"/>
      <c r="GC38" s="221"/>
      <c r="GD38" s="221"/>
      <c r="GE38" s="221"/>
      <c r="GF38" s="221"/>
      <c r="GG38" s="221"/>
      <c r="GH38" s="221"/>
      <c r="GI38" s="221"/>
      <c r="GJ38" s="221"/>
      <c r="GK38" s="221"/>
      <c r="GL38" s="221"/>
      <c r="GM38" s="221"/>
      <c r="GN38" s="221"/>
      <c r="GO38" s="221"/>
      <c r="GP38" s="221"/>
      <c r="GQ38" s="221"/>
      <c r="GR38" s="221"/>
      <c r="GS38" s="221"/>
      <c r="GT38" s="221"/>
      <c r="GU38" s="221"/>
      <c r="GV38" s="221"/>
      <c r="GW38" s="221"/>
      <c r="GX38" s="221"/>
      <c r="GY38" s="221"/>
      <c r="GZ38" s="221"/>
      <c r="HA38" s="221"/>
      <c r="HB38" s="221"/>
      <c r="HC38" s="221"/>
      <c r="HD38" s="221"/>
      <c r="HE38" s="221"/>
      <c r="HF38" s="221"/>
      <c r="HG38" s="221"/>
      <c r="HH38" s="221"/>
      <c r="HI38" s="221"/>
      <c r="HJ38" s="221"/>
      <c r="HK38" s="221"/>
      <c r="HL38" s="221"/>
      <c r="HM38" s="221"/>
      <c r="HN38" s="221"/>
      <c r="HO38" s="221"/>
      <c r="HP38" s="221"/>
      <c r="HQ38" s="221"/>
      <c r="HR38" s="221"/>
      <c r="HS38" s="221"/>
      <c r="HT38" s="221"/>
      <c r="HU38" s="221"/>
      <c r="HV38" s="221"/>
      <c r="HW38" s="221"/>
      <c r="HX38" s="221"/>
      <c r="HY38" s="221"/>
      <c r="HZ38" s="221"/>
      <c r="IA38" s="221"/>
      <c r="IB38" s="221"/>
      <c r="IC38" s="221"/>
      <c r="ID38" s="221"/>
      <c r="IE38" s="221"/>
      <c r="IF38" s="221"/>
      <c r="IG38" s="221"/>
      <c r="IH38" s="221"/>
      <c r="II38" s="221"/>
      <c r="IJ38" s="221"/>
      <c r="IK38" s="221"/>
      <c r="IL38" s="221"/>
    </row>
    <row r="39" spans="2:246" s="2" customFormat="1" x14ac:dyDescent="0.55000000000000004">
      <c r="B39" s="342" t="s">
        <v>1565</v>
      </c>
      <c r="C39" s="271"/>
      <c r="D39" s="221"/>
      <c r="E39" s="221"/>
      <c r="F39" s="271"/>
      <c r="G39" s="271"/>
      <c r="H39" s="271"/>
      <c r="I39" s="271"/>
      <c r="J39" s="271"/>
      <c r="K39" s="271"/>
      <c r="L39" s="271"/>
      <c r="M39" s="271"/>
      <c r="N39" s="271"/>
      <c r="O39" s="271"/>
      <c r="P39" s="271"/>
      <c r="Q39" s="271"/>
      <c r="R39" s="271"/>
      <c r="S39" s="271"/>
      <c r="T39" s="271"/>
      <c r="U39" s="271"/>
      <c r="V39" s="271"/>
      <c r="W39" s="271"/>
      <c r="X39" s="271"/>
      <c r="Y39" s="271"/>
      <c r="Z39" s="271"/>
      <c r="AA39" s="271"/>
      <c r="AB39" s="271"/>
      <c r="AC39" s="271"/>
      <c r="AD39" s="271"/>
      <c r="AE39" s="271"/>
      <c r="AF39" s="271"/>
      <c r="AG39" s="271"/>
      <c r="AH39" s="271"/>
      <c r="AI39" s="271"/>
      <c r="AJ39" s="271"/>
      <c r="AK39" s="271"/>
      <c r="AL39" s="271"/>
      <c r="AM39" s="271"/>
      <c r="AN39" s="271"/>
      <c r="AO39" s="271"/>
      <c r="AP39" s="271"/>
      <c r="AQ39" s="271"/>
      <c r="AR39" s="271"/>
      <c r="AS39" s="271"/>
      <c r="AT39" s="271"/>
      <c r="AU39" s="271"/>
      <c r="AV39" s="271"/>
      <c r="AW39" s="271"/>
      <c r="AX39" s="271"/>
      <c r="AY39" s="271"/>
      <c r="AZ39" s="271"/>
      <c r="BA39" s="27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c r="HW39" s="221"/>
      <c r="HX39" s="221"/>
      <c r="HY39" s="221"/>
      <c r="HZ39" s="221"/>
      <c r="IA39" s="221"/>
      <c r="IB39" s="221"/>
      <c r="IC39" s="221"/>
      <c r="ID39" s="221"/>
      <c r="IE39" s="221"/>
      <c r="IF39" s="221"/>
      <c r="IG39" s="221"/>
      <c r="IH39" s="221"/>
      <c r="II39" s="221"/>
      <c r="IJ39" s="221"/>
      <c r="IK39" s="221"/>
      <c r="IL39" s="221"/>
    </row>
    <row r="40" spans="2:246" s="2" customFormat="1" x14ac:dyDescent="0.55000000000000004">
      <c r="B40" s="338" t="s">
        <v>1567</v>
      </c>
      <c r="C40" s="271" t="s">
        <v>1566</v>
      </c>
      <c r="D40" s="221"/>
      <c r="E40" s="22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271"/>
      <c r="AN40" s="271"/>
      <c r="AO40" s="271"/>
      <c r="AP40" s="271"/>
      <c r="AQ40" s="271"/>
      <c r="AR40" s="271"/>
      <c r="AS40" s="271"/>
      <c r="AT40" s="271"/>
      <c r="AU40" s="271"/>
      <c r="AV40" s="271"/>
      <c r="AW40" s="271"/>
      <c r="AX40" s="271"/>
      <c r="AY40" s="271"/>
      <c r="AZ40" s="271"/>
      <c r="BA40" s="271"/>
      <c r="BB40" s="221"/>
      <c r="BC40" s="221"/>
      <c r="BD40" s="221"/>
      <c r="BE40" s="221"/>
      <c r="BF40" s="221"/>
      <c r="BG40" s="221"/>
      <c r="BH40" s="221"/>
      <c r="BI40" s="221"/>
      <c r="BJ40" s="221"/>
      <c r="BK40" s="221"/>
      <c r="BL40" s="221"/>
      <c r="BM40" s="221"/>
      <c r="BN40" s="221"/>
      <c r="BO40" s="221"/>
      <c r="BP40" s="221"/>
      <c r="BQ40" s="221"/>
      <c r="BR40" s="221"/>
      <c r="BS40" s="221"/>
      <c r="BT40" s="221"/>
      <c r="BU40" s="221"/>
      <c r="BV40" s="221"/>
      <c r="BW40" s="221"/>
      <c r="BX40" s="221"/>
      <c r="BY40" s="221"/>
      <c r="BZ40" s="221"/>
      <c r="CA40" s="221"/>
      <c r="CB40" s="221"/>
      <c r="CC40" s="221"/>
      <c r="CD40" s="221"/>
      <c r="CE40" s="221"/>
      <c r="CF40" s="221"/>
      <c r="CG40" s="221"/>
      <c r="CH40" s="221"/>
      <c r="CI40" s="221"/>
      <c r="CJ40" s="221"/>
      <c r="CK40" s="221"/>
      <c r="CL40" s="221"/>
      <c r="CM40" s="221"/>
      <c r="CN40" s="221"/>
      <c r="CO40" s="221"/>
      <c r="CP40" s="221"/>
      <c r="CQ40" s="221"/>
      <c r="CR40" s="221"/>
      <c r="CS40" s="221"/>
      <c r="CT40" s="221"/>
      <c r="CU40" s="221"/>
      <c r="CV40" s="221"/>
      <c r="CW40" s="221"/>
      <c r="CX40" s="221"/>
      <c r="CY40" s="221"/>
      <c r="CZ40" s="221"/>
      <c r="DA40" s="221"/>
      <c r="DB40" s="221"/>
      <c r="DC40" s="221"/>
      <c r="DD40" s="221"/>
      <c r="DE40" s="221"/>
      <c r="DF40" s="221"/>
      <c r="DG40" s="221"/>
      <c r="DH40" s="221"/>
      <c r="DI40" s="221"/>
      <c r="DJ40" s="221"/>
      <c r="DK40" s="221"/>
      <c r="DL40" s="221"/>
      <c r="DM40" s="221"/>
      <c r="DN40" s="221"/>
      <c r="DO40" s="221"/>
      <c r="DP40" s="221"/>
      <c r="DQ40" s="221"/>
      <c r="DR40" s="221"/>
      <c r="DS40" s="221"/>
      <c r="DT40" s="221"/>
      <c r="DU40" s="221"/>
      <c r="DV40" s="221"/>
      <c r="DW40" s="221"/>
      <c r="DX40" s="221"/>
      <c r="DY40" s="221"/>
      <c r="DZ40" s="221"/>
      <c r="EA40" s="221"/>
      <c r="EB40" s="221"/>
      <c r="EC40" s="221"/>
      <c r="ED40" s="221"/>
      <c r="EE40" s="221"/>
      <c r="EF40" s="221"/>
      <c r="EG40" s="221"/>
      <c r="EH40" s="221"/>
      <c r="EI40" s="221"/>
      <c r="EJ40" s="221"/>
      <c r="EK40" s="221"/>
      <c r="EL40" s="221"/>
      <c r="EM40" s="221"/>
      <c r="EN40" s="221"/>
      <c r="EO40" s="221"/>
      <c r="EP40" s="221"/>
      <c r="EQ40" s="221"/>
      <c r="ER40" s="221"/>
      <c r="ES40" s="221"/>
      <c r="ET40" s="221"/>
      <c r="EU40" s="221"/>
      <c r="EV40" s="221"/>
      <c r="EW40" s="221"/>
      <c r="EX40" s="221"/>
      <c r="EY40" s="221"/>
      <c r="EZ40" s="221"/>
      <c r="FA40" s="221"/>
      <c r="FB40" s="221"/>
      <c r="FC40" s="221"/>
      <c r="FD40" s="221"/>
      <c r="FE40" s="221"/>
      <c r="FF40" s="221"/>
      <c r="FG40" s="221"/>
      <c r="FH40" s="221"/>
      <c r="FI40" s="221"/>
      <c r="FJ40" s="221"/>
      <c r="FK40" s="221"/>
      <c r="FL40" s="221"/>
      <c r="FM40" s="221"/>
      <c r="FN40" s="221"/>
      <c r="FO40" s="221"/>
      <c r="FP40" s="221"/>
      <c r="FQ40" s="221"/>
      <c r="FR40" s="221"/>
      <c r="FS40" s="221"/>
      <c r="FT40" s="221"/>
      <c r="FU40" s="221"/>
      <c r="FV40" s="221"/>
      <c r="FW40" s="221"/>
      <c r="FX40" s="221"/>
      <c r="FY40" s="221"/>
      <c r="FZ40" s="221"/>
      <c r="GA40" s="221"/>
      <c r="GB40" s="221"/>
      <c r="GC40" s="221"/>
      <c r="GD40" s="221"/>
      <c r="GE40" s="221"/>
      <c r="GF40" s="221"/>
      <c r="GG40" s="221"/>
      <c r="GH40" s="221"/>
      <c r="GI40" s="221"/>
      <c r="GJ40" s="221"/>
      <c r="GK40" s="221"/>
      <c r="GL40" s="221"/>
      <c r="GM40" s="221"/>
      <c r="GN40" s="221"/>
      <c r="GO40" s="221"/>
      <c r="GP40" s="221"/>
      <c r="GQ40" s="221"/>
      <c r="GR40" s="221"/>
      <c r="GS40" s="221"/>
      <c r="GT40" s="221"/>
      <c r="GU40" s="221"/>
      <c r="GV40" s="221"/>
      <c r="GW40" s="221"/>
      <c r="GX40" s="221"/>
      <c r="GY40" s="221"/>
      <c r="GZ40" s="221"/>
      <c r="HA40" s="221"/>
      <c r="HB40" s="221"/>
      <c r="HC40" s="221"/>
      <c r="HD40" s="221"/>
      <c r="HE40" s="221"/>
      <c r="HF40" s="221"/>
      <c r="HG40" s="221"/>
      <c r="HH40" s="221"/>
      <c r="HI40" s="221"/>
      <c r="HJ40" s="221"/>
      <c r="HK40" s="221"/>
      <c r="HL40" s="221"/>
      <c r="HM40" s="221"/>
      <c r="HN40" s="221"/>
      <c r="HO40" s="221"/>
      <c r="HP40" s="221"/>
      <c r="HQ40" s="221"/>
      <c r="HR40" s="221"/>
      <c r="HS40" s="221"/>
      <c r="HT40" s="221"/>
      <c r="HU40" s="221"/>
      <c r="HV40" s="221"/>
      <c r="HW40" s="221"/>
      <c r="HX40" s="221"/>
      <c r="HY40" s="221"/>
      <c r="HZ40" s="221"/>
      <c r="IA40" s="221"/>
      <c r="IB40" s="221"/>
      <c r="IC40" s="221"/>
      <c r="ID40" s="221"/>
      <c r="IE40" s="221"/>
      <c r="IF40" s="221"/>
      <c r="IG40" s="221"/>
      <c r="IH40" s="221"/>
      <c r="II40" s="221"/>
      <c r="IJ40" s="221"/>
      <c r="IK40" s="221"/>
      <c r="IL40" s="221"/>
    </row>
    <row r="41" spans="2:246" s="2" customFormat="1" x14ac:dyDescent="0.55000000000000004">
      <c r="B41" s="338"/>
      <c r="C41" s="271" t="s">
        <v>1568</v>
      </c>
      <c r="D41" s="221" t="s">
        <v>1573</v>
      </c>
      <c r="E41" s="221" t="s">
        <v>1572</v>
      </c>
      <c r="F41" s="271" t="s">
        <v>1571</v>
      </c>
      <c r="G41" s="271" t="s">
        <v>1570</v>
      </c>
      <c r="H41" s="271" t="s">
        <v>1569</v>
      </c>
      <c r="I41" s="271"/>
      <c r="J41" s="271"/>
      <c r="K41" s="271"/>
      <c r="L41" s="271"/>
      <c r="M41" s="271"/>
      <c r="N41" s="271"/>
      <c r="O41" s="271"/>
      <c r="P41" s="271"/>
      <c r="Q41" s="271"/>
      <c r="R41" s="271"/>
      <c r="S41" s="271"/>
      <c r="T41" s="271"/>
      <c r="U41" s="271"/>
      <c r="V41" s="271"/>
      <c r="W41" s="271"/>
      <c r="X41" s="271"/>
      <c r="Y41" s="271"/>
      <c r="Z41" s="271"/>
      <c r="AA41" s="271"/>
      <c r="AB41" s="271"/>
      <c r="AC41" s="271"/>
      <c r="AD41" s="271"/>
      <c r="AE41" s="271"/>
      <c r="AF41" s="271"/>
      <c r="AG41" s="271"/>
      <c r="AH41" s="271"/>
      <c r="AI41" s="271"/>
      <c r="AJ41" s="271"/>
      <c r="AK41" s="271"/>
      <c r="AL41" s="271"/>
      <c r="AM41" s="271"/>
      <c r="AN41" s="271"/>
      <c r="AO41" s="271"/>
      <c r="AP41" s="271"/>
      <c r="AQ41" s="271"/>
      <c r="AR41" s="271"/>
      <c r="AS41" s="271"/>
      <c r="AT41" s="271"/>
      <c r="AU41" s="271"/>
      <c r="AV41" s="271"/>
      <c r="AW41" s="271"/>
      <c r="AX41" s="271"/>
      <c r="AY41" s="271"/>
      <c r="AZ41" s="271"/>
      <c r="BA41" s="271"/>
      <c r="BB41" s="221"/>
      <c r="BC41" s="221"/>
      <c r="BD41" s="221"/>
      <c r="BE41" s="221"/>
      <c r="BF41" s="221"/>
      <c r="BG41" s="221"/>
      <c r="BH41" s="221"/>
      <c r="BI41" s="221"/>
      <c r="BJ41" s="221"/>
      <c r="BK41" s="221"/>
      <c r="BL41" s="221"/>
      <c r="BM41" s="221"/>
      <c r="BN41" s="221"/>
      <c r="BO41" s="221"/>
      <c r="BP41" s="221"/>
      <c r="BQ41" s="221"/>
      <c r="BR41" s="221"/>
      <c r="BS41" s="221"/>
      <c r="BT41" s="221"/>
      <c r="BU41" s="221"/>
      <c r="BV41" s="221"/>
      <c r="BW41" s="221"/>
      <c r="BX41" s="221"/>
      <c r="BY41" s="221"/>
      <c r="BZ41" s="221"/>
      <c r="CA41" s="221"/>
      <c r="CB41" s="221"/>
      <c r="CC41" s="221"/>
      <c r="CD41" s="221"/>
      <c r="CE41" s="221"/>
      <c r="CF41" s="221"/>
      <c r="CG41" s="221"/>
      <c r="CH41" s="221"/>
      <c r="CI41" s="221"/>
      <c r="CJ41" s="221"/>
      <c r="CK41" s="221"/>
      <c r="CL41" s="221"/>
      <c r="CM41" s="221"/>
      <c r="CN41" s="221"/>
      <c r="CO41" s="221"/>
      <c r="CP41" s="221"/>
      <c r="CQ41" s="221"/>
      <c r="CR41" s="221"/>
      <c r="CS41" s="221"/>
      <c r="CT41" s="221"/>
      <c r="CU41" s="221"/>
      <c r="CV41" s="221"/>
      <c r="CW41" s="221"/>
      <c r="CX41" s="221"/>
      <c r="CY41" s="221"/>
      <c r="CZ41" s="221"/>
      <c r="DA41" s="221"/>
      <c r="DB41" s="221"/>
      <c r="DC41" s="221"/>
      <c r="DD41" s="221"/>
      <c r="DE41" s="221"/>
      <c r="DF41" s="221"/>
      <c r="DG41" s="221"/>
      <c r="DH41" s="221"/>
      <c r="DI41" s="221"/>
      <c r="DJ41" s="221"/>
      <c r="DK41" s="221"/>
      <c r="DL41" s="221"/>
      <c r="DM41" s="221"/>
      <c r="DN41" s="221"/>
      <c r="DO41" s="221"/>
      <c r="DP41" s="221"/>
      <c r="DQ41" s="221"/>
      <c r="DR41" s="221"/>
      <c r="DS41" s="221"/>
      <c r="DT41" s="221"/>
      <c r="DU41" s="221"/>
      <c r="DV41" s="221"/>
      <c r="DW41" s="221"/>
      <c r="DX41" s="221"/>
      <c r="DY41" s="221"/>
      <c r="DZ41" s="221"/>
      <c r="EA41" s="221"/>
      <c r="EB41" s="221"/>
      <c r="EC41" s="221"/>
      <c r="ED41" s="221"/>
      <c r="EE41" s="221"/>
      <c r="EF41" s="221"/>
      <c r="EG41" s="221"/>
      <c r="EH41" s="221"/>
      <c r="EI41" s="221"/>
      <c r="EJ41" s="221"/>
      <c r="EK41" s="221"/>
      <c r="EL41" s="221"/>
      <c r="EM41" s="221"/>
      <c r="EN41" s="221"/>
      <c r="EO41" s="221"/>
      <c r="EP41" s="221"/>
      <c r="EQ41" s="221"/>
      <c r="ER41" s="221"/>
      <c r="ES41" s="221"/>
      <c r="ET41" s="221"/>
      <c r="EU41" s="221"/>
      <c r="EV41" s="221"/>
      <c r="EW41" s="221"/>
      <c r="EX41" s="221"/>
      <c r="EY41" s="221"/>
      <c r="EZ41" s="221"/>
      <c r="FA41" s="221"/>
      <c r="FB41" s="221"/>
      <c r="FC41" s="221"/>
      <c r="FD41" s="221"/>
      <c r="FE41" s="221"/>
      <c r="FF41" s="221"/>
      <c r="FG41" s="221"/>
      <c r="FH41" s="221"/>
      <c r="FI41" s="221"/>
      <c r="FJ41" s="221"/>
      <c r="FK41" s="221"/>
      <c r="FL41" s="221"/>
      <c r="FM41" s="221"/>
      <c r="FN41" s="221"/>
      <c r="FO41" s="221"/>
      <c r="FP41" s="221"/>
      <c r="FQ41" s="221"/>
      <c r="FR41" s="221"/>
      <c r="FS41" s="221"/>
      <c r="FT41" s="221"/>
      <c r="FU41" s="221"/>
      <c r="FV41" s="221"/>
      <c r="FW41" s="221"/>
      <c r="FX41" s="221"/>
      <c r="FY41" s="221"/>
      <c r="FZ41" s="221"/>
      <c r="GA41" s="221"/>
      <c r="GB41" s="221"/>
      <c r="GC41" s="221"/>
      <c r="GD41" s="221"/>
      <c r="GE41" s="221"/>
      <c r="GF41" s="221"/>
      <c r="GG41" s="221"/>
      <c r="GH41" s="221"/>
      <c r="GI41" s="221"/>
      <c r="GJ41" s="221"/>
      <c r="GK41" s="221"/>
      <c r="GL41" s="221"/>
      <c r="GM41" s="221"/>
      <c r="GN41" s="221"/>
      <c r="GO41" s="221"/>
      <c r="GP41" s="221"/>
      <c r="GQ41" s="221"/>
      <c r="GR41" s="221"/>
      <c r="GS41" s="221"/>
      <c r="GT41" s="221"/>
      <c r="GU41" s="221"/>
      <c r="GV41" s="221"/>
      <c r="GW41" s="221"/>
      <c r="GX41" s="221"/>
      <c r="GY41" s="221"/>
      <c r="GZ41" s="221"/>
      <c r="HA41" s="221"/>
      <c r="HB41" s="221"/>
      <c r="HC41" s="221"/>
      <c r="HD41" s="221"/>
      <c r="HE41" s="221"/>
      <c r="HF41" s="221"/>
      <c r="HG41" s="221"/>
      <c r="HH41" s="221"/>
      <c r="HI41" s="221"/>
      <c r="HJ41" s="221"/>
      <c r="HK41" s="221"/>
      <c r="HL41" s="221"/>
      <c r="HM41" s="221"/>
      <c r="HN41" s="221"/>
      <c r="HO41" s="221"/>
      <c r="HP41" s="221"/>
      <c r="HQ41" s="221"/>
      <c r="HR41" s="221"/>
      <c r="HS41" s="221"/>
      <c r="HT41" s="221"/>
      <c r="HU41" s="221"/>
      <c r="HV41" s="221"/>
      <c r="HW41" s="221"/>
      <c r="HX41" s="221"/>
      <c r="HY41" s="221"/>
      <c r="HZ41" s="221"/>
      <c r="IA41" s="221"/>
      <c r="IB41" s="221"/>
      <c r="IC41" s="221"/>
      <c r="ID41" s="221"/>
      <c r="IE41" s="221"/>
      <c r="IF41" s="221"/>
      <c r="IG41" s="221"/>
      <c r="IH41" s="221"/>
      <c r="II41" s="221"/>
      <c r="IJ41" s="221"/>
      <c r="IK41" s="221"/>
      <c r="IL41" s="221"/>
    </row>
    <row r="42" spans="2:246" s="2" customFormat="1" x14ac:dyDescent="0.55000000000000004">
      <c r="B42" s="338">
        <v>0</v>
      </c>
      <c r="C42" s="271">
        <f>'depth-damage curve'!B3/100</f>
        <v>0.11</v>
      </c>
      <c r="D42" s="221"/>
      <c r="E42" s="221"/>
      <c r="F42" s="271"/>
      <c r="G42" s="271"/>
      <c r="H42" s="271">
        <f>'depth-damage curve'!G3</f>
        <v>0</v>
      </c>
      <c r="I42" s="271"/>
      <c r="J42" s="271"/>
      <c r="K42" s="271"/>
      <c r="L42" s="271"/>
      <c r="M42" s="271"/>
      <c r="N42" s="271"/>
      <c r="O42" s="271"/>
      <c r="P42" s="271"/>
      <c r="Q42" s="271"/>
      <c r="R42" s="271"/>
      <c r="S42" s="271"/>
      <c r="T42" s="271"/>
      <c r="U42" s="271"/>
      <c r="V42" s="271"/>
      <c r="W42" s="271"/>
      <c r="X42" s="271"/>
      <c r="Y42" s="271"/>
      <c r="Z42" s="271"/>
      <c r="AA42" s="271"/>
      <c r="AB42" s="271"/>
      <c r="AC42" s="271"/>
      <c r="AD42" s="271"/>
      <c r="AE42" s="271"/>
      <c r="AF42" s="271"/>
      <c r="AG42" s="271"/>
      <c r="AH42" s="271"/>
      <c r="AI42" s="271"/>
      <c r="AJ42" s="271"/>
      <c r="AK42" s="271"/>
      <c r="AL42" s="271"/>
      <c r="AM42" s="271"/>
      <c r="AN42" s="271"/>
      <c r="AO42" s="271"/>
      <c r="AP42" s="271"/>
      <c r="AQ42" s="271"/>
      <c r="AR42" s="271"/>
      <c r="AS42" s="271"/>
      <c r="AT42" s="271"/>
      <c r="AU42" s="271"/>
      <c r="AV42" s="271"/>
      <c r="AW42" s="271"/>
      <c r="AX42" s="271"/>
      <c r="AY42" s="271"/>
      <c r="AZ42" s="271"/>
      <c r="BA42" s="271"/>
      <c r="BB42" s="221"/>
      <c r="BC42" s="221"/>
      <c r="BD42" s="221"/>
      <c r="BE42" s="221"/>
      <c r="BF42" s="221"/>
      <c r="BG42" s="221"/>
      <c r="BH42" s="221"/>
      <c r="BI42" s="221"/>
      <c r="BJ42" s="221"/>
      <c r="BK42" s="221"/>
      <c r="BL42" s="221"/>
      <c r="BM42" s="221"/>
      <c r="BN42" s="221"/>
      <c r="BO42" s="221"/>
      <c r="BP42" s="221"/>
      <c r="BQ42" s="221"/>
      <c r="BR42" s="221"/>
      <c r="BS42" s="221"/>
      <c r="BT42" s="221"/>
      <c r="BU42" s="221"/>
      <c r="BV42" s="221"/>
      <c r="BW42" s="221"/>
      <c r="BX42" s="221"/>
      <c r="BY42" s="221"/>
      <c r="BZ42" s="221"/>
      <c r="CA42" s="221"/>
      <c r="CB42" s="221"/>
      <c r="CC42" s="221"/>
      <c r="CD42" s="221"/>
      <c r="CE42" s="221"/>
      <c r="CF42" s="221"/>
      <c r="CG42" s="221"/>
      <c r="CH42" s="221"/>
      <c r="CI42" s="221"/>
      <c r="CJ42" s="221"/>
      <c r="CK42" s="221"/>
      <c r="CL42" s="221"/>
      <c r="CM42" s="221"/>
      <c r="CN42" s="221"/>
      <c r="CO42" s="221"/>
      <c r="CP42" s="221"/>
      <c r="CQ42" s="221"/>
      <c r="CR42" s="221"/>
      <c r="CS42" s="221"/>
      <c r="CT42" s="221"/>
      <c r="CU42" s="221"/>
      <c r="CV42" s="221"/>
      <c r="CW42" s="221"/>
      <c r="CX42" s="221"/>
      <c r="CY42" s="221"/>
      <c r="CZ42" s="221"/>
      <c r="DA42" s="221"/>
      <c r="DB42" s="221"/>
      <c r="DC42" s="221"/>
      <c r="DD42" s="221"/>
      <c r="DE42" s="221"/>
      <c r="DF42" s="221"/>
      <c r="DG42" s="221"/>
      <c r="DH42" s="221"/>
      <c r="DI42" s="221"/>
      <c r="DJ42" s="221"/>
      <c r="DK42" s="221"/>
      <c r="DL42" s="221"/>
      <c r="DM42" s="221"/>
      <c r="DN42" s="221"/>
      <c r="DO42" s="221"/>
      <c r="DP42" s="221"/>
      <c r="DQ42" s="221"/>
      <c r="DR42" s="221"/>
      <c r="DS42" s="221"/>
      <c r="DT42" s="221"/>
      <c r="DU42" s="221"/>
      <c r="DV42" s="221"/>
      <c r="DW42" s="221"/>
      <c r="DX42" s="221"/>
      <c r="DY42" s="221"/>
      <c r="DZ42" s="221"/>
      <c r="EA42" s="221"/>
      <c r="EB42" s="221"/>
      <c r="EC42" s="221"/>
      <c r="ED42" s="221"/>
      <c r="EE42" s="221"/>
      <c r="EF42" s="221"/>
      <c r="EG42" s="221"/>
      <c r="EH42" s="221"/>
      <c r="EI42" s="221"/>
      <c r="EJ42" s="221"/>
      <c r="EK42" s="221"/>
      <c r="EL42" s="221"/>
      <c r="EM42" s="221"/>
      <c r="EN42" s="221"/>
      <c r="EO42" s="221"/>
      <c r="EP42" s="221"/>
      <c r="EQ42" s="221"/>
      <c r="ER42" s="221"/>
      <c r="ES42" s="221"/>
      <c r="ET42" s="221"/>
      <c r="EU42" s="221"/>
      <c r="EV42" s="221"/>
      <c r="EW42" s="221"/>
      <c r="EX42" s="221"/>
      <c r="EY42" s="221"/>
      <c r="EZ42" s="221"/>
      <c r="FA42" s="221"/>
      <c r="FB42" s="221"/>
      <c r="FC42" s="221"/>
      <c r="FD42" s="221"/>
      <c r="FE42" s="221"/>
      <c r="FF42" s="221"/>
      <c r="FG42" s="221"/>
      <c r="FH42" s="221"/>
      <c r="FI42" s="221"/>
      <c r="FJ42" s="221"/>
      <c r="FK42" s="221"/>
      <c r="FL42" s="221"/>
      <c r="FM42" s="221"/>
      <c r="FN42" s="221"/>
      <c r="FO42" s="221"/>
      <c r="FP42" s="221"/>
      <c r="FQ42" s="221"/>
      <c r="FR42" s="221"/>
      <c r="FS42" s="221"/>
      <c r="FT42" s="221"/>
      <c r="FU42" s="221"/>
      <c r="FV42" s="221"/>
      <c r="FW42" s="221"/>
      <c r="FX42" s="221"/>
      <c r="FY42" s="221"/>
      <c r="FZ42" s="221"/>
      <c r="GA42" s="221"/>
      <c r="GB42" s="221"/>
      <c r="GC42" s="221"/>
      <c r="GD42" s="221"/>
      <c r="GE42" s="221"/>
      <c r="GF42" s="221"/>
      <c r="GG42" s="221"/>
      <c r="GH42" s="221"/>
      <c r="GI42" s="221"/>
      <c r="GJ42" s="221"/>
      <c r="GK42" s="221"/>
      <c r="GL42" s="221"/>
      <c r="GM42" s="221"/>
      <c r="GN42" s="221"/>
      <c r="GO42" s="221"/>
      <c r="GP42" s="221"/>
      <c r="GQ42" s="221"/>
      <c r="GR42" s="221"/>
      <c r="GS42" s="221"/>
      <c r="GT42" s="221"/>
      <c r="GU42" s="221"/>
      <c r="GV42" s="221"/>
      <c r="GW42" s="221"/>
      <c r="GX42" s="221"/>
      <c r="GY42" s="221"/>
      <c r="GZ42" s="221"/>
      <c r="HA42" s="221"/>
      <c r="HB42" s="221"/>
      <c r="HC42" s="221"/>
      <c r="HD42" s="221"/>
      <c r="HE42" s="221"/>
      <c r="HF42" s="221"/>
      <c r="HG42" s="221"/>
      <c r="HH42" s="221"/>
      <c r="HI42" s="221"/>
      <c r="HJ42" s="221"/>
      <c r="HK42" s="221"/>
      <c r="HL42" s="221"/>
      <c r="HM42" s="221"/>
      <c r="HN42" s="221"/>
      <c r="HO42" s="221"/>
      <c r="HP42" s="221"/>
      <c r="HQ42" s="221"/>
      <c r="HR42" s="221"/>
      <c r="HS42" s="221"/>
      <c r="HT42" s="221"/>
      <c r="HU42" s="221"/>
      <c r="HV42" s="221"/>
      <c r="HW42" s="221"/>
      <c r="HX42" s="221"/>
      <c r="HY42" s="221"/>
      <c r="HZ42" s="221"/>
      <c r="IA42" s="221"/>
      <c r="IB42" s="221"/>
      <c r="IC42" s="221"/>
      <c r="ID42" s="221"/>
      <c r="IE42" s="221"/>
      <c r="IF42" s="221"/>
      <c r="IG42" s="221"/>
      <c r="IH42" s="221"/>
      <c r="II42" s="221"/>
      <c r="IJ42" s="221"/>
      <c r="IK42" s="221"/>
      <c r="IL42" s="221"/>
    </row>
    <row r="43" spans="2:246" s="2" customFormat="1" x14ac:dyDescent="0.55000000000000004">
      <c r="B43" s="338">
        <v>0.5</v>
      </c>
      <c r="C43" s="271">
        <f>'depth-damage curve'!B4/100</f>
        <v>0.19750000000000001</v>
      </c>
      <c r="D43" s="221"/>
      <c r="E43" s="221"/>
      <c r="F43" s="271"/>
      <c r="G43" s="271"/>
      <c r="H43" s="271">
        <v>0.03</v>
      </c>
      <c r="I43" s="271"/>
      <c r="J43" s="271"/>
      <c r="K43" s="271"/>
      <c r="L43" s="271"/>
      <c r="M43" s="271"/>
      <c r="N43" s="271"/>
      <c r="O43" s="271"/>
      <c r="P43" s="271"/>
      <c r="Q43" s="271"/>
      <c r="R43" s="271"/>
      <c r="S43" s="271"/>
      <c r="T43" s="271"/>
      <c r="U43" s="271"/>
      <c r="V43" s="271"/>
      <c r="W43" s="271"/>
      <c r="X43" s="271"/>
      <c r="Y43" s="271"/>
      <c r="Z43" s="271"/>
      <c r="AA43" s="271"/>
      <c r="AB43" s="271"/>
      <c r="AC43" s="271"/>
      <c r="AD43" s="271"/>
      <c r="AE43" s="271"/>
      <c r="AF43" s="271"/>
      <c r="AG43" s="271"/>
      <c r="AH43" s="271"/>
      <c r="AI43" s="271"/>
      <c r="AJ43" s="271"/>
      <c r="AK43" s="271"/>
      <c r="AL43" s="271"/>
      <c r="AM43" s="271"/>
      <c r="AN43" s="271"/>
      <c r="AO43" s="271"/>
      <c r="AP43" s="271"/>
      <c r="AQ43" s="271"/>
      <c r="AR43" s="271"/>
      <c r="AS43" s="271"/>
      <c r="AT43" s="271"/>
      <c r="AU43" s="271"/>
      <c r="AV43" s="271"/>
      <c r="AW43" s="271"/>
      <c r="AX43" s="271"/>
      <c r="AY43" s="271"/>
      <c r="AZ43" s="271"/>
      <c r="BA43" s="271"/>
      <c r="BB43" s="221"/>
      <c r="BC43" s="221"/>
      <c r="BD43" s="221"/>
      <c r="BE43" s="221"/>
      <c r="BF43" s="221"/>
      <c r="BG43" s="221"/>
      <c r="BH43" s="221"/>
      <c r="BI43" s="221"/>
      <c r="BJ43" s="221"/>
      <c r="BK43" s="221"/>
      <c r="BL43" s="221"/>
      <c r="BM43" s="221"/>
      <c r="BN43" s="221"/>
      <c r="BO43" s="221"/>
      <c r="BP43" s="221"/>
      <c r="BQ43" s="221"/>
      <c r="BR43" s="221"/>
      <c r="BS43" s="221"/>
      <c r="BT43" s="221"/>
      <c r="BU43" s="221"/>
      <c r="BV43" s="221"/>
      <c r="BW43" s="221"/>
      <c r="BX43" s="221"/>
      <c r="BY43" s="221"/>
      <c r="BZ43" s="221"/>
      <c r="CA43" s="221"/>
      <c r="CB43" s="221"/>
      <c r="CC43" s="221"/>
      <c r="CD43" s="221"/>
      <c r="CE43" s="221"/>
      <c r="CF43" s="221"/>
      <c r="CG43" s="221"/>
      <c r="CH43" s="221"/>
      <c r="CI43" s="221"/>
      <c r="CJ43" s="221"/>
      <c r="CK43" s="221"/>
      <c r="CL43" s="221"/>
      <c r="CM43" s="221"/>
      <c r="CN43" s="221"/>
      <c r="CO43" s="221"/>
      <c r="CP43" s="221"/>
      <c r="CQ43" s="221"/>
      <c r="CR43" s="221"/>
      <c r="CS43" s="221"/>
      <c r="CT43" s="221"/>
      <c r="CU43" s="221"/>
      <c r="CV43" s="221"/>
      <c r="CW43" s="221"/>
      <c r="CX43" s="221"/>
      <c r="CY43" s="221"/>
      <c r="CZ43" s="221"/>
      <c r="DA43" s="221"/>
      <c r="DB43" s="221"/>
      <c r="DC43" s="221"/>
      <c r="DD43" s="221"/>
      <c r="DE43" s="221"/>
      <c r="DF43" s="221"/>
      <c r="DG43" s="221"/>
      <c r="DH43" s="221"/>
      <c r="DI43" s="221"/>
      <c r="DJ43" s="221"/>
      <c r="DK43" s="221"/>
      <c r="DL43" s="221"/>
      <c r="DM43" s="221"/>
      <c r="DN43" s="221"/>
      <c r="DO43" s="221"/>
      <c r="DP43" s="221"/>
      <c r="DQ43" s="221"/>
      <c r="DR43" s="221"/>
      <c r="DS43" s="221"/>
      <c r="DT43" s="221"/>
      <c r="DU43" s="221"/>
      <c r="DV43" s="221"/>
      <c r="DW43" s="221"/>
      <c r="DX43" s="221"/>
      <c r="DY43" s="221"/>
      <c r="DZ43" s="221"/>
      <c r="EA43" s="221"/>
      <c r="EB43" s="221"/>
      <c r="EC43" s="221"/>
      <c r="ED43" s="221"/>
      <c r="EE43" s="221"/>
      <c r="EF43" s="221"/>
      <c r="EG43" s="221"/>
      <c r="EH43" s="221"/>
      <c r="EI43" s="221"/>
      <c r="EJ43" s="221"/>
      <c r="EK43" s="221"/>
      <c r="EL43" s="221"/>
      <c r="EM43" s="221"/>
      <c r="EN43" s="221"/>
      <c r="EO43" s="221"/>
      <c r="EP43" s="221"/>
      <c r="EQ43" s="221"/>
      <c r="ER43" s="221"/>
      <c r="ES43" s="221"/>
      <c r="ET43" s="221"/>
      <c r="EU43" s="221"/>
      <c r="EV43" s="221"/>
      <c r="EW43" s="221"/>
      <c r="EX43" s="221"/>
      <c r="EY43" s="221"/>
      <c r="EZ43" s="221"/>
      <c r="FA43" s="221"/>
      <c r="FB43" s="221"/>
      <c r="FC43" s="221"/>
      <c r="FD43" s="221"/>
      <c r="FE43" s="221"/>
      <c r="FF43" s="221"/>
      <c r="FG43" s="221"/>
      <c r="FH43" s="221"/>
      <c r="FI43" s="221"/>
      <c r="FJ43" s="221"/>
      <c r="FK43" s="221"/>
      <c r="FL43" s="221"/>
      <c r="FM43" s="221"/>
      <c r="FN43" s="221"/>
      <c r="FO43" s="221"/>
      <c r="FP43" s="221"/>
      <c r="FQ43" s="221"/>
      <c r="FR43" s="221"/>
      <c r="FS43" s="221"/>
      <c r="FT43" s="221"/>
      <c r="FU43" s="221"/>
      <c r="FV43" s="221"/>
      <c r="FW43" s="221"/>
      <c r="FX43" s="221"/>
      <c r="FY43" s="221"/>
      <c r="FZ43" s="221"/>
      <c r="GA43" s="221"/>
      <c r="GB43" s="221"/>
      <c r="GC43" s="221"/>
      <c r="GD43" s="221"/>
      <c r="GE43" s="221"/>
      <c r="GF43" s="221"/>
      <c r="GG43" s="221"/>
      <c r="GH43" s="221"/>
      <c r="GI43" s="221"/>
      <c r="GJ43" s="221"/>
      <c r="GK43" s="221"/>
      <c r="GL43" s="221"/>
      <c r="GM43" s="221"/>
      <c r="GN43" s="221"/>
      <c r="GO43" s="221"/>
      <c r="GP43" s="221"/>
      <c r="GQ43" s="221"/>
      <c r="GR43" s="221"/>
      <c r="GS43" s="221"/>
      <c r="GT43" s="221"/>
      <c r="GU43" s="221"/>
      <c r="GV43" s="221"/>
      <c r="GW43" s="221"/>
      <c r="GX43" s="221"/>
      <c r="GY43" s="221"/>
      <c r="GZ43" s="221"/>
      <c r="HA43" s="221"/>
      <c r="HB43" s="221"/>
      <c r="HC43" s="221"/>
      <c r="HD43" s="221"/>
      <c r="HE43" s="221"/>
      <c r="HF43" s="221"/>
      <c r="HG43" s="221"/>
      <c r="HH43" s="221"/>
      <c r="HI43" s="221"/>
      <c r="HJ43" s="221"/>
      <c r="HK43" s="221"/>
      <c r="HL43" s="221"/>
      <c r="HM43" s="221"/>
      <c r="HN43" s="221"/>
      <c r="HO43" s="221"/>
      <c r="HP43" s="221"/>
      <c r="HQ43" s="221"/>
      <c r="HR43" s="221"/>
      <c r="HS43" s="221"/>
      <c r="HT43" s="221"/>
      <c r="HU43" s="221"/>
      <c r="HV43" s="221"/>
      <c r="HW43" s="221"/>
      <c r="HX43" s="221"/>
      <c r="HY43" s="221"/>
      <c r="HZ43" s="221"/>
      <c r="IA43" s="221"/>
      <c r="IB43" s="221"/>
      <c r="IC43" s="221"/>
      <c r="ID43" s="221"/>
      <c r="IE43" s="221"/>
      <c r="IF43" s="221"/>
      <c r="IG43" s="221"/>
      <c r="IH43" s="221"/>
      <c r="II43" s="221"/>
      <c r="IJ43" s="221"/>
      <c r="IK43" s="221"/>
      <c r="IL43" s="221"/>
    </row>
    <row r="44" spans="2:246" s="2" customFormat="1" x14ac:dyDescent="0.55000000000000004">
      <c r="B44" s="338">
        <v>1</v>
      </c>
      <c r="C44" s="271">
        <f>'depth-damage curve'!B5/100</f>
        <v>0.28499999999999998</v>
      </c>
      <c r="D44" s="221"/>
      <c r="E44" s="221"/>
      <c r="F44" s="271"/>
      <c r="G44" s="271"/>
      <c r="H44" s="271">
        <v>7.0000000000000007E-2</v>
      </c>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71"/>
      <c r="AG44" s="271"/>
      <c r="AH44" s="271"/>
      <c r="AI44" s="271"/>
      <c r="AJ44" s="271"/>
      <c r="AK44" s="271"/>
      <c r="AL44" s="271"/>
      <c r="AM44" s="271"/>
      <c r="AN44" s="271"/>
      <c r="AO44" s="271"/>
      <c r="AP44" s="271"/>
      <c r="AQ44" s="271"/>
      <c r="AR44" s="271"/>
      <c r="AS44" s="271"/>
      <c r="AT44" s="271"/>
      <c r="AU44" s="271"/>
      <c r="AV44" s="271"/>
      <c r="AW44" s="271"/>
      <c r="AX44" s="271"/>
      <c r="AY44" s="271"/>
      <c r="AZ44" s="271"/>
      <c r="BA44" s="271"/>
      <c r="BB44" s="221"/>
      <c r="BC44" s="221"/>
      <c r="BD44" s="221"/>
      <c r="BE44" s="221"/>
      <c r="BF44" s="221"/>
      <c r="BG44" s="221"/>
      <c r="BH44" s="221"/>
      <c r="BI44" s="221"/>
      <c r="BJ44" s="221"/>
      <c r="BK44" s="221"/>
      <c r="BL44" s="221"/>
      <c r="BM44" s="221"/>
      <c r="BN44" s="221"/>
      <c r="BO44" s="221"/>
      <c r="BP44" s="221"/>
      <c r="BQ44" s="221"/>
      <c r="BR44" s="221"/>
      <c r="BS44" s="221"/>
      <c r="BT44" s="221"/>
      <c r="BU44" s="221"/>
      <c r="BV44" s="221"/>
      <c r="BW44" s="221"/>
      <c r="BX44" s="221"/>
      <c r="BY44" s="221"/>
      <c r="BZ44" s="221"/>
      <c r="CA44" s="221"/>
      <c r="CB44" s="221"/>
      <c r="CC44" s="221"/>
      <c r="CD44" s="221"/>
      <c r="CE44" s="221"/>
      <c r="CF44" s="221"/>
      <c r="CG44" s="221"/>
      <c r="CH44" s="221"/>
      <c r="CI44" s="221"/>
      <c r="CJ44" s="221"/>
      <c r="CK44" s="221"/>
      <c r="CL44" s="221"/>
      <c r="CM44" s="221"/>
      <c r="CN44" s="221"/>
      <c r="CO44" s="221"/>
      <c r="CP44" s="221"/>
      <c r="CQ44" s="221"/>
      <c r="CR44" s="221"/>
      <c r="CS44" s="221"/>
      <c r="CT44" s="221"/>
      <c r="CU44" s="221"/>
      <c r="CV44" s="221"/>
      <c r="CW44" s="221"/>
      <c r="CX44" s="221"/>
      <c r="CY44" s="221"/>
      <c r="CZ44" s="221"/>
      <c r="DA44" s="221"/>
      <c r="DB44" s="221"/>
      <c r="DC44" s="221"/>
      <c r="DD44" s="221"/>
      <c r="DE44" s="221"/>
      <c r="DF44" s="221"/>
      <c r="DG44" s="221"/>
      <c r="DH44" s="221"/>
      <c r="DI44" s="221"/>
      <c r="DJ44" s="221"/>
      <c r="DK44" s="221"/>
      <c r="DL44" s="221"/>
      <c r="DM44" s="221"/>
      <c r="DN44" s="221"/>
      <c r="DO44" s="221"/>
      <c r="DP44" s="221"/>
      <c r="DQ44" s="221"/>
      <c r="DR44" s="221"/>
      <c r="DS44" s="221"/>
      <c r="DT44" s="221"/>
      <c r="DU44" s="221"/>
      <c r="DV44" s="221"/>
      <c r="DW44" s="221"/>
      <c r="DX44" s="221"/>
      <c r="DY44" s="221"/>
      <c r="DZ44" s="221"/>
      <c r="EA44" s="221"/>
      <c r="EB44" s="221"/>
      <c r="EC44" s="221"/>
      <c r="ED44" s="221"/>
      <c r="EE44" s="221"/>
      <c r="EF44" s="221"/>
      <c r="EG44" s="221"/>
      <c r="EH44" s="221"/>
      <c r="EI44" s="221"/>
      <c r="EJ44" s="221"/>
      <c r="EK44" s="221"/>
      <c r="EL44" s="221"/>
      <c r="EM44" s="221"/>
      <c r="EN44" s="221"/>
      <c r="EO44" s="221"/>
      <c r="EP44" s="221"/>
      <c r="EQ44" s="221"/>
      <c r="ER44" s="221"/>
      <c r="ES44" s="221"/>
      <c r="ET44" s="221"/>
      <c r="EU44" s="221"/>
      <c r="EV44" s="221"/>
      <c r="EW44" s="221"/>
      <c r="EX44" s="221"/>
      <c r="EY44" s="221"/>
      <c r="EZ44" s="221"/>
      <c r="FA44" s="221"/>
      <c r="FB44" s="221"/>
      <c r="FC44" s="221"/>
      <c r="FD44" s="221"/>
      <c r="FE44" s="221"/>
      <c r="FF44" s="221"/>
      <c r="FG44" s="221"/>
      <c r="FH44" s="221"/>
      <c r="FI44" s="221"/>
      <c r="FJ44" s="221"/>
      <c r="FK44" s="221"/>
      <c r="FL44" s="221"/>
      <c r="FM44" s="221"/>
      <c r="FN44" s="221"/>
      <c r="FO44" s="221"/>
      <c r="FP44" s="221"/>
      <c r="FQ44" s="221"/>
      <c r="FR44" s="221"/>
      <c r="FS44" s="221"/>
      <c r="FT44" s="221"/>
      <c r="FU44" s="221"/>
      <c r="FV44" s="221"/>
      <c r="FW44" s="221"/>
      <c r="FX44" s="221"/>
      <c r="FY44" s="221"/>
      <c r="FZ44" s="221"/>
      <c r="GA44" s="221"/>
      <c r="GB44" s="221"/>
      <c r="GC44" s="221"/>
      <c r="GD44" s="221"/>
      <c r="GE44" s="221"/>
      <c r="GF44" s="221"/>
      <c r="GG44" s="221"/>
      <c r="GH44" s="221"/>
      <c r="GI44" s="221"/>
      <c r="GJ44" s="221"/>
      <c r="GK44" s="221"/>
      <c r="GL44" s="221"/>
      <c r="GM44" s="221"/>
      <c r="GN44" s="221"/>
      <c r="GO44" s="221"/>
      <c r="GP44" s="221"/>
      <c r="GQ44" s="221"/>
      <c r="GR44" s="221"/>
      <c r="GS44" s="221"/>
      <c r="GT44" s="221"/>
      <c r="GU44" s="221"/>
      <c r="GV44" s="221"/>
      <c r="GW44" s="221"/>
      <c r="GX44" s="221"/>
      <c r="GY44" s="221"/>
      <c r="GZ44" s="221"/>
      <c r="HA44" s="221"/>
      <c r="HB44" s="221"/>
      <c r="HC44" s="221"/>
      <c r="HD44" s="221"/>
      <c r="HE44" s="221"/>
      <c r="HF44" s="221"/>
      <c r="HG44" s="221"/>
      <c r="HH44" s="221"/>
      <c r="HI44" s="221"/>
      <c r="HJ44" s="221"/>
      <c r="HK44" s="221"/>
      <c r="HL44" s="221"/>
      <c r="HM44" s="221"/>
      <c r="HN44" s="221"/>
      <c r="HO44" s="221"/>
      <c r="HP44" s="221"/>
      <c r="HQ44" s="221"/>
      <c r="HR44" s="221"/>
      <c r="HS44" s="221"/>
      <c r="HT44" s="221"/>
      <c r="HU44" s="221"/>
      <c r="HV44" s="221"/>
      <c r="HW44" s="221"/>
      <c r="HX44" s="221"/>
      <c r="HY44" s="221"/>
      <c r="HZ44" s="221"/>
      <c r="IA44" s="221"/>
      <c r="IB44" s="221"/>
      <c r="IC44" s="221"/>
      <c r="ID44" s="221"/>
      <c r="IE44" s="221"/>
      <c r="IF44" s="221"/>
      <c r="IG44" s="221"/>
      <c r="IH44" s="221"/>
      <c r="II44" s="221"/>
      <c r="IJ44" s="221"/>
      <c r="IK44" s="221"/>
      <c r="IL44" s="221"/>
    </row>
    <row r="45" spans="2:246" s="2" customFormat="1" x14ac:dyDescent="0.55000000000000004">
      <c r="B45" s="338">
        <v>1.5</v>
      </c>
      <c r="C45" s="271">
        <f>'depth-damage curve'!B6/100</f>
        <v>0.3725</v>
      </c>
      <c r="D45" s="221"/>
      <c r="E45" s="221"/>
      <c r="F45" s="271"/>
      <c r="G45" s="271"/>
      <c r="H45" s="271">
        <v>0.13</v>
      </c>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row>
    <row r="46" spans="2:246" s="2" customFormat="1" x14ac:dyDescent="0.55000000000000004">
      <c r="B46" s="338">
        <v>2</v>
      </c>
      <c r="C46" s="271">
        <f>'depth-damage curve'!B7/100</f>
        <v>0.46</v>
      </c>
      <c r="D46" s="221"/>
      <c r="E46" s="221"/>
      <c r="F46" s="271"/>
      <c r="G46" s="271"/>
      <c r="H46" s="271">
        <v>0.2</v>
      </c>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row>
    <row r="47" spans="2:246" s="2" customFormat="1" x14ac:dyDescent="0.55000000000000004">
      <c r="B47" s="338">
        <v>2.5</v>
      </c>
      <c r="C47" s="271">
        <f>'depth-damage curve'!B8/100</f>
        <v>0.54749999999999999</v>
      </c>
      <c r="D47" s="221"/>
      <c r="E47" s="221"/>
      <c r="F47" s="271"/>
      <c r="G47" s="271"/>
      <c r="H47" s="271">
        <v>0.3</v>
      </c>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row>
    <row r="48" spans="2:246" s="2" customFormat="1" x14ac:dyDescent="0.55000000000000004">
      <c r="B48" s="338">
        <v>3</v>
      </c>
      <c r="C48" s="271"/>
      <c r="D48" s="221"/>
      <c r="E48" s="22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71"/>
      <c r="AK48" s="271"/>
      <c r="AL48" s="271"/>
      <c r="AM48" s="271"/>
      <c r="AN48" s="271"/>
      <c r="AO48" s="271"/>
      <c r="AP48" s="271"/>
      <c r="AQ48" s="271"/>
      <c r="AR48" s="271"/>
      <c r="AS48" s="271"/>
      <c r="AT48" s="271"/>
      <c r="AU48" s="271"/>
      <c r="AV48" s="271"/>
      <c r="AW48" s="271"/>
      <c r="AX48" s="271"/>
      <c r="AY48" s="271"/>
      <c r="AZ48" s="271"/>
      <c r="BA48" s="27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row>
    <row r="49" spans="2:246" s="2" customFormat="1" x14ac:dyDescent="0.55000000000000004">
      <c r="B49" s="338">
        <v>3.5</v>
      </c>
      <c r="C49" s="271"/>
      <c r="D49" s="221"/>
      <c r="E49" s="221"/>
      <c r="F49" s="271"/>
      <c r="G49" s="271"/>
      <c r="H49" s="271"/>
      <c r="I49" s="271"/>
      <c r="J49" s="271"/>
      <c r="K49" s="271" t="s">
        <v>14</v>
      </c>
      <c r="L49" s="271"/>
      <c r="M49" s="271"/>
      <c r="N49" s="271"/>
      <c r="O49" s="271"/>
      <c r="P49" s="271"/>
      <c r="Q49" s="271"/>
      <c r="R49" s="271"/>
      <c r="S49" s="271"/>
      <c r="T49" s="271"/>
      <c r="U49" s="271"/>
      <c r="V49" s="271"/>
      <c r="W49" s="271"/>
      <c r="X49" s="271"/>
      <c r="Y49" s="271"/>
      <c r="Z49" s="271"/>
      <c r="AA49" s="271"/>
      <c r="AB49" s="271"/>
      <c r="AC49" s="271"/>
      <c r="AD49" s="271"/>
      <c r="AE49" s="271"/>
      <c r="AF49" s="271"/>
      <c r="AG49" s="271"/>
      <c r="AH49" s="271"/>
      <c r="AI49" s="271"/>
      <c r="AJ49" s="271"/>
      <c r="AK49" s="271"/>
      <c r="AL49" s="271"/>
      <c r="AM49" s="271"/>
      <c r="AN49" s="271"/>
      <c r="AO49" s="271"/>
      <c r="AP49" s="271"/>
      <c r="AQ49" s="271"/>
      <c r="AR49" s="271"/>
      <c r="AS49" s="271"/>
      <c r="AT49" s="271"/>
      <c r="AU49" s="271"/>
      <c r="AV49" s="271"/>
      <c r="AW49" s="271"/>
      <c r="AX49" s="271"/>
      <c r="AY49" s="271"/>
      <c r="AZ49" s="271"/>
      <c r="BA49" s="27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row>
    <row r="50" spans="2:246" s="2" customFormat="1" x14ac:dyDescent="0.55000000000000004">
      <c r="B50" s="338">
        <v>4</v>
      </c>
      <c r="D50" s="221"/>
      <c r="E50" s="22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row>
    <row r="51" spans="2:246" s="2" customFormat="1" x14ac:dyDescent="0.55000000000000004">
      <c r="B51" s="336"/>
      <c r="C51" s="271"/>
      <c r="D51" s="221"/>
      <c r="E51" s="22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row>
    <row r="52" spans="2:246" s="2" customFormat="1" x14ac:dyDescent="0.55000000000000004">
      <c r="B52" s="342" t="s">
        <v>103</v>
      </c>
      <c r="C52" s="271"/>
      <c r="D52" s="221"/>
      <c r="E52" s="22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71"/>
      <c r="AK52" s="271"/>
      <c r="AL52" s="271"/>
      <c r="AM52" s="271"/>
      <c r="AN52" s="271"/>
      <c r="AO52" s="271"/>
      <c r="AP52" s="271"/>
      <c r="AQ52" s="271"/>
      <c r="AR52" s="271"/>
      <c r="AS52" s="271"/>
      <c r="AT52" s="271"/>
      <c r="AU52" s="271"/>
      <c r="AV52" s="271"/>
      <c r="AW52" s="271"/>
      <c r="AX52" s="271"/>
      <c r="AY52" s="271"/>
      <c r="AZ52" s="271"/>
      <c r="BA52" s="27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row>
    <row r="53" spans="2:246" s="2" customFormat="1" x14ac:dyDescent="0.55000000000000004">
      <c r="B53" s="336" t="s">
        <v>1563</v>
      </c>
      <c r="D53" s="221" t="s">
        <v>1562</v>
      </c>
      <c r="E53" s="22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row>
    <row r="54" spans="2:246" s="2" customFormat="1" x14ac:dyDescent="0.55000000000000004">
      <c r="B54" s="338" t="str">
        <f>'Buildings - Ebeye-PCRAFI'!Q2</f>
        <v>Tangible - direct</v>
      </c>
      <c r="C54" s="338" t="str">
        <f>'Buildings - Ebeye-PCRAFI'!R2</f>
        <v>Residential</v>
      </c>
      <c r="D54" s="359">
        <f>'Buildings - Ebeye-PCRAFI'!S2</f>
        <v>97586998.319999963</v>
      </c>
      <c r="E54" s="22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row>
    <row r="55" spans="2:246" s="2" customFormat="1" x14ac:dyDescent="0.55000000000000004">
      <c r="B55" s="338" t="str">
        <f>'Buildings - Ebeye-PCRAFI'!Q3</f>
        <v>Tangible - direct</v>
      </c>
      <c r="C55" s="338" t="str">
        <f>'Buildings - Ebeye-PCRAFI'!R3</f>
        <v>Public</v>
      </c>
      <c r="D55" s="359">
        <f>'Buildings - Ebeye-PCRAFI'!S3</f>
        <v>11554275.6</v>
      </c>
      <c r="E55" s="22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71"/>
      <c r="AK55" s="271"/>
      <c r="AL55" s="271"/>
      <c r="AM55" s="271"/>
      <c r="AN55" s="271"/>
      <c r="AO55" s="271"/>
      <c r="AP55" s="271"/>
      <c r="AQ55" s="271"/>
      <c r="AR55" s="271"/>
      <c r="AS55" s="271"/>
      <c r="AT55" s="271"/>
      <c r="AU55" s="271"/>
      <c r="AV55" s="271"/>
      <c r="AW55" s="271"/>
      <c r="AX55" s="271"/>
      <c r="AY55" s="271"/>
      <c r="AZ55" s="271"/>
      <c r="BA55" s="27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row>
    <row r="56" spans="2:246" s="2" customFormat="1" x14ac:dyDescent="0.55000000000000004">
      <c r="B56" s="338" t="str">
        <f>'Buildings - Ebeye-PCRAFI'!Q4</f>
        <v>Tangible - direct</v>
      </c>
      <c r="C56" s="338" t="str">
        <f>'Buildings - Ebeye-PCRAFI'!R4</f>
        <v>Commercial</v>
      </c>
      <c r="D56" s="359">
        <f>'Buildings - Ebeye-PCRAFI'!S4</f>
        <v>6749122.7999999998</v>
      </c>
      <c r="E56" s="22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row>
    <row r="57" spans="2:246" s="2" customFormat="1" x14ac:dyDescent="0.55000000000000004">
      <c r="B57" s="338" t="str">
        <f>'Buildings - Ebeye-PCRAFI'!Q5</f>
        <v>Tangible - direct</v>
      </c>
      <c r="C57" s="338" t="str">
        <f>'Buildings - Ebeye-PCRAFI'!R5</f>
        <v>Infrastructure</v>
      </c>
      <c r="D57" s="359">
        <f>'Buildings - Ebeye-PCRAFI'!S5</f>
        <v>2125830</v>
      </c>
      <c r="E57" s="22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71"/>
      <c r="AK57" s="271"/>
      <c r="AL57" s="271"/>
      <c r="AM57" s="271"/>
      <c r="AN57" s="271"/>
      <c r="AO57" s="271"/>
      <c r="AP57" s="271"/>
      <c r="AQ57" s="271"/>
      <c r="AR57" s="271"/>
      <c r="AS57" s="271"/>
      <c r="AT57" s="271"/>
      <c r="AU57" s="271"/>
      <c r="AV57" s="271"/>
      <c r="AW57" s="271"/>
      <c r="AX57" s="271"/>
      <c r="AY57" s="271"/>
      <c r="AZ57" s="271"/>
      <c r="BA57" s="27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row>
    <row r="58" spans="2:246" s="2" customFormat="1" x14ac:dyDescent="0.55000000000000004">
      <c r="B58" s="338" t="str">
        <f>'Buildings - Ebeye-PCRAFI'!Q6</f>
        <v>Tangible - direct</v>
      </c>
      <c r="C58" s="338" t="str">
        <f>'Buildings - Ebeye-PCRAFI'!R6</f>
        <v>Industrial</v>
      </c>
      <c r="D58" s="359">
        <f>'Buildings - Ebeye-PCRAFI'!S6</f>
        <v>522144</v>
      </c>
      <c r="E58" s="22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c r="AR58" s="271"/>
      <c r="AS58" s="271"/>
      <c r="AT58" s="271"/>
      <c r="AU58" s="271"/>
      <c r="AV58" s="271"/>
      <c r="AW58" s="271"/>
      <c r="AX58" s="271"/>
      <c r="AY58" s="271"/>
      <c r="AZ58" s="271"/>
      <c r="BA58" s="27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row>
    <row r="59" spans="2:246" s="2" customFormat="1" x14ac:dyDescent="0.55000000000000004">
      <c r="B59" s="338" t="str">
        <f>'Buildings - Ebeye-PCRAFI'!Q7</f>
        <v>Tangible - direct</v>
      </c>
      <c r="C59" s="338" t="str">
        <f>'Buildings - Ebeye-PCRAFI'!R7</f>
        <v>Other</v>
      </c>
      <c r="D59" s="359">
        <f>'Buildings - Ebeye-PCRAFI'!S7</f>
        <v>478506</v>
      </c>
      <c r="E59" s="22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row>
    <row r="60" spans="2:246" s="2" customFormat="1" x14ac:dyDescent="0.55000000000000004">
      <c r="B60" s="338" t="str">
        <f>'Buildings - Ebeye-PCRAFI'!Q8</f>
        <v>Tangible - direct</v>
      </c>
      <c r="C60" s="338" t="str">
        <f>'Buildings - Ebeye-PCRAFI'!R8</f>
        <v>Total</v>
      </c>
      <c r="D60" s="359">
        <f>'Buildings - Ebeye-PCRAFI'!S8</f>
        <v>119016876.71999995</v>
      </c>
      <c r="E60" s="22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row>
    <row r="61" spans="2:246" s="2" customFormat="1" x14ac:dyDescent="0.55000000000000004">
      <c r="B61" s="360" t="s">
        <v>1564</v>
      </c>
      <c r="D61" s="221"/>
      <c r="E61" s="22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row>
    <row r="62" spans="2:246" s="2" customFormat="1" x14ac:dyDescent="0.55000000000000004">
      <c r="B62" s="221" t="s">
        <v>89</v>
      </c>
      <c r="C62" s="271">
        <v>-0.01</v>
      </c>
      <c r="D62" s="337">
        <v>-5.0000000000000001E-3</v>
      </c>
      <c r="E62" s="271">
        <v>0</v>
      </c>
      <c r="F62" s="337">
        <v>5.0000000000000001E-3</v>
      </c>
      <c r="G62" s="271">
        <v>0.01</v>
      </c>
      <c r="H62" s="337">
        <v>1.4999999999999999E-2</v>
      </c>
      <c r="I62" s="271">
        <v>0.02</v>
      </c>
      <c r="J62" s="271">
        <v>0.03</v>
      </c>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c r="AL62" s="271"/>
      <c r="AM62" s="271"/>
      <c r="AN62" s="271"/>
      <c r="AO62" s="271"/>
      <c r="AP62" s="271"/>
      <c r="AQ62" s="271"/>
      <c r="AR62" s="271"/>
      <c r="AS62" s="271"/>
      <c r="AT62" s="271"/>
      <c r="AU62" s="271"/>
      <c r="AV62" s="271"/>
      <c r="AW62" s="271"/>
      <c r="AX62" s="271"/>
      <c r="AY62" s="271"/>
      <c r="AZ62" s="271"/>
      <c r="BA62" s="27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row>
    <row r="63" spans="2:246" s="2" customFormat="1" x14ac:dyDescent="0.55000000000000004">
      <c r="B63" s="221"/>
      <c r="C63" s="271"/>
      <c r="D63" s="337"/>
      <c r="E63" s="271"/>
      <c r="F63" s="337"/>
      <c r="G63" s="271"/>
      <c r="H63" s="337"/>
      <c r="I63" s="271"/>
      <c r="J63" s="271"/>
      <c r="K63" s="271"/>
      <c r="L63" s="271"/>
      <c r="M63" s="271"/>
      <c r="N63" s="271"/>
      <c r="O63" s="271"/>
      <c r="P63" s="271"/>
      <c r="Q63" s="271"/>
      <c r="R63" s="271"/>
      <c r="S63" s="271"/>
      <c r="T63" s="271"/>
      <c r="U63" s="271"/>
      <c r="V63" s="271"/>
      <c r="W63" s="271"/>
      <c r="X63" s="271"/>
      <c r="Y63" s="271"/>
      <c r="Z63" s="271"/>
      <c r="AA63" s="271"/>
      <c r="AB63" s="271"/>
      <c r="AC63" s="271"/>
      <c r="AD63" s="271"/>
      <c r="AE63" s="271"/>
      <c r="AF63" s="271"/>
      <c r="AG63" s="271"/>
      <c r="AH63" s="271"/>
      <c r="AI63" s="271"/>
      <c r="AJ63" s="271"/>
      <c r="AK63" s="271"/>
      <c r="AL63" s="271"/>
      <c r="AM63" s="271"/>
      <c r="AN63" s="271"/>
      <c r="AO63" s="271"/>
      <c r="AP63" s="271"/>
      <c r="AQ63" s="271"/>
      <c r="AR63" s="271"/>
      <c r="AS63" s="271"/>
      <c r="AT63" s="271"/>
      <c r="AU63" s="271"/>
      <c r="AV63" s="271"/>
      <c r="AW63" s="271"/>
      <c r="AX63" s="271"/>
      <c r="AY63" s="271"/>
      <c r="AZ63" s="271"/>
      <c r="BA63" s="27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row>
    <row r="64" spans="2:246" s="2" customFormat="1" x14ac:dyDescent="0.55000000000000004">
      <c r="B64" s="336" t="s">
        <v>100</v>
      </c>
      <c r="C64" s="271"/>
      <c r="D64" s="337"/>
      <c r="E64" s="271"/>
      <c r="F64" s="337"/>
      <c r="G64" s="271"/>
      <c r="H64" s="337"/>
      <c r="I64" s="271"/>
      <c r="J64" s="271"/>
      <c r="K64" s="271"/>
      <c r="L64" s="271"/>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row>
    <row r="65" spans="2:248" s="2" customFormat="1" x14ac:dyDescent="0.55000000000000004">
      <c r="B65" s="338" t="s">
        <v>101</v>
      </c>
      <c r="C65" s="271">
        <v>0.01</v>
      </c>
      <c r="D65" s="337">
        <v>0.05</v>
      </c>
      <c r="E65" s="271">
        <v>0.1</v>
      </c>
      <c r="F65" s="337">
        <v>0.15</v>
      </c>
      <c r="G65" s="271">
        <v>0.2</v>
      </c>
      <c r="H65" s="337">
        <v>0.25</v>
      </c>
      <c r="I65" s="271">
        <v>0.3</v>
      </c>
      <c r="J65" s="337">
        <v>0.35</v>
      </c>
      <c r="K65" s="271">
        <v>0.4</v>
      </c>
      <c r="L65" s="337">
        <v>0.45</v>
      </c>
      <c r="M65" s="271">
        <v>0.5</v>
      </c>
      <c r="N65" s="337">
        <v>0.55000000000000004</v>
      </c>
      <c r="O65" s="271">
        <v>0.6</v>
      </c>
      <c r="P65" s="337">
        <v>0.65</v>
      </c>
      <c r="Q65" s="271">
        <v>0.7</v>
      </c>
      <c r="R65" s="337">
        <v>0.75</v>
      </c>
      <c r="S65" s="271"/>
      <c r="T65" s="271"/>
      <c r="U65" s="271"/>
      <c r="V65" s="271"/>
      <c r="W65" s="271"/>
      <c r="X65" s="271"/>
      <c r="Y65" s="271"/>
      <c r="Z65" s="271"/>
      <c r="AA65" s="271"/>
      <c r="AB65" s="271"/>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row>
    <row r="66" spans="2:248" s="2" customFormat="1" x14ac:dyDescent="0.55000000000000004">
      <c r="B66" s="336"/>
      <c r="C66" s="271"/>
      <c r="D66" s="337"/>
      <c r="E66" s="271"/>
      <c r="F66" s="337"/>
      <c r="G66" s="271"/>
      <c r="H66" s="337"/>
      <c r="I66" s="271"/>
      <c r="J66" s="271"/>
      <c r="K66" s="271"/>
      <c r="L66" s="271"/>
      <c r="M66" s="271"/>
      <c r="N66" s="271"/>
      <c r="O66" s="271"/>
      <c r="P66" s="271"/>
      <c r="Q66" s="271"/>
      <c r="R66" s="271"/>
      <c r="S66" s="271"/>
      <c r="T66" s="271"/>
      <c r="U66" s="271"/>
      <c r="V66" s="271"/>
      <c r="W66" s="271"/>
      <c r="X66" s="271"/>
      <c r="Y66" s="271"/>
      <c r="Z66" s="271"/>
      <c r="AA66" s="271"/>
      <c r="AB66" s="271"/>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row>
    <row r="67" spans="2:248" s="2" customFormat="1" x14ac:dyDescent="0.55000000000000004">
      <c r="B67" s="336" t="s">
        <v>102</v>
      </c>
      <c r="C67" s="271"/>
      <c r="D67" s="337"/>
      <c r="E67" s="271"/>
      <c r="F67" s="337"/>
      <c r="G67" s="271"/>
      <c r="H67" s="337"/>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c r="AG67" s="271"/>
      <c r="AH67" s="271"/>
      <c r="AI67" s="271"/>
      <c r="AJ67" s="271"/>
      <c r="AK67" s="271"/>
      <c r="AL67" s="271"/>
      <c r="AM67" s="271"/>
      <c r="AN67" s="271"/>
      <c r="AO67" s="271"/>
      <c r="AP67" s="271"/>
      <c r="AQ67" s="271"/>
      <c r="AR67" s="271"/>
      <c r="AS67" s="271"/>
      <c r="AT67" s="271"/>
      <c r="AU67" s="271"/>
      <c r="AV67" s="271"/>
      <c r="AW67" s="271"/>
      <c r="AX67" s="271"/>
      <c r="AY67" s="271"/>
      <c r="AZ67" s="271"/>
      <c r="BA67" s="27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row>
    <row r="68" spans="2:248" s="2" customFormat="1" x14ac:dyDescent="0.55000000000000004">
      <c r="B68" s="336"/>
      <c r="C68" s="271"/>
      <c r="D68" s="337"/>
      <c r="E68" s="271"/>
      <c r="F68" s="337"/>
      <c r="G68" s="271"/>
      <c r="H68" s="337"/>
      <c r="I68" s="271"/>
      <c r="J68" s="271"/>
      <c r="K68" s="271"/>
      <c r="L68" s="271"/>
      <c r="M68" s="271"/>
      <c r="N68" s="271"/>
      <c r="O68" s="271"/>
      <c r="P68" s="271"/>
      <c r="Q68" s="271"/>
      <c r="R68" s="271"/>
      <c r="S68" s="271"/>
      <c r="T68" s="271"/>
      <c r="U68" s="271"/>
      <c r="V68" s="271"/>
      <c r="W68" s="271"/>
      <c r="X68" s="271"/>
      <c r="Y68" s="271"/>
      <c r="Z68" s="271"/>
      <c r="AA68" s="271"/>
      <c r="AB68" s="271"/>
      <c r="AC68" s="271"/>
      <c r="AD68" s="271"/>
      <c r="AE68" s="271"/>
      <c r="AF68" s="271"/>
      <c r="AG68" s="271"/>
      <c r="AH68" s="271"/>
      <c r="AI68" s="271"/>
      <c r="AJ68" s="271"/>
      <c r="AK68" s="271"/>
      <c r="AL68" s="271"/>
      <c r="AM68" s="271"/>
      <c r="AN68" s="271"/>
      <c r="AO68" s="271"/>
      <c r="AP68" s="271"/>
      <c r="AQ68" s="271"/>
      <c r="AR68" s="271"/>
      <c r="AS68" s="271"/>
      <c r="AT68" s="271"/>
      <c r="AU68" s="271"/>
      <c r="AV68" s="271"/>
      <c r="AW68" s="271"/>
      <c r="AX68" s="271"/>
      <c r="AY68" s="271"/>
      <c r="AZ68" s="271"/>
      <c r="BA68" s="27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row>
    <row r="69" spans="2:248" s="2" customFormat="1" x14ac:dyDescent="0.55000000000000004">
      <c r="B69" s="342" t="s">
        <v>104</v>
      </c>
      <c r="C69" s="271"/>
      <c r="D69" s="337"/>
      <c r="E69" s="271"/>
      <c r="F69" s="337"/>
      <c r="G69" s="271"/>
      <c r="H69" s="337"/>
      <c r="I69" s="271"/>
      <c r="J69" s="271"/>
      <c r="K69" s="271"/>
      <c r="L69" s="271"/>
      <c r="M69" s="271"/>
      <c r="N69" s="271"/>
      <c r="O69" s="271"/>
      <c r="P69" s="271"/>
      <c r="Q69" s="271"/>
      <c r="R69" s="271"/>
      <c r="S69" s="271"/>
      <c r="T69" s="271"/>
      <c r="U69" s="271"/>
      <c r="V69" s="271"/>
      <c r="W69" s="271"/>
      <c r="X69" s="271"/>
      <c r="Y69" s="271"/>
      <c r="Z69" s="271"/>
      <c r="AA69" s="271"/>
      <c r="AB69" s="271"/>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row>
    <row r="70" spans="2:248" s="2" customFormat="1" x14ac:dyDescent="0.55000000000000004">
      <c r="B70" s="336" t="s">
        <v>105</v>
      </c>
      <c r="C70" s="271"/>
      <c r="D70" s="337"/>
      <c r="E70" s="271"/>
      <c r="F70" s="337"/>
      <c r="G70" s="271"/>
      <c r="H70" s="337"/>
      <c r="I70" s="271"/>
      <c r="J70" s="271"/>
      <c r="K70" s="271"/>
      <c r="L70" s="271"/>
      <c r="M70" s="271"/>
      <c r="N70" s="271"/>
      <c r="O70" s="271"/>
      <c r="P70" s="271"/>
      <c r="Q70" s="271"/>
      <c r="R70" s="271"/>
      <c r="S70" s="271"/>
      <c r="T70" s="271"/>
      <c r="U70" s="271"/>
      <c r="V70" s="271"/>
      <c r="W70" s="271"/>
      <c r="X70" s="271"/>
      <c r="Y70" s="271"/>
      <c r="Z70" s="271"/>
      <c r="AA70" s="271"/>
      <c r="AB70" s="271"/>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row>
    <row r="71" spans="2:248" s="2" customFormat="1" x14ac:dyDescent="0.55000000000000004">
      <c r="B71" s="336"/>
      <c r="C71" s="271"/>
      <c r="D71" s="337"/>
      <c r="E71" s="271"/>
      <c r="F71" s="337"/>
      <c r="G71" s="271"/>
      <c r="H71" s="337"/>
      <c r="I71" s="271"/>
      <c r="J71" s="271"/>
      <c r="K71" s="271"/>
      <c r="L71" s="271"/>
      <c r="M71" s="271"/>
      <c r="N71" s="271"/>
      <c r="O71" s="271"/>
      <c r="P71" s="271"/>
      <c r="Q71" s="271"/>
      <c r="R71" s="271"/>
      <c r="S71" s="271"/>
      <c r="T71" s="271"/>
      <c r="U71" s="271"/>
      <c r="V71" s="271"/>
      <c r="W71" s="271"/>
      <c r="X71" s="271"/>
      <c r="Y71" s="271"/>
      <c r="Z71" s="271"/>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71"/>
      <c r="AW71" s="271"/>
      <c r="AX71" s="271"/>
      <c r="AY71" s="271"/>
      <c r="AZ71" s="271"/>
      <c r="BA71" s="27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row>
    <row r="72" spans="2:248" s="2" customFormat="1" x14ac:dyDescent="0.55000000000000004">
      <c r="B72" s="283" t="s">
        <v>106</v>
      </c>
      <c r="C72" s="271"/>
      <c r="D72" s="337"/>
      <c r="E72" s="271"/>
      <c r="F72" s="337"/>
      <c r="G72" s="271"/>
      <c r="H72" s="337"/>
      <c r="I72" s="271"/>
      <c r="J72" s="271"/>
      <c r="K72" s="271"/>
      <c r="L72" s="271"/>
      <c r="M72" s="271"/>
      <c r="N72" s="271"/>
      <c r="O72" s="271"/>
      <c r="P72" s="271"/>
      <c r="Q72" s="271"/>
      <c r="R72" s="271"/>
      <c r="S72" s="271"/>
      <c r="T72" s="271"/>
      <c r="U72" s="271"/>
      <c r="V72" s="271"/>
      <c r="W72" s="271"/>
      <c r="X72" s="271"/>
      <c r="Y72" s="271"/>
      <c r="Z72" s="271"/>
      <c r="AA72" s="271"/>
      <c r="AB72" s="271"/>
      <c r="AC72" s="271"/>
      <c r="AD72" s="271"/>
      <c r="AE72" s="271"/>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row>
    <row r="73" spans="2:248" s="2" customFormat="1" x14ac:dyDescent="0.55000000000000004">
      <c r="B73" s="343" t="s">
        <v>107</v>
      </c>
      <c r="C73" s="271"/>
      <c r="D73" s="337"/>
      <c r="E73" s="271"/>
      <c r="F73" s="337"/>
      <c r="G73" s="271"/>
      <c r="H73" s="337"/>
      <c r="I73" s="271"/>
      <c r="J73" s="271"/>
      <c r="K73" s="271"/>
      <c r="L73" s="271"/>
      <c r="M73" s="271"/>
      <c r="N73" s="271"/>
      <c r="O73" s="271"/>
      <c r="P73" s="271"/>
      <c r="Q73" s="271"/>
      <c r="R73" s="271"/>
      <c r="S73" s="271"/>
      <c r="T73" s="271"/>
      <c r="U73" s="271"/>
      <c r="V73" s="271"/>
      <c r="W73" s="271"/>
      <c r="X73" s="271"/>
      <c r="Y73" s="271"/>
      <c r="Z73" s="271"/>
      <c r="AA73" s="271"/>
      <c r="AB73" s="271"/>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row>
    <row r="74" spans="2:248" s="2" customFormat="1" x14ac:dyDescent="0.55000000000000004">
      <c r="B74" s="283"/>
      <c r="C74" s="271"/>
      <c r="D74" s="337"/>
      <c r="E74" s="271"/>
      <c r="F74" s="337"/>
      <c r="G74" s="271"/>
      <c r="H74" s="337"/>
      <c r="I74" s="271"/>
      <c r="J74" s="271"/>
      <c r="K74" s="271"/>
      <c r="L74" s="271"/>
      <c r="M74" s="271"/>
      <c r="N74" s="271"/>
      <c r="O74" s="271"/>
      <c r="P74" s="271"/>
      <c r="Q74" s="271"/>
      <c r="R74" s="271"/>
      <c r="S74" s="271"/>
      <c r="T74" s="271"/>
      <c r="U74" s="271"/>
      <c r="V74" s="271"/>
      <c r="W74" s="271"/>
      <c r="X74" s="271"/>
      <c r="Y74" s="271"/>
      <c r="Z74" s="271"/>
      <c r="AA74" s="271"/>
      <c r="AB74" s="271"/>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row>
    <row r="75" spans="2:248" s="2" customFormat="1" x14ac:dyDescent="0.55000000000000004">
      <c r="B75" s="283"/>
      <c r="C75" s="271"/>
      <c r="D75" s="337"/>
      <c r="E75" s="271"/>
      <c r="F75" s="337"/>
      <c r="G75" s="271"/>
      <c r="H75" s="337"/>
      <c r="I75" s="271"/>
      <c r="J75" s="271"/>
      <c r="K75" s="271"/>
      <c r="L75" s="271"/>
      <c r="M75" s="271"/>
      <c r="N75" s="271"/>
      <c r="O75" s="271"/>
      <c r="P75" s="271"/>
      <c r="Q75" s="271"/>
      <c r="R75" s="271"/>
      <c r="S75" s="271"/>
      <c r="T75" s="271"/>
      <c r="U75" s="271"/>
      <c r="V75" s="271"/>
      <c r="W75" s="271"/>
      <c r="X75" s="271"/>
      <c r="Y75" s="271"/>
      <c r="Z75" s="271"/>
      <c r="AA75" s="271"/>
      <c r="AB75" s="271"/>
      <c r="AC75" s="271"/>
      <c r="AD75" s="271"/>
      <c r="AE75" s="271"/>
      <c r="AF75" s="271"/>
      <c r="AG75" s="271"/>
      <c r="AH75" s="271"/>
      <c r="AI75" s="271"/>
      <c r="AJ75" s="271"/>
      <c r="AK75" s="271"/>
      <c r="AL75" s="271"/>
      <c r="AM75" s="271"/>
      <c r="AN75" s="271"/>
      <c r="AO75" s="271"/>
      <c r="AP75" s="271"/>
      <c r="AQ75" s="271"/>
      <c r="AR75" s="271"/>
      <c r="AS75" s="271"/>
      <c r="AT75" s="271"/>
      <c r="AU75" s="271"/>
      <c r="AV75" s="271"/>
      <c r="AW75" s="271"/>
      <c r="AX75" s="271"/>
      <c r="AY75" s="271"/>
      <c r="AZ75" s="271"/>
      <c r="BA75" s="27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row>
    <row r="76" spans="2:248" s="2" customFormat="1" x14ac:dyDescent="0.55000000000000004">
      <c r="B76" s="283"/>
      <c r="C76" s="271"/>
      <c r="D76" s="337"/>
      <c r="E76" s="271"/>
      <c r="F76" s="337"/>
      <c r="G76" s="271"/>
      <c r="H76" s="337"/>
      <c r="I76" s="271"/>
      <c r="J76" s="271"/>
      <c r="K76" s="271"/>
      <c r="L76" s="271"/>
      <c r="M76" s="271"/>
      <c r="N76" s="271"/>
      <c r="O76" s="271"/>
      <c r="P76" s="271"/>
      <c r="Q76" s="271"/>
      <c r="R76" s="271"/>
      <c r="S76" s="271"/>
      <c r="T76" s="271"/>
      <c r="U76" s="271"/>
      <c r="V76" s="271"/>
      <c r="W76" s="271"/>
      <c r="X76" s="271"/>
      <c r="Y76" s="271"/>
      <c r="Z76" s="271"/>
      <c r="AA76" s="271"/>
      <c r="AB76" s="271"/>
      <c r="AC76" s="271"/>
      <c r="AD76" s="271"/>
      <c r="AE76" s="271"/>
      <c r="AF76" s="271"/>
      <c r="AG76" s="271"/>
      <c r="AH76" s="271"/>
      <c r="AI76" s="271"/>
      <c r="AJ76" s="271"/>
      <c r="AK76" s="271"/>
      <c r="AL76" s="271"/>
      <c r="AM76" s="271"/>
      <c r="AN76" s="271"/>
      <c r="AO76" s="271"/>
      <c r="AP76" s="271"/>
      <c r="AQ76" s="271"/>
      <c r="AR76" s="271"/>
      <c r="AS76" s="271"/>
      <c r="AT76" s="271"/>
      <c r="AU76" s="271"/>
      <c r="AV76" s="271"/>
      <c r="AW76" s="271"/>
      <c r="AX76" s="271"/>
      <c r="AY76" s="271"/>
      <c r="AZ76" s="271"/>
      <c r="BA76" s="27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row>
    <row r="77" spans="2:248" s="2" customFormat="1" x14ac:dyDescent="0.55000000000000004">
      <c r="B77" s="221"/>
      <c r="C77" s="271"/>
      <c r="D77" s="337"/>
      <c r="E77" s="271"/>
      <c r="F77" s="337"/>
      <c r="G77" s="271"/>
      <c r="H77" s="337"/>
      <c r="I77" s="271"/>
      <c r="J77" s="271"/>
      <c r="K77" s="271"/>
      <c r="L77" s="271"/>
      <c r="M77" s="271"/>
      <c r="N77" s="271"/>
      <c r="O77" s="271"/>
      <c r="P77" s="271"/>
      <c r="Q77" s="271"/>
      <c r="R77" s="271"/>
      <c r="S77" s="271"/>
      <c r="T77" s="271"/>
      <c r="U77" s="271"/>
      <c r="V77" s="271"/>
      <c r="W77" s="271"/>
      <c r="X77" s="271"/>
      <c r="Y77" s="271"/>
      <c r="Z77" s="271"/>
      <c r="AA77" s="271"/>
      <c r="AB77" s="271"/>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row>
    <row r="78" spans="2:248" s="2" customFormat="1" x14ac:dyDescent="0.55000000000000004">
      <c r="B78" s="336" t="s">
        <v>91</v>
      </c>
      <c r="C78" s="271"/>
      <c r="D78" s="337"/>
      <c r="E78" s="271"/>
      <c r="F78" s="337"/>
      <c r="G78" s="271"/>
      <c r="H78" s="337"/>
      <c r="I78" s="271"/>
      <c r="J78" s="271"/>
      <c r="K78" s="271"/>
      <c r="L78" s="271"/>
      <c r="M78" s="271"/>
      <c r="N78" s="271"/>
      <c r="O78" s="271"/>
      <c r="P78" s="271"/>
      <c r="Q78" s="271"/>
      <c r="R78" s="271"/>
      <c r="S78" s="271"/>
      <c r="T78" s="271"/>
      <c r="U78" s="271"/>
      <c r="V78" s="271"/>
      <c r="W78" s="271"/>
      <c r="X78" s="271"/>
      <c r="Y78" s="271"/>
      <c r="Z78" s="271"/>
      <c r="AA78" s="271"/>
      <c r="AB78" s="271"/>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row>
    <row r="79" spans="2:248" s="2" customFormat="1" x14ac:dyDescent="0.55000000000000004">
      <c r="B79" s="338" t="s">
        <v>92</v>
      </c>
      <c r="C79" s="339">
        <v>0.3</v>
      </c>
      <c r="D79" s="339">
        <v>0.4</v>
      </c>
      <c r="E79" s="339">
        <v>0.5</v>
      </c>
      <c r="F79" s="339">
        <v>0.6</v>
      </c>
      <c r="G79" s="339">
        <v>0.7</v>
      </c>
      <c r="H79" s="339">
        <v>0.8</v>
      </c>
      <c r="I79" s="339">
        <v>0.9</v>
      </c>
      <c r="J79" s="339">
        <v>1</v>
      </c>
      <c r="K79" s="339">
        <v>1.1000000000000001</v>
      </c>
      <c r="L79" s="339">
        <v>1.2</v>
      </c>
      <c r="M79" s="339">
        <v>1.3</v>
      </c>
      <c r="N79" s="339">
        <v>1.4</v>
      </c>
      <c r="O79" s="339">
        <v>1.5</v>
      </c>
      <c r="P79" s="340">
        <v>1.6</v>
      </c>
      <c r="Q79" s="340">
        <v>1.7</v>
      </c>
      <c r="R79" s="340">
        <v>1.8</v>
      </c>
      <c r="S79" s="340">
        <v>1.9</v>
      </c>
      <c r="T79" s="340">
        <v>2</v>
      </c>
      <c r="U79" s="271"/>
      <c r="V79" s="271"/>
      <c r="W79" s="271"/>
      <c r="X79" s="271"/>
      <c r="Y79" s="271"/>
      <c r="Z79" s="271"/>
      <c r="AA79" s="271"/>
      <c r="AB79" s="271"/>
      <c r="AC79" s="271"/>
      <c r="AD79" s="271"/>
      <c r="AE79" s="271"/>
      <c r="AF79" s="271"/>
      <c r="AG79" s="271"/>
      <c r="AH79" s="271"/>
      <c r="AI79" s="271"/>
      <c r="AJ79" s="271"/>
      <c r="AK79" s="271"/>
      <c r="AL79" s="271"/>
      <c r="AM79" s="271"/>
      <c r="AN79" s="221"/>
      <c r="AO79" s="221"/>
      <c r="AP79" s="221"/>
      <c r="AQ79" s="221"/>
      <c r="AR79" s="221"/>
      <c r="AS79" s="221"/>
      <c r="AT79" s="221"/>
      <c r="AU79" s="221"/>
      <c r="AV79" s="221"/>
      <c r="AW79" s="221"/>
      <c r="AX79" s="221"/>
      <c r="AY79" s="221"/>
      <c r="AZ79" s="221"/>
      <c r="BA79" s="22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row>
    <row r="80" spans="2:248" s="2" customFormat="1" x14ac:dyDescent="0.55000000000000004">
      <c r="B80" s="338"/>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40"/>
      <c r="AG80" s="340"/>
      <c r="AH80" s="340"/>
      <c r="AI80" s="340"/>
      <c r="AJ80" s="340"/>
      <c r="AK80" s="271"/>
      <c r="AL80" s="271"/>
      <c r="AM80" s="271"/>
      <c r="AN80" s="271"/>
      <c r="AO80" s="271"/>
      <c r="AP80" s="271"/>
      <c r="AQ80" s="271"/>
      <c r="AR80" s="271"/>
      <c r="AS80" s="271"/>
      <c r="AT80" s="271"/>
      <c r="AU80" s="271"/>
      <c r="AV80" s="271"/>
      <c r="AW80" s="271"/>
      <c r="AX80" s="271"/>
      <c r="AY80" s="271"/>
      <c r="AZ80" s="271"/>
      <c r="BA80" s="271"/>
      <c r="BB80" s="271"/>
      <c r="BC80" s="27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c r="IM80" s="221"/>
      <c r="IN80" s="221"/>
    </row>
    <row r="81" spans="2:248" s="2" customFormat="1" x14ac:dyDescent="0.55000000000000004">
      <c r="B81" s="336" t="s">
        <v>93</v>
      </c>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40"/>
      <c r="AG81" s="340"/>
      <c r="AH81" s="340"/>
      <c r="AI81" s="340"/>
      <c r="AJ81" s="340"/>
      <c r="AK81" s="271"/>
      <c r="AL81" s="271"/>
      <c r="AM81" s="271"/>
      <c r="AN81" s="271"/>
      <c r="AO81" s="271"/>
      <c r="AP81" s="271"/>
      <c r="AQ81" s="271"/>
      <c r="AR81" s="271"/>
      <c r="AS81" s="271"/>
      <c r="AT81" s="271"/>
      <c r="AU81" s="271"/>
      <c r="AV81" s="271"/>
      <c r="AW81" s="271"/>
      <c r="AX81" s="271"/>
      <c r="AY81" s="271"/>
      <c r="AZ81" s="271"/>
      <c r="BA81" s="271"/>
      <c r="BB81" s="271"/>
      <c r="BC81" s="27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c r="IM81" s="221"/>
      <c r="IN81" s="221"/>
    </row>
    <row r="82" spans="2:248" s="2" customFormat="1" ht="14.7" thickBot="1" x14ac:dyDescent="0.6">
      <c r="B82" s="338" t="s">
        <v>94</v>
      </c>
      <c r="C82" s="341">
        <v>0</v>
      </c>
      <c r="D82" s="341">
        <v>5.0000000000000001E-3</v>
      </c>
      <c r="E82" s="341">
        <v>0.01</v>
      </c>
      <c r="F82" s="341">
        <v>1.4999999999999999E-2</v>
      </c>
      <c r="G82" s="341">
        <v>0.02</v>
      </c>
      <c r="H82" s="341">
        <v>2.5000000000000001E-2</v>
      </c>
      <c r="I82" s="341">
        <v>0.03</v>
      </c>
      <c r="J82" s="341">
        <v>3.5000000000000003E-2</v>
      </c>
      <c r="K82" s="339"/>
      <c r="L82" s="339"/>
      <c r="M82" s="339"/>
      <c r="N82" s="339"/>
      <c r="O82" s="339"/>
      <c r="P82" s="339"/>
      <c r="Q82" s="339"/>
      <c r="R82" s="339"/>
      <c r="S82" s="339"/>
      <c r="T82" s="339"/>
      <c r="U82" s="339"/>
      <c r="V82" s="339"/>
      <c r="W82" s="339"/>
      <c r="X82" s="339"/>
      <c r="Y82" s="339"/>
      <c r="Z82" s="339"/>
      <c r="AA82" s="339"/>
      <c r="AB82" s="339"/>
      <c r="AC82" s="339"/>
      <c r="AD82" s="339"/>
      <c r="AE82" s="339"/>
      <c r="AF82" s="340"/>
      <c r="AG82" s="340"/>
      <c r="AH82" s="340"/>
      <c r="AI82" s="340"/>
      <c r="AJ82" s="340"/>
      <c r="AK82" s="271"/>
      <c r="AL82" s="271"/>
      <c r="AM82" s="271"/>
      <c r="AN82" s="271"/>
      <c r="AO82" s="271"/>
      <c r="AP82" s="271"/>
      <c r="AQ82" s="271"/>
      <c r="AR82" s="271"/>
      <c r="AS82" s="271"/>
      <c r="AT82" s="271"/>
      <c r="AU82" s="271"/>
      <c r="AV82" s="271"/>
      <c r="AW82" s="271"/>
      <c r="AX82" s="271"/>
      <c r="AY82" s="271"/>
      <c r="AZ82" s="271"/>
      <c r="BA82" s="271"/>
      <c r="BB82" s="271"/>
      <c r="BC82" s="27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c r="IM82" s="221"/>
      <c r="IN82" s="221"/>
    </row>
    <row r="83" spans="2:248" s="2" customFormat="1" x14ac:dyDescent="0.55000000000000004">
      <c r="B83" s="338" t="s">
        <v>96</v>
      </c>
      <c r="D83" s="140">
        <v>2017</v>
      </c>
      <c r="E83" s="140">
        <v>2018</v>
      </c>
      <c r="F83" s="140">
        <v>2019</v>
      </c>
      <c r="G83" s="140">
        <v>2020</v>
      </c>
      <c r="H83" s="140">
        <v>2021</v>
      </c>
      <c r="I83" s="140">
        <v>2022</v>
      </c>
      <c r="J83" s="140">
        <v>2023</v>
      </c>
      <c r="K83" s="140">
        <v>2024</v>
      </c>
      <c r="L83" s="140">
        <v>2025</v>
      </c>
      <c r="M83" s="140">
        <v>2026</v>
      </c>
      <c r="N83" s="140">
        <v>2027</v>
      </c>
      <c r="O83" s="140">
        <v>2028</v>
      </c>
      <c r="P83" s="140">
        <v>2029</v>
      </c>
      <c r="Q83" s="140">
        <v>2030</v>
      </c>
      <c r="R83" s="140">
        <v>2031</v>
      </c>
      <c r="S83" s="140">
        <v>2032</v>
      </c>
      <c r="T83" s="140">
        <v>2033</v>
      </c>
      <c r="U83" s="140">
        <v>2034</v>
      </c>
      <c r="V83" s="140">
        <v>2035</v>
      </c>
      <c r="W83" s="140">
        <v>2036</v>
      </c>
      <c r="X83" s="140">
        <v>2037</v>
      </c>
      <c r="Y83" s="140">
        <v>2038</v>
      </c>
      <c r="Z83" s="140">
        <v>2039</v>
      </c>
      <c r="AA83" s="140">
        <v>2040</v>
      </c>
      <c r="AB83" s="140">
        <v>2041</v>
      </c>
      <c r="AC83" s="140">
        <v>2042</v>
      </c>
      <c r="AD83" s="140">
        <v>2043</v>
      </c>
      <c r="AE83" s="140">
        <v>2044</v>
      </c>
      <c r="AF83" s="140">
        <v>2045</v>
      </c>
      <c r="AG83" s="140">
        <v>2046</v>
      </c>
      <c r="AH83" s="140">
        <v>2047</v>
      </c>
      <c r="AI83" s="140">
        <v>2048</v>
      </c>
      <c r="AJ83" s="140">
        <v>2049</v>
      </c>
      <c r="AK83" s="140">
        <v>2050</v>
      </c>
      <c r="AL83" s="140">
        <v>2051</v>
      </c>
      <c r="AM83" s="140">
        <v>2052</v>
      </c>
      <c r="AN83" s="140">
        <v>2053</v>
      </c>
      <c r="AO83" s="140">
        <v>2054</v>
      </c>
      <c r="AP83" s="140">
        <v>2055</v>
      </c>
      <c r="AQ83" s="140">
        <v>2056</v>
      </c>
      <c r="AR83" s="140">
        <v>2057</v>
      </c>
      <c r="AS83" s="140">
        <v>2058</v>
      </c>
      <c r="AT83" s="140">
        <v>2059</v>
      </c>
      <c r="AU83" s="140">
        <v>2060</v>
      </c>
      <c r="AV83" s="140">
        <v>2061</v>
      </c>
      <c r="AW83" s="140">
        <v>2062</v>
      </c>
      <c r="AX83" s="140">
        <v>2063</v>
      </c>
      <c r="AY83" s="140">
        <v>2064</v>
      </c>
      <c r="AZ83" s="140">
        <v>2065</v>
      </c>
      <c r="BA83" s="141">
        <v>2066</v>
      </c>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row>
    <row r="84" spans="2:248" s="2" customFormat="1" x14ac:dyDescent="0.55000000000000004">
      <c r="B84" s="338" t="s">
        <v>95</v>
      </c>
      <c r="C84" s="271" t="s">
        <v>97</v>
      </c>
      <c r="D84" s="221"/>
      <c r="E84" s="22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c r="AC84" s="271"/>
      <c r="AD84" s="271"/>
      <c r="AE84" s="271"/>
      <c r="AF84" s="271"/>
      <c r="AG84" s="271"/>
      <c r="AH84" s="271"/>
      <c r="AI84" s="271"/>
      <c r="AJ84" s="271"/>
      <c r="AK84" s="271"/>
      <c r="AL84" s="271"/>
      <c r="AM84" s="271"/>
      <c r="AN84" s="271"/>
      <c r="AO84" s="271"/>
      <c r="AP84" s="271"/>
      <c r="AQ84" s="271"/>
      <c r="AR84" s="271"/>
      <c r="AS84" s="271"/>
      <c r="AT84" s="271"/>
      <c r="AU84" s="271"/>
      <c r="AV84" s="271"/>
      <c r="AW84" s="271"/>
      <c r="AX84" s="271"/>
      <c r="AY84" s="271"/>
      <c r="AZ84" s="271"/>
      <c r="BA84" s="27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row>
    <row r="85" spans="2:248" s="2" customFormat="1" x14ac:dyDescent="0.55000000000000004">
      <c r="B85" s="338" t="s">
        <v>99</v>
      </c>
      <c r="C85" s="271" t="s">
        <v>98</v>
      </c>
      <c r="D85" s="221"/>
      <c r="E85" s="22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row>
    <row r="86" spans="2:248" s="2" customFormat="1" x14ac:dyDescent="0.55000000000000004">
      <c r="B86" s="338"/>
      <c r="C86" s="271"/>
      <c r="D86" s="221"/>
      <c r="E86" s="22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row>
    <row r="87" spans="2:248" s="2" customFormat="1" x14ac:dyDescent="0.55000000000000004">
      <c r="B87" s="338"/>
      <c r="C87" s="271"/>
      <c r="D87" s="221"/>
      <c r="E87" s="221"/>
      <c r="F87" s="271"/>
      <c r="G87" s="271"/>
      <c r="H87" s="271"/>
      <c r="I87" s="271"/>
      <c r="J87" s="271"/>
      <c r="K87" s="271"/>
      <c r="L87" s="271"/>
      <c r="M87" s="271"/>
      <c r="N87" s="271"/>
      <c r="O87" s="271"/>
      <c r="P87" s="271"/>
      <c r="Q87" s="271"/>
      <c r="R87" s="271"/>
      <c r="S87" s="271"/>
      <c r="T87" s="271"/>
      <c r="U87" s="271"/>
      <c r="V87" s="271"/>
      <c r="W87" s="271"/>
      <c r="X87" s="271"/>
      <c r="Y87" s="271"/>
      <c r="Z87" s="271"/>
      <c r="AA87" s="271"/>
      <c r="AB87" s="271"/>
      <c r="AC87" s="271"/>
      <c r="AD87" s="271"/>
      <c r="AE87" s="271"/>
      <c r="AF87" s="271"/>
      <c r="AG87" s="271"/>
      <c r="AH87" s="271"/>
      <c r="AI87" s="271"/>
      <c r="AJ87" s="271"/>
      <c r="AK87" s="271"/>
      <c r="AL87" s="271"/>
      <c r="AM87" s="271"/>
      <c r="AN87" s="271"/>
      <c r="AO87" s="271"/>
      <c r="AP87" s="271"/>
      <c r="AQ87" s="271"/>
      <c r="AR87" s="271"/>
      <c r="AS87" s="271"/>
      <c r="AT87" s="271"/>
      <c r="AU87" s="271"/>
      <c r="AV87" s="271"/>
      <c r="AW87" s="271"/>
      <c r="AX87" s="271"/>
      <c r="AY87" s="271"/>
      <c r="AZ87" s="271"/>
      <c r="BA87" s="27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row>
    <row r="88" spans="2:248" s="2" customFormat="1" x14ac:dyDescent="0.55000000000000004">
      <c r="B88" s="338"/>
      <c r="C88" s="271"/>
      <c r="D88" s="221"/>
      <c r="E88" s="221"/>
      <c r="F88" s="271"/>
      <c r="G88" s="271"/>
      <c r="H88" s="271"/>
      <c r="I88" s="271"/>
      <c r="J88" s="271"/>
      <c r="K88" s="271"/>
      <c r="L88" s="271"/>
      <c r="M88" s="271"/>
      <c r="N88" s="271"/>
      <c r="O88" s="271"/>
      <c r="P88" s="271"/>
      <c r="Q88" s="271"/>
      <c r="R88" s="271"/>
      <c r="S88" s="271"/>
      <c r="T88" s="271"/>
      <c r="U88" s="271"/>
      <c r="V88" s="271"/>
      <c r="W88" s="271"/>
      <c r="X88" s="271"/>
      <c r="Y88" s="271"/>
      <c r="Z88" s="271"/>
      <c r="AA88" s="271"/>
      <c r="AB88" s="271"/>
      <c r="AC88" s="271"/>
      <c r="AD88" s="271"/>
      <c r="AE88" s="271"/>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row>
    <row r="89" spans="2:248" s="2" customFormat="1" x14ac:dyDescent="0.55000000000000004">
      <c r="B89" s="338"/>
      <c r="C89" s="271"/>
      <c r="D89" s="221"/>
      <c r="E89" s="22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row>
    <row r="90" spans="2:248" s="2" customFormat="1" x14ac:dyDescent="0.55000000000000004">
      <c r="B90" s="221"/>
      <c r="C90" s="271"/>
      <c r="D90" s="221"/>
      <c r="E90" s="22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row>
    <row r="91" spans="2:248" s="2" customFormat="1" x14ac:dyDescent="0.55000000000000004">
      <c r="B91" t="s">
        <v>29</v>
      </c>
      <c r="C91" t="s">
        <v>30</v>
      </c>
      <c r="D91" t="s">
        <v>31</v>
      </c>
      <c r="E91" t="s">
        <v>32</v>
      </c>
      <c r="F91" t="s">
        <v>33</v>
      </c>
      <c r="G91" t="s">
        <v>34</v>
      </c>
      <c r="H91" t="s">
        <v>35</v>
      </c>
      <c r="I91" t="s">
        <v>36</v>
      </c>
      <c r="J91" t="s">
        <v>37</v>
      </c>
      <c r="K91" t="s">
        <v>38</v>
      </c>
      <c r="L91"/>
      <c r="M91" s="271"/>
      <c r="N91" s="271"/>
      <c r="O91" s="271"/>
      <c r="P91" s="271"/>
      <c r="Q91" s="271"/>
      <c r="R91" s="271"/>
      <c r="S91" s="271"/>
      <c r="T91" s="271"/>
      <c r="U91" s="271"/>
      <c r="V91" s="271"/>
      <c r="W91" s="271"/>
      <c r="X91" s="271"/>
      <c r="Y91" s="271"/>
      <c r="Z91" s="271"/>
      <c r="AA91" s="271"/>
      <c r="AB91" s="271"/>
      <c r="AC91" s="271"/>
      <c r="AD91" s="271" t="s">
        <v>44</v>
      </c>
      <c r="AE91" s="271"/>
      <c r="AF91" s="271"/>
      <c r="AG91" s="271"/>
      <c r="AH91" s="271"/>
      <c r="AI91" s="271"/>
      <c r="AJ91" s="271"/>
      <c r="AK91" s="271"/>
      <c r="AL91" s="271"/>
      <c r="AM91" s="271"/>
      <c r="AN91" s="271"/>
      <c r="AO91" s="271"/>
      <c r="AP91" s="271"/>
      <c r="AQ91" s="271"/>
      <c r="AR91" s="271"/>
      <c r="AS91" s="271"/>
      <c r="AT91" s="271"/>
      <c r="AU91" s="271"/>
      <c r="AV91" s="271"/>
      <c r="AW91" s="271"/>
      <c r="AX91" s="271"/>
      <c r="AY91" s="271"/>
      <c r="AZ91" s="271"/>
      <c r="BA91" s="27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row>
    <row r="92" spans="2:248" s="2" customFormat="1" x14ac:dyDescent="0.55000000000000004">
      <c r="B92" s="278" t="s">
        <v>45</v>
      </c>
      <c r="C92" s="278" t="s">
        <v>46</v>
      </c>
      <c r="D92" s="279">
        <v>52428</v>
      </c>
      <c r="E92" s="279">
        <v>52541</v>
      </c>
      <c r="F92" s="279">
        <v>52663</v>
      </c>
      <c r="G92" s="279">
        <v>52786</v>
      </c>
      <c r="H92" s="279">
        <v>52898</v>
      </c>
      <c r="I92" s="279">
        <v>52993</v>
      </c>
      <c r="J92" s="278" t="s">
        <v>41</v>
      </c>
      <c r="K92" s="278"/>
      <c r="L92" s="278"/>
      <c r="M92" s="271"/>
      <c r="N92" s="271"/>
      <c r="O92" s="271"/>
      <c r="P92" s="271"/>
      <c r="Q92" s="271"/>
      <c r="R92" s="271"/>
      <c r="S92" s="271"/>
      <c r="T92" s="271"/>
      <c r="U92" s="271"/>
      <c r="V92" s="271"/>
      <c r="W92" s="271"/>
      <c r="X92" s="271"/>
      <c r="Y92" s="271"/>
      <c r="Z92" s="271"/>
      <c r="AA92" s="271"/>
      <c r="AB92" s="271"/>
      <c r="AC92" s="271"/>
      <c r="AD92" s="271"/>
      <c r="AE92" s="271"/>
      <c r="AF92" s="271"/>
      <c r="AG92" s="271"/>
      <c r="AH92" s="271"/>
      <c r="AI92" s="271"/>
      <c r="AJ92" s="271"/>
      <c r="AK92" s="271"/>
      <c r="AL92" s="271"/>
      <c r="AM92" s="271"/>
      <c r="AN92" s="271"/>
      <c r="AO92" s="271"/>
      <c r="AP92" s="271"/>
      <c r="AQ92" s="271"/>
      <c r="AR92" s="271"/>
      <c r="AS92" s="271"/>
      <c r="AT92" s="271"/>
      <c r="AU92" s="271"/>
      <c r="AV92" s="271"/>
      <c r="AW92" s="271"/>
      <c r="AX92" s="271"/>
      <c r="AY92" s="271"/>
      <c r="AZ92" s="271"/>
      <c r="BA92" s="27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row>
    <row r="93" spans="2:248" s="2" customFormat="1" ht="13.95" customHeight="1" x14ac:dyDescent="0.55000000000000004">
      <c r="B93" s="280" t="s">
        <v>47</v>
      </c>
      <c r="C93" s="280" t="s">
        <v>48</v>
      </c>
      <c r="D93" s="281">
        <v>163803078.27887601</v>
      </c>
      <c r="E93" s="281">
        <v>172861423.41758001</v>
      </c>
      <c r="F93" s="281">
        <v>184439555.469872</v>
      </c>
      <c r="G93" s="281">
        <v>190180248.29337701</v>
      </c>
      <c r="H93" s="281">
        <v>186716625.753117</v>
      </c>
      <c r="I93" s="281" t="s">
        <v>41</v>
      </c>
      <c r="J93" s="280" t="s">
        <v>41</v>
      </c>
      <c r="K93" s="280"/>
      <c r="L93" s="280"/>
      <c r="M93" s="271"/>
      <c r="N93" s="271"/>
      <c r="O93" s="271"/>
      <c r="P93" s="271"/>
      <c r="Q93" s="271"/>
      <c r="R93" s="271"/>
      <c r="S93" s="271"/>
      <c r="T93" s="271"/>
      <c r="U93" s="271"/>
      <c r="V93" s="271"/>
      <c r="W93" s="271"/>
      <c r="X93" s="271"/>
      <c r="Y93" s="271"/>
      <c r="Z93" s="271"/>
      <c r="AA93" s="271"/>
      <c r="AB93" s="271"/>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row>
    <row r="94" spans="2:248" s="2" customFormat="1" x14ac:dyDescent="0.55000000000000004">
      <c r="B94" s="280" t="s">
        <v>49</v>
      </c>
      <c r="C94" s="280"/>
      <c r="D94" s="281">
        <f t="shared" ref="D94:I94" si="4">D93/D92</f>
        <v>3124.3434477545588</v>
      </c>
      <c r="E94" s="281">
        <f t="shared" si="4"/>
        <v>3290.0291851616835</v>
      </c>
      <c r="F94" s="281">
        <f t="shared" si="4"/>
        <v>3502.2607042871086</v>
      </c>
      <c r="G94" s="281">
        <f t="shared" si="4"/>
        <v>3602.8539441021676</v>
      </c>
      <c r="H94" s="281">
        <f t="shared" si="4"/>
        <v>3529.7483033974249</v>
      </c>
      <c r="I94" s="281" t="e">
        <f t="shared" si="4"/>
        <v>#VALUE!</v>
      </c>
      <c r="J94" s="280"/>
      <c r="K94" s="280"/>
      <c r="L94" s="280"/>
      <c r="M94" s="271"/>
      <c r="N94" s="271"/>
      <c r="O94" s="271"/>
      <c r="P94" s="271"/>
      <c r="Q94" s="271"/>
      <c r="R94" s="271"/>
      <c r="S94" s="271"/>
      <c r="T94" s="271"/>
      <c r="U94" s="271"/>
      <c r="V94" s="271"/>
      <c r="W94" s="271"/>
      <c r="X94" s="271"/>
      <c r="Y94" s="271"/>
      <c r="Z94" s="271"/>
      <c r="AA94" s="271"/>
      <c r="AB94" s="271"/>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row>
    <row r="95" spans="2:248" s="2" customFormat="1" x14ac:dyDescent="0.55000000000000004">
      <c r="B95" s="280" t="s">
        <v>50</v>
      </c>
      <c r="C95" s="280"/>
      <c r="D95" s="282">
        <f t="shared" ref="D95:I95" si="5">D94/365</f>
        <v>8.5598450623412567</v>
      </c>
      <c r="E95" s="282">
        <f t="shared" si="5"/>
        <v>9.0137785894840636</v>
      </c>
      <c r="F95" s="282">
        <f t="shared" si="5"/>
        <v>9.5952348062660509</v>
      </c>
      <c r="G95" s="282">
        <f t="shared" si="5"/>
        <v>9.8708327235675828</v>
      </c>
      <c r="H95" s="282">
        <f t="shared" si="5"/>
        <v>9.6705432969792469</v>
      </c>
      <c r="I95" s="282" t="e">
        <f t="shared" si="5"/>
        <v>#VALUE!</v>
      </c>
      <c r="J95" s="280"/>
      <c r="K95" s="280"/>
      <c r="L95" s="280"/>
      <c r="M95" s="271"/>
      <c r="N95" s="271"/>
      <c r="O95" s="271"/>
      <c r="P95" s="271"/>
      <c r="Q95" s="271"/>
      <c r="R95" s="271"/>
      <c r="S95" s="271"/>
      <c r="T95" s="271"/>
      <c r="U95" s="271"/>
      <c r="V95" s="271"/>
      <c r="W95" s="271"/>
      <c r="X95" s="271"/>
      <c r="Y95" s="271"/>
      <c r="Z95" s="271"/>
      <c r="AA95" s="271"/>
      <c r="AB95" s="271"/>
      <c r="AC95" s="271"/>
      <c r="AD95" s="271"/>
      <c r="AE95" s="271"/>
      <c r="AF95" s="271"/>
      <c r="AG95" s="271"/>
      <c r="AH95" s="271"/>
      <c r="AI95" s="271"/>
      <c r="AJ95" s="271"/>
      <c r="AK95" s="271"/>
      <c r="AL95" s="271"/>
      <c r="AM95" s="271"/>
      <c r="AN95" s="271"/>
      <c r="AO95" s="271"/>
      <c r="AP95" s="271"/>
      <c r="AQ95" s="271"/>
      <c r="AR95" s="271"/>
      <c r="AS95" s="271"/>
      <c r="AT95" s="271"/>
      <c r="AU95" s="271"/>
      <c r="AV95" s="271"/>
      <c r="AW95" s="271"/>
      <c r="AX95" s="271"/>
      <c r="AY95" s="271"/>
      <c r="AZ95" s="271"/>
      <c r="BA95" s="27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row>
    <row r="96" spans="2:248" s="2" customFormat="1" x14ac:dyDescent="0.55000000000000004">
      <c r="B96" s="272" t="s">
        <v>39</v>
      </c>
      <c r="C96" s="272" t="s">
        <v>40</v>
      </c>
      <c r="D96" s="273">
        <v>4.1091970310340571</v>
      </c>
      <c r="E96" s="273">
        <v>0.15273911788644057</v>
      </c>
      <c r="F96" s="273">
        <v>2.814232210015291</v>
      </c>
      <c r="G96" s="273">
        <v>2.342032378986687</v>
      </c>
      <c r="H96" s="273">
        <v>-0.9713033964394242</v>
      </c>
      <c r="I96" s="272">
        <v>0.6</v>
      </c>
      <c r="J96" s="272" t="s">
        <v>41</v>
      </c>
      <c r="K96" s="274">
        <f>AVERAGE(D96:H96)</f>
        <v>1.6893794682966103</v>
      </c>
      <c r="L96" s="272"/>
      <c r="M96" s="271"/>
      <c r="N96" s="271"/>
      <c r="O96" s="271"/>
      <c r="P96" s="271"/>
      <c r="Q96" s="271"/>
      <c r="R96" s="271"/>
      <c r="S96" s="271"/>
      <c r="T96" s="271"/>
      <c r="U96" s="271"/>
      <c r="V96" s="271"/>
      <c r="W96" s="271"/>
      <c r="X96" s="271"/>
      <c r="Y96" s="271"/>
      <c r="Z96" s="271"/>
      <c r="AA96" s="271"/>
      <c r="AB96" s="271"/>
      <c r="AC96" s="271"/>
      <c r="AD96" s="271"/>
      <c r="AE96" s="271"/>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row>
    <row r="97" spans="2:246" s="2" customFormat="1" x14ac:dyDescent="0.55000000000000004">
      <c r="B97" s="275" t="s">
        <v>42</v>
      </c>
      <c r="C97" s="275" t="s">
        <v>43</v>
      </c>
      <c r="D97" s="276">
        <v>3.4231034802628955</v>
      </c>
      <c r="E97" s="276">
        <v>5.3690815064857844</v>
      </c>
      <c r="F97" s="276">
        <v>3.7773903132992217</v>
      </c>
      <c r="G97" s="276">
        <v>0.75284213601133843</v>
      </c>
      <c r="H97" s="276">
        <v>-0.85826442964707894</v>
      </c>
      <c r="I97" s="275">
        <f>-2.2</f>
        <v>-2.2000000000000002</v>
      </c>
      <c r="J97" s="275" t="s">
        <v>41</v>
      </c>
      <c r="K97" s="275"/>
      <c r="L97" s="275"/>
      <c r="M97" s="271"/>
      <c r="N97" s="271"/>
      <c r="O97" s="271"/>
      <c r="P97" s="27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row>
    <row r="98" spans="2:246" s="2" customFormat="1" x14ac:dyDescent="0.55000000000000004">
      <c r="B98" s="221"/>
      <c r="C98" s="271"/>
      <c r="D98">
        <v>100</v>
      </c>
      <c r="E98" s="277">
        <f>D98*(100+E97)/100</f>
        <v>105.36908150648578</v>
      </c>
      <c r="F98" s="277">
        <f>E98*(100+F97)/100</f>
        <v>109.34928298452414</v>
      </c>
      <c r="G98" s="277">
        <f>F98*(100+G97)/100</f>
        <v>110.1725104622579</v>
      </c>
      <c r="H98" s="277">
        <f>G98*(100+H97)/100</f>
        <v>109.22693899371114</v>
      </c>
      <c r="I98" s="277">
        <f>H98*(100+I97)/100</f>
        <v>106.82394633584948</v>
      </c>
      <c r="J98" s="271"/>
      <c r="K98" s="271"/>
      <c r="L98" s="271"/>
      <c r="M98" s="271"/>
      <c r="N98" s="271"/>
      <c r="O98" s="271"/>
      <c r="P98" s="271"/>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row>
    <row r="99" spans="2:246" s="2" customFormat="1" x14ac:dyDescent="0.55000000000000004">
      <c r="B99" s="221"/>
      <c r="C99" s="271"/>
      <c r="D99"/>
      <c r="E99" s="277"/>
      <c r="F99" s="277"/>
      <c r="G99" s="277"/>
      <c r="H99" s="277"/>
      <c r="I99" s="277"/>
      <c r="J99" s="271"/>
      <c r="K99" s="271"/>
      <c r="L99" s="271"/>
      <c r="M99" s="271"/>
      <c r="N99" s="271"/>
      <c r="O99" s="271"/>
      <c r="P99" s="271"/>
      <c r="Q99" s="271"/>
      <c r="R99" s="271"/>
      <c r="S99" s="271"/>
      <c r="T99" s="271"/>
      <c r="U99" s="271"/>
      <c r="V99" s="271"/>
      <c r="W99" s="271"/>
      <c r="X99" s="271"/>
      <c r="Y99" s="271"/>
      <c r="Z99" s="271"/>
      <c r="AA99" s="271"/>
      <c r="AB99" s="271"/>
      <c r="AC99" s="271"/>
      <c r="AD99" s="271"/>
      <c r="AE99" s="271"/>
      <c r="AF99" s="271"/>
      <c r="AG99" s="271"/>
      <c r="AH99" s="271"/>
      <c r="AI99" s="271"/>
      <c r="AJ99" s="271"/>
      <c r="AK99" s="271"/>
      <c r="AL99" s="271"/>
      <c r="AM99" s="271"/>
      <c r="AN99" s="271"/>
      <c r="AO99" s="271"/>
      <c r="AP99" s="271"/>
      <c r="AQ99" s="271"/>
      <c r="AR99" s="271"/>
      <c r="AS99" s="271"/>
      <c r="AT99" s="271"/>
      <c r="AU99" s="271"/>
      <c r="AV99" s="271"/>
      <c r="AW99" s="271"/>
      <c r="AX99" s="271"/>
      <c r="AY99" s="271"/>
      <c r="AZ99" s="271"/>
      <c r="BA99" s="27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c r="HY99" s="221"/>
      <c r="HZ99" s="221"/>
      <c r="IA99" s="221"/>
      <c r="IB99" s="221"/>
      <c r="IC99" s="221"/>
      <c r="ID99" s="221"/>
      <c r="IE99" s="221"/>
      <c r="IF99" s="221"/>
      <c r="IG99" s="221"/>
      <c r="IH99" s="221"/>
      <c r="II99" s="221"/>
      <c r="IJ99" s="221"/>
      <c r="IK99" s="221"/>
      <c r="IL99" s="221"/>
    </row>
    <row r="100" spans="2:246" s="2" customFormat="1" x14ac:dyDescent="0.55000000000000004">
      <c r="B100" s="336" t="s">
        <v>108</v>
      </c>
      <c r="C100" s="271"/>
      <c r="D100"/>
      <c r="E100" s="277"/>
      <c r="F100" s="277"/>
      <c r="G100" s="277"/>
      <c r="H100" s="277"/>
      <c r="I100" s="277"/>
      <c r="J100" s="271"/>
      <c r="K100" s="271"/>
      <c r="L100" s="271"/>
      <c r="M100" s="271"/>
      <c r="N100" s="271"/>
      <c r="O100" s="271"/>
      <c r="P100" s="271"/>
      <c r="Q100" s="271"/>
      <c r="R100" s="271"/>
      <c r="S100" s="271"/>
      <c r="T100" s="271"/>
      <c r="U100" s="271"/>
      <c r="V100" s="271"/>
      <c r="W100" s="271"/>
      <c r="X100" s="271"/>
      <c r="Y100" s="271"/>
      <c r="Z100" s="271"/>
      <c r="AA100" s="271"/>
      <c r="AB100" s="271"/>
      <c r="AC100" s="271"/>
      <c r="AD100" s="271"/>
      <c r="AE100" s="271"/>
      <c r="AF100" s="271"/>
      <c r="AG100" s="271"/>
      <c r="AH100" s="271"/>
      <c r="AI100" s="271"/>
      <c r="AJ100" s="271"/>
      <c r="AK100" s="271"/>
      <c r="AL100" s="271"/>
      <c r="AM100" s="271"/>
      <c r="AN100" s="271"/>
      <c r="AO100" s="271"/>
      <c r="AP100" s="271"/>
      <c r="AQ100" s="271"/>
      <c r="AR100" s="271"/>
      <c r="AS100" s="271"/>
      <c r="AT100" s="271"/>
      <c r="AU100" s="271"/>
      <c r="AV100" s="271"/>
      <c r="AW100" s="271"/>
      <c r="AX100" s="271"/>
      <c r="AY100" s="271"/>
      <c r="AZ100" s="271"/>
      <c r="BA100" s="271"/>
      <c r="BB100" s="221"/>
      <c r="BC100" s="22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row>
    <row r="101" spans="2:246" s="2" customFormat="1" x14ac:dyDescent="0.55000000000000004">
      <c r="B101" s="221" t="s">
        <v>109</v>
      </c>
      <c r="C101" s="344">
        <v>53158</v>
      </c>
      <c r="D101" s="335"/>
      <c r="E101" s="335"/>
      <c r="F101" s="335"/>
      <c r="G101" s="335"/>
      <c r="H101" s="335"/>
      <c r="I101" s="335"/>
      <c r="J101" s="344"/>
      <c r="K101" s="344"/>
      <c r="L101" s="344"/>
      <c r="M101" s="344"/>
      <c r="N101" s="344"/>
      <c r="O101" s="344"/>
      <c r="P101" s="344"/>
      <c r="Q101" s="344"/>
      <c r="R101" s="344"/>
      <c r="S101" s="271"/>
      <c r="T101" s="271"/>
      <c r="U101" s="271"/>
      <c r="V101" s="271"/>
      <c r="W101" s="271"/>
      <c r="X101" s="271"/>
      <c r="Y101" s="271"/>
      <c r="Z101" s="271"/>
      <c r="AA101" s="271"/>
      <c r="AB101" s="271"/>
      <c r="AC101" s="271"/>
      <c r="AD101" s="271"/>
      <c r="AE101" s="271"/>
      <c r="AF101" s="271"/>
      <c r="AG101" s="271"/>
      <c r="AH101" s="271"/>
      <c r="AI101" s="271"/>
      <c r="AJ101" s="271"/>
      <c r="AK101" s="271"/>
      <c r="AL101" s="271"/>
      <c r="AM101" s="271"/>
      <c r="AN101" s="271"/>
      <c r="AO101" s="271"/>
      <c r="AP101" s="271"/>
      <c r="AQ101" s="271"/>
      <c r="AR101" s="271"/>
      <c r="AS101" s="271"/>
      <c r="AT101" s="271"/>
      <c r="AU101" s="271"/>
      <c r="AV101" s="271"/>
      <c r="AW101" s="271"/>
      <c r="AX101" s="271"/>
      <c r="AY101" s="271"/>
      <c r="AZ101" s="271"/>
      <c r="BA101" s="271"/>
      <c r="BB101" s="221"/>
      <c r="BC101" s="22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row>
    <row r="102" spans="2:246" s="2" customFormat="1" x14ac:dyDescent="0.55000000000000004">
      <c r="B102" s="221" t="s">
        <v>110</v>
      </c>
      <c r="C102" s="344">
        <v>50840</v>
      </c>
      <c r="D102" s="335"/>
      <c r="E102" s="335"/>
      <c r="F102" s="335"/>
      <c r="G102" s="335"/>
      <c r="H102" s="335"/>
      <c r="I102" s="335"/>
      <c r="J102" s="344"/>
      <c r="K102" s="344"/>
      <c r="L102" s="344"/>
      <c r="M102" s="344"/>
      <c r="N102" s="344"/>
      <c r="O102" s="344"/>
      <c r="P102" s="344"/>
      <c r="Q102" s="344"/>
      <c r="R102" s="344"/>
      <c r="S102" s="271"/>
      <c r="T102" s="271"/>
      <c r="U102" s="271"/>
      <c r="V102" s="271"/>
      <c r="W102" s="271"/>
      <c r="X102" s="271"/>
      <c r="Y102" s="271"/>
      <c r="Z102" s="271"/>
      <c r="AA102" s="271"/>
      <c r="AB102" s="271"/>
      <c r="AC102" s="271"/>
      <c r="AD102" s="271"/>
      <c r="AE102" s="271"/>
      <c r="AF102" s="271"/>
      <c r="AG102" s="271"/>
      <c r="AH102" s="271"/>
      <c r="AI102" s="271"/>
      <c r="AJ102" s="271"/>
      <c r="AK102" s="271"/>
      <c r="AL102" s="271"/>
      <c r="AM102" s="271"/>
      <c r="AN102" s="271"/>
      <c r="AO102" s="271"/>
      <c r="AP102" s="271"/>
      <c r="AQ102" s="271"/>
      <c r="AR102" s="271"/>
      <c r="AS102" s="271"/>
      <c r="AT102" s="271"/>
      <c r="AU102" s="271"/>
      <c r="AV102" s="271"/>
      <c r="AW102" s="271"/>
      <c r="AX102" s="271"/>
      <c r="AY102" s="271"/>
      <c r="AZ102" s="271"/>
      <c r="BA102" s="271"/>
      <c r="BB102" s="221"/>
      <c r="BC102" s="22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row>
    <row r="103" spans="2:246" s="2" customFormat="1" x14ac:dyDescent="0.55000000000000004">
      <c r="B103" s="221" t="s">
        <v>111</v>
      </c>
      <c r="C103" s="344">
        <f>C101-C102</f>
        <v>2318</v>
      </c>
      <c r="D103" s="335"/>
      <c r="E103" s="335"/>
      <c r="F103" s="335"/>
      <c r="G103" s="335"/>
      <c r="H103" s="335"/>
      <c r="I103" s="335"/>
      <c r="J103" s="344"/>
      <c r="K103" s="344"/>
      <c r="L103" s="344"/>
      <c r="M103" s="344"/>
      <c r="N103" s="344"/>
      <c r="O103" s="344"/>
      <c r="P103" s="344"/>
      <c r="Q103" s="344"/>
      <c r="R103" s="344"/>
      <c r="S103" s="271"/>
      <c r="T103" s="271"/>
      <c r="U103" s="271"/>
      <c r="V103" s="271"/>
      <c r="W103" s="271"/>
      <c r="X103" s="271"/>
      <c r="Y103" s="271"/>
      <c r="Z103" s="271"/>
      <c r="AA103" s="271"/>
      <c r="AB103" s="271"/>
      <c r="AC103" s="271"/>
      <c r="AD103" s="271"/>
      <c r="AE103" s="271"/>
      <c r="AF103" s="271"/>
      <c r="AG103" s="271"/>
      <c r="AH103" s="271"/>
      <c r="AI103" s="271"/>
      <c r="AJ103" s="271"/>
      <c r="AK103" s="271"/>
      <c r="AL103" s="271"/>
      <c r="AM103" s="271"/>
      <c r="AN103" s="271"/>
      <c r="AO103" s="271"/>
      <c r="AP103" s="271"/>
      <c r="AQ103" s="271"/>
      <c r="AR103" s="271"/>
      <c r="AS103" s="271"/>
      <c r="AT103" s="271"/>
      <c r="AU103" s="271"/>
      <c r="AV103" s="271"/>
      <c r="AW103" s="271"/>
      <c r="AX103" s="271"/>
      <c r="AY103" s="271"/>
      <c r="AZ103" s="271"/>
      <c r="BA103" s="271"/>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row>
    <row r="104" spans="2:246" s="2" customFormat="1" x14ac:dyDescent="0.55000000000000004">
      <c r="B104" s="221" t="s">
        <v>121</v>
      </c>
      <c r="C104" s="341">
        <f>C103/C102</f>
        <v>4.5594020456333595E-2</v>
      </c>
      <c r="D104" s="335"/>
      <c r="E104" s="335"/>
      <c r="F104" s="335"/>
      <c r="G104" s="335"/>
      <c r="H104" s="335"/>
      <c r="I104" s="335"/>
      <c r="J104" s="344"/>
      <c r="K104" s="344"/>
      <c r="L104" s="344"/>
      <c r="M104" s="344"/>
      <c r="N104" s="344"/>
      <c r="O104" s="344"/>
      <c r="P104" s="344"/>
      <c r="Q104" s="344"/>
      <c r="R104" s="344"/>
      <c r="S104" s="271"/>
      <c r="T104" s="271"/>
      <c r="U104" s="271"/>
      <c r="V104" s="271"/>
      <c r="W104" s="271"/>
      <c r="X104" s="271"/>
      <c r="Y104" s="271"/>
      <c r="Z104" s="271"/>
      <c r="AA104" s="271"/>
      <c r="AB104" s="271"/>
      <c r="AC104" s="271"/>
      <c r="AD104" s="271"/>
      <c r="AE104" s="271"/>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row>
    <row r="105" spans="2:246" s="2" customFormat="1" x14ac:dyDescent="0.55000000000000004">
      <c r="B105" s="221" t="s">
        <v>116</v>
      </c>
      <c r="C105" s="346">
        <f>C104/12</f>
        <v>3.7995017046944662E-3</v>
      </c>
      <c r="D105" s="335"/>
      <c r="E105" s="335"/>
      <c r="F105" s="335"/>
      <c r="G105" s="335"/>
      <c r="H105" s="335"/>
      <c r="I105" s="335"/>
      <c r="J105" s="344"/>
      <c r="K105" s="344"/>
      <c r="L105" s="344"/>
      <c r="M105" s="344"/>
      <c r="N105" s="344"/>
      <c r="O105" s="344"/>
      <c r="P105" s="344"/>
      <c r="Q105" s="344"/>
      <c r="R105" s="344"/>
      <c r="S105" s="271"/>
      <c r="T105" s="271"/>
      <c r="U105" s="271"/>
      <c r="V105" s="271"/>
      <c r="W105" s="271"/>
      <c r="X105" s="271"/>
      <c r="Y105" s="271"/>
      <c r="Z105" s="271"/>
      <c r="AA105" s="271"/>
      <c r="AB105" s="271"/>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row>
    <row r="106" spans="2:246" s="2" customFormat="1" x14ac:dyDescent="0.55000000000000004">
      <c r="B106" s="221" t="s">
        <v>117</v>
      </c>
      <c r="C106" s="344">
        <v>31905</v>
      </c>
      <c r="D106" s="345">
        <f>C106/C101</f>
        <v>0.60019188080815677</v>
      </c>
      <c r="E106" s="344"/>
      <c r="F106" s="344"/>
      <c r="G106" s="344"/>
      <c r="H106" s="344"/>
      <c r="I106" s="344"/>
      <c r="J106" s="344"/>
      <c r="K106" s="344"/>
      <c r="L106" s="344"/>
      <c r="M106" s="344"/>
      <c r="N106" s="344"/>
      <c r="O106" s="344"/>
      <c r="P106" s="344"/>
      <c r="Q106" s="344"/>
      <c r="R106" s="344"/>
      <c r="S106" s="271"/>
      <c r="T106" s="271"/>
      <c r="U106" s="271"/>
      <c r="V106" s="271"/>
      <c r="W106" s="271"/>
      <c r="X106" s="271"/>
      <c r="Y106" s="271"/>
      <c r="Z106" s="271"/>
      <c r="AA106" s="271"/>
      <c r="AB106" s="271"/>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row>
    <row r="107" spans="2:246" s="2" customFormat="1" x14ac:dyDescent="0.55000000000000004">
      <c r="B107" s="221" t="s">
        <v>118</v>
      </c>
      <c r="C107" s="344">
        <v>12647</v>
      </c>
      <c r="D107" s="345">
        <f>C107/C106</f>
        <v>0.39639554928694559</v>
      </c>
      <c r="E107" s="344"/>
      <c r="F107" s="344"/>
      <c r="G107" s="344"/>
      <c r="H107" s="344"/>
      <c r="I107" s="344"/>
      <c r="J107" s="344"/>
      <c r="K107" s="344"/>
      <c r="L107" s="344"/>
      <c r="M107" s="344"/>
      <c r="N107" s="344"/>
      <c r="O107" s="344"/>
      <c r="P107" s="344"/>
      <c r="Q107" s="344"/>
      <c r="R107" s="344"/>
      <c r="S107" s="271"/>
      <c r="T107" s="271"/>
      <c r="U107" s="271"/>
      <c r="V107" s="271"/>
      <c r="W107" s="271"/>
      <c r="X107" s="271"/>
      <c r="Y107" s="271"/>
      <c r="Z107" s="271"/>
      <c r="AA107" s="271"/>
      <c r="AB107" s="271"/>
      <c r="AC107" s="271"/>
      <c r="AD107" s="271"/>
      <c r="AE107" s="271"/>
      <c r="AF107" s="271"/>
      <c r="AG107" s="271"/>
      <c r="AH107" s="271"/>
      <c r="AI107" s="271"/>
      <c r="AJ107" s="271"/>
      <c r="AK107" s="271"/>
      <c r="AL107" s="271"/>
      <c r="AM107" s="271"/>
      <c r="AN107" s="271"/>
      <c r="AO107" s="271"/>
      <c r="AP107" s="271"/>
      <c r="AQ107" s="271"/>
      <c r="AR107" s="271"/>
      <c r="AS107" s="271"/>
      <c r="AT107" s="271"/>
      <c r="AU107" s="271"/>
      <c r="AV107" s="271"/>
      <c r="AW107" s="271"/>
      <c r="AX107" s="271"/>
      <c r="AY107" s="271"/>
      <c r="AZ107" s="271"/>
      <c r="BA107" s="27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row>
    <row r="108" spans="2:246" s="2" customFormat="1" x14ac:dyDescent="0.55000000000000004">
      <c r="B108" s="221" t="s">
        <v>124</v>
      </c>
      <c r="C108" s="344">
        <f>E93/C107</f>
        <v>13668.176122209221</v>
      </c>
      <c r="D108" s="345"/>
      <c r="E108" s="344"/>
      <c r="F108" s="344"/>
      <c r="G108" s="344"/>
      <c r="H108" s="344"/>
      <c r="I108" s="344"/>
      <c r="J108" s="344"/>
      <c r="K108" s="344"/>
      <c r="L108" s="344"/>
      <c r="M108" s="344"/>
      <c r="N108" s="344"/>
      <c r="O108" s="344"/>
      <c r="P108" s="344"/>
      <c r="Q108" s="344"/>
      <c r="R108" s="344"/>
      <c r="S108" s="271"/>
      <c r="T108" s="271"/>
      <c r="U108" s="271"/>
      <c r="V108" s="271"/>
      <c r="W108" s="271"/>
      <c r="X108" s="271"/>
      <c r="Y108" s="271"/>
      <c r="Z108" s="271"/>
      <c r="AA108" s="271"/>
      <c r="AB108" s="271"/>
      <c r="AC108" s="271"/>
      <c r="AD108" s="271"/>
      <c r="AE108" s="271"/>
      <c r="AF108" s="271"/>
      <c r="AG108" s="271"/>
      <c r="AH108" s="271"/>
      <c r="AI108" s="271"/>
      <c r="AJ108" s="271"/>
      <c r="AK108" s="271"/>
      <c r="AL108" s="271"/>
      <c r="AM108" s="271"/>
      <c r="AN108" s="271"/>
      <c r="AO108" s="271"/>
      <c r="AP108" s="271"/>
      <c r="AQ108" s="271"/>
      <c r="AR108" s="271"/>
      <c r="AS108" s="271"/>
      <c r="AT108" s="271"/>
      <c r="AU108" s="271"/>
      <c r="AV108" s="271"/>
      <c r="AW108" s="271"/>
      <c r="AX108" s="271"/>
      <c r="AY108" s="271"/>
      <c r="AZ108" s="271"/>
      <c r="BA108" s="27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row>
    <row r="109" spans="2:246" s="2" customFormat="1" x14ac:dyDescent="0.55000000000000004">
      <c r="B109" s="221"/>
      <c r="C109" s="344"/>
      <c r="D109" s="345"/>
      <c r="E109" s="344"/>
      <c r="F109" s="344"/>
      <c r="G109" s="344"/>
      <c r="H109" s="344"/>
      <c r="I109" s="344"/>
      <c r="J109" s="344"/>
      <c r="K109" s="344"/>
      <c r="L109" s="344"/>
      <c r="M109" s="344"/>
      <c r="N109" s="344"/>
      <c r="O109" s="344"/>
      <c r="P109" s="344"/>
      <c r="Q109" s="344"/>
      <c r="R109" s="344"/>
      <c r="S109" s="271"/>
      <c r="T109" s="271"/>
      <c r="U109" s="271"/>
      <c r="V109" s="271"/>
      <c r="W109" s="271"/>
      <c r="X109" s="271"/>
      <c r="Y109" s="271"/>
      <c r="Z109" s="271"/>
      <c r="AA109" s="271"/>
      <c r="AB109" s="271"/>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row>
    <row r="110" spans="2:246" s="2" customFormat="1" x14ac:dyDescent="0.55000000000000004">
      <c r="B110" s="221" t="s">
        <v>114</v>
      </c>
      <c r="C110" s="344">
        <v>11408</v>
      </c>
      <c r="D110" s="344"/>
      <c r="E110" s="344"/>
      <c r="F110" s="344"/>
      <c r="G110" s="344"/>
      <c r="H110" s="344"/>
      <c r="I110" s="344"/>
      <c r="J110" s="344"/>
      <c r="K110" s="344"/>
      <c r="L110" s="344"/>
      <c r="M110" s="344"/>
      <c r="N110" s="344"/>
      <c r="O110" s="344"/>
      <c r="P110" s="344"/>
      <c r="Q110" s="344"/>
      <c r="R110" s="344"/>
      <c r="S110" s="271"/>
      <c r="T110" s="271"/>
      <c r="U110" s="271"/>
      <c r="V110" s="271"/>
      <c r="W110" s="271"/>
      <c r="X110" s="271"/>
      <c r="Y110" s="271"/>
      <c r="Z110" s="271"/>
      <c r="AA110" s="271"/>
      <c r="AB110" s="271"/>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row>
    <row r="111" spans="2:246" s="2" customFormat="1" x14ac:dyDescent="0.55000000000000004">
      <c r="B111" s="221" t="s">
        <v>115</v>
      </c>
      <c r="C111" s="344"/>
      <c r="D111" s="344"/>
      <c r="E111" s="344"/>
      <c r="F111" s="344"/>
      <c r="G111" s="344"/>
      <c r="H111" s="344"/>
      <c r="I111" s="344"/>
      <c r="J111" s="344"/>
      <c r="K111" s="344"/>
      <c r="L111" s="344"/>
      <c r="M111" s="344"/>
      <c r="N111" s="344"/>
      <c r="O111" s="344"/>
      <c r="P111" s="344"/>
      <c r="Q111" s="344"/>
      <c r="R111" s="344"/>
      <c r="S111" s="271"/>
      <c r="T111" s="271"/>
      <c r="U111" s="271"/>
      <c r="V111" s="271"/>
      <c r="W111" s="271"/>
      <c r="X111" s="271"/>
      <c r="Y111" s="271"/>
      <c r="Z111" s="271"/>
      <c r="AA111" s="271"/>
      <c r="AB111" s="271"/>
      <c r="AC111" s="271"/>
      <c r="AD111" s="271"/>
      <c r="AE111" s="271"/>
      <c r="AF111" s="271"/>
      <c r="AG111" s="271"/>
      <c r="AH111" s="271"/>
      <c r="AI111" s="271"/>
      <c r="AJ111" s="271"/>
      <c r="AK111" s="271"/>
      <c r="AL111" s="271"/>
      <c r="AM111" s="271"/>
      <c r="AN111" s="271"/>
      <c r="AO111" s="271"/>
      <c r="AP111" s="271"/>
      <c r="AQ111" s="271"/>
      <c r="AR111" s="271"/>
      <c r="AS111" s="271"/>
      <c r="AT111" s="271"/>
      <c r="AU111" s="271"/>
      <c r="AV111" s="271"/>
      <c r="AW111" s="271"/>
      <c r="AX111" s="271"/>
      <c r="AY111" s="271"/>
      <c r="AZ111" s="271"/>
      <c r="BA111" s="27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row>
    <row r="112" spans="2:246" s="2" customFormat="1" x14ac:dyDescent="0.55000000000000004">
      <c r="B112" s="221" t="s">
        <v>113</v>
      </c>
      <c r="C112" s="339">
        <v>4.0000000000000001E-3</v>
      </c>
      <c r="D112" s="344"/>
      <c r="E112" s="344"/>
      <c r="F112" s="344"/>
      <c r="G112" s="344"/>
      <c r="H112" s="344"/>
      <c r="I112" s="344"/>
      <c r="J112" s="344"/>
      <c r="K112" s="344"/>
      <c r="L112" s="344"/>
      <c r="M112" s="344"/>
      <c r="N112" s="344"/>
      <c r="O112" s="344"/>
      <c r="P112" s="344"/>
      <c r="Q112" s="344"/>
      <c r="R112" s="344"/>
      <c r="S112" s="271"/>
      <c r="T112" s="271"/>
      <c r="U112" s="271"/>
      <c r="V112" s="271"/>
      <c r="W112" s="271"/>
      <c r="X112" s="271"/>
      <c r="Y112" s="271"/>
      <c r="Z112" s="271"/>
      <c r="AA112" s="271"/>
      <c r="AB112" s="271"/>
      <c r="AC112" s="271"/>
      <c r="AD112" s="271"/>
      <c r="AE112" s="271"/>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row>
    <row r="113" spans="1:246" s="2" customFormat="1" x14ac:dyDescent="0.55000000000000004">
      <c r="B113" s="221" t="s">
        <v>112</v>
      </c>
      <c r="C113" s="344">
        <v>9614</v>
      </c>
      <c r="D113" s="344"/>
      <c r="E113" s="344"/>
      <c r="F113" s="344"/>
      <c r="G113" s="344"/>
      <c r="H113" s="344"/>
      <c r="I113" s="344"/>
      <c r="J113" s="344"/>
      <c r="K113" s="344"/>
      <c r="L113" s="344"/>
      <c r="M113" s="344"/>
      <c r="N113" s="344"/>
      <c r="O113" s="344"/>
      <c r="P113" s="344"/>
      <c r="Q113" s="344"/>
      <c r="R113" s="344"/>
      <c r="S113" s="271"/>
      <c r="T113" s="271"/>
      <c r="U113" s="271"/>
      <c r="V113" s="271"/>
      <c r="W113" s="271"/>
      <c r="X113" s="271"/>
      <c r="Y113" s="271"/>
      <c r="Z113" s="271"/>
      <c r="AA113" s="271"/>
      <c r="AB113" s="271"/>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row>
    <row r="114" spans="1:246" s="2" customFormat="1" x14ac:dyDescent="0.55000000000000004">
      <c r="B114" s="221" t="s">
        <v>119</v>
      </c>
      <c r="C114" s="344">
        <f>D106*C113</f>
        <v>5770.2447420896196</v>
      </c>
      <c r="D114" s="344"/>
      <c r="E114" s="344"/>
      <c r="F114" s="344"/>
      <c r="G114" s="344"/>
      <c r="H114" s="344"/>
      <c r="I114" s="344"/>
      <c r="J114" s="344"/>
      <c r="K114" s="344"/>
      <c r="L114" s="344"/>
      <c r="M114" s="344"/>
      <c r="N114" s="344"/>
      <c r="O114" s="344"/>
      <c r="P114" s="344"/>
      <c r="Q114" s="344"/>
      <c r="R114" s="344"/>
      <c r="S114" s="271"/>
      <c r="T114" s="271"/>
      <c r="U114" s="271"/>
      <c r="V114" s="271"/>
      <c r="W114" s="271"/>
      <c r="X114" s="271"/>
      <c r="Y114" s="271"/>
      <c r="Z114" s="271"/>
      <c r="AA114" s="271"/>
      <c r="AB114" s="271"/>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row>
    <row r="115" spans="1:246" s="2" customFormat="1" x14ac:dyDescent="0.55000000000000004">
      <c r="B115" s="221" t="s">
        <v>120</v>
      </c>
      <c r="C115" s="344">
        <f>D107*C114</f>
        <v>2287.2993340607245</v>
      </c>
      <c r="D115" s="344"/>
      <c r="E115" s="344"/>
      <c r="F115" s="344"/>
      <c r="G115" s="344"/>
      <c r="H115" s="344"/>
      <c r="I115" s="344"/>
      <c r="J115" s="344"/>
      <c r="K115" s="344"/>
      <c r="L115" s="344"/>
      <c r="M115" s="344"/>
      <c r="N115" s="344"/>
      <c r="O115" s="344"/>
      <c r="P115" s="344"/>
      <c r="Q115" s="344"/>
      <c r="R115" s="344"/>
      <c r="S115" s="271"/>
      <c r="T115" s="271"/>
      <c r="U115" s="271"/>
      <c r="V115" s="271"/>
      <c r="W115" s="271"/>
      <c r="X115" s="271"/>
      <c r="Y115" s="271"/>
      <c r="Z115" s="271"/>
      <c r="AA115" s="271"/>
      <c r="AB115" s="271"/>
      <c r="AC115" s="271"/>
      <c r="AD115" s="271"/>
      <c r="AE115" s="271"/>
      <c r="AF115" s="271"/>
      <c r="AG115" s="271"/>
      <c r="AH115" s="271"/>
      <c r="AI115" s="271"/>
      <c r="AJ115" s="271"/>
      <c r="AK115" s="271"/>
      <c r="AL115" s="271"/>
      <c r="AM115" s="271"/>
      <c r="AN115" s="271"/>
      <c r="AO115" s="271"/>
      <c r="AP115" s="271"/>
      <c r="AQ115" s="271"/>
      <c r="AR115" s="271"/>
      <c r="AS115" s="271"/>
      <c r="AT115" s="271"/>
      <c r="AU115" s="271"/>
      <c r="AV115" s="271"/>
      <c r="AW115" s="271"/>
      <c r="AX115" s="271"/>
      <c r="AY115" s="271"/>
      <c r="AZ115" s="271"/>
      <c r="BA115" s="27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row>
    <row r="116" spans="1:246" s="2" customFormat="1" x14ac:dyDescent="0.55000000000000004">
      <c r="B116" s="221"/>
      <c r="C116" s="344"/>
      <c r="D116" s="344"/>
      <c r="E116" s="344"/>
      <c r="F116" s="344"/>
      <c r="G116" s="344"/>
      <c r="H116" s="344"/>
      <c r="I116" s="344"/>
      <c r="J116" s="344"/>
      <c r="K116" s="344"/>
      <c r="L116" s="344"/>
      <c r="M116" s="344"/>
      <c r="N116" s="344"/>
      <c r="O116" s="344"/>
      <c r="P116" s="344"/>
      <c r="Q116" s="344"/>
      <c r="R116" s="344"/>
      <c r="S116" s="271"/>
      <c r="T116" s="271"/>
      <c r="U116" s="271"/>
      <c r="V116" s="271"/>
      <c r="W116" s="271"/>
      <c r="X116" s="271"/>
      <c r="Y116" s="271"/>
      <c r="Z116" s="271"/>
      <c r="AA116" s="271"/>
      <c r="AB116" s="271"/>
      <c r="AC116" s="271"/>
      <c r="AD116" s="271"/>
      <c r="AE116" s="271"/>
      <c r="AF116" s="271"/>
      <c r="AG116" s="271"/>
      <c r="AH116" s="271"/>
      <c r="AI116" s="271"/>
      <c r="AJ116" s="271"/>
      <c r="AK116" s="271"/>
      <c r="AL116" s="271"/>
      <c r="AM116" s="271"/>
      <c r="AN116" s="271"/>
      <c r="AO116" s="271"/>
      <c r="AP116" s="271"/>
      <c r="AQ116" s="271"/>
      <c r="AR116" s="271"/>
      <c r="AS116" s="271"/>
      <c r="AT116" s="271"/>
      <c r="AU116" s="271"/>
      <c r="AV116" s="271"/>
      <c r="AW116" s="271"/>
      <c r="AX116" s="271"/>
      <c r="AY116" s="271"/>
      <c r="AZ116" s="271"/>
      <c r="BA116" s="27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row>
    <row r="117" spans="1:246" s="2" customFormat="1" x14ac:dyDescent="0.55000000000000004">
      <c r="B117" s="221" t="s">
        <v>122</v>
      </c>
      <c r="C117" s="346">
        <v>-5.0000000000000001E-3</v>
      </c>
      <c r="D117" s="347">
        <v>-3.7499999999999999E-3</v>
      </c>
      <c r="E117" s="346">
        <v>-2.5000000000000001E-3</v>
      </c>
      <c r="F117" s="347">
        <v>-1.25E-3</v>
      </c>
      <c r="G117" s="346">
        <v>0</v>
      </c>
      <c r="H117" s="347">
        <v>1.25E-3</v>
      </c>
      <c r="I117" s="346">
        <v>2.5000000000000001E-3</v>
      </c>
      <c r="J117" s="347">
        <v>3.7499999999999999E-3</v>
      </c>
      <c r="K117" s="346">
        <v>5.0000000000000001E-3</v>
      </c>
      <c r="L117" s="344"/>
      <c r="M117" s="344"/>
      <c r="N117" s="344"/>
      <c r="O117" s="344"/>
      <c r="P117" s="344"/>
      <c r="Q117" s="344"/>
      <c r="R117" s="344"/>
      <c r="S117" s="271"/>
      <c r="T117" s="271"/>
      <c r="U117" s="271"/>
      <c r="V117" s="271"/>
      <c r="W117" s="271"/>
      <c r="X117" s="271"/>
      <c r="Y117" s="271"/>
      <c r="Z117" s="271"/>
      <c r="AA117" s="271"/>
      <c r="AB117" s="271"/>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row>
    <row r="118" spans="1:246" s="2" customFormat="1" x14ac:dyDescent="0.55000000000000004">
      <c r="B118" s="221" t="s">
        <v>123</v>
      </c>
      <c r="C118" s="346">
        <v>-5.0000000000000001E-3</v>
      </c>
      <c r="D118" s="347">
        <v>-3.7499999999999999E-3</v>
      </c>
      <c r="E118" s="346">
        <v>-2.5000000000000001E-3</v>
      </c>
      <c r="F118" s="347">
        <v>-1.25E-3</v>
      </c>
      <c r="G118" s="346">
        <v>0</v>
      </c>
      <c r="H118" s="347">
        <v>1.25E-3</v>
      </c>
      <c r="I118" s="346">
        <v>2.5000000000000001E-3</v>
      </c>
      <c r="J118" s="347">
        <v>3.7499999999999999E-3</v>
      </c>
      <c r="K118" s="346">
        <v>5.0000000000000001E-3</v>
      </c>
      <c r="L118" s="344"/>
      <c r="M118" s="344"/>
      <c r="N118" s="344"/>
      <c r="O118" s="344"/>
      <c r="P118" s="344"/>
      <c r="Q118" s="344"/>
      <c r="R118" s="344"/>
      <c r="S118" s="271"/>
      <c r="T118" s="271"/>
      <c r="U118" s="271"/>
      <c r="V118" s="271"/>
      <c r="W118" s="271"/>
      <c r="X118" s="271"/>
      <c r="Y118" s="271"/>
      <c r="Z118" s="271"/>
      <c r="AA118" s="271"/>
      <c r="AB118" s="271"/>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row>
    <row r="119" spans="1:246" ht="14.7" thickBot="1" x14ac:dyDescent="0.6"/>
    <row r="120" spans="1:246" s="13" customFormat="1" x14ac:dyDescent="0.55000000000000004">
      <c r="A120" s="149">
        <v>1</v>
      </c>
      <c r="B120" s="150" t="str">
        <f>B3</f>
        <v>Entire island of Ebeye</v>
      </c>
      <c r="C120" s="151"/>
      <c r="D120" s="151">
        <v>2017</v>
      </c>
      <c r="E120" s="151">
        <v>2018</v>
      </c>
      <c r="F120" s="151">
        <v>2019</v>
      </c>
      <c r="G120" s="151">
        <v>2020</v>
      </c>
      <c r="H120" s="151">
        <v>2021</v>
      </c>
      <c r="I120" s="151">
        <v>2022</v>
      </c>
      <c r="J120" s="151">
        <v>2023</v>
      </c>
      <c r="K120" s="151">
        <v>2024</v>
      </c>
      <c r="L120" s="151">
        <v>2025</v>
      </c>
      <c r="M120" s="151">
        <v>2026</v>
      </c>
      <c r="N120" s="151">
        <v>2027</v>
      </c>
      <c r="O120" s="151">
        <v>2028</v>
      </c>
      <c r="P120" s="151">
        <v>2029</v>
      </c>
      <c r="Q120" s="151">
        <v>2030</v>
      </c>
      <c r="R120" s="151">
        <v>2031</v>
      </c>
      <c r="S120" s="151">
        <v>2032</v>
      </c>
      <c r="T120" s="151">
        <v>2033</v>
      </c>
      <c r="U120" s="151">
        <v>2034</v>
      </c>
      <c r="V120" s="151">
        <v>2035</v>
      </c>
      <c r="W120" s="151">
        <v>2036</v>
      </c>
      <c r="X120" s="151">
        <v>2037</v>
      </c>
      <c r="Y120" s="151">
        <v>2038</v>
      </c>
      <c r="Z120" s="151">
        <v>2039</v>
      </c>
      <c r="AA120" s="151">
        <v>2040</v>
      </c>
      <c r="AB120" s="151">
        <v>2041</v>
      </c>
      <c r="AC120" s="151">
        <v>2042</v>
      </c>
      <c r="AD120" s="151">
        <v>2043</v>
      </c>
      <c r="AE120" s="151">
        <v>2044</v>
      </c>
      <c r="AF120" s="151">
        <v>2045</v>
      </c>
      <c r="AG120" s="151">
        <v>2046</v>
      </c>
      <c r="AH120" s="151">
        <v>2047</v>
      </c>
      <c r="AI120" s="151">
        <v>2048</v>
      </c>
      <c r="AJ120" s="151">
        <v>2049</v>
      </c>
      <c r="AK120" s="151">
        <v>2050</v>
      </c>
      <c r="AL120" s="151">
        <v>2051</v>
      </c>
      <c r="AM120" s="151">
        <v>2052</v>
      </c>
      <c r="AN120" s="151">
        <v>2053</v>
      </c>
      <c r="AO120" s="151">
        <v>2054</v>
      </c>
      <c r="AP120" s="151">
        <v>2055</v>
      </c>
      <c r="AQ120" s="151">
        <v>2056</v>
      </c>
      <c r="AR120" s="151">
        <v>2057</v>
      </c>
      <c r="AS120" s="151">
        <v>2058</v>
      </c>
      <c r="AT120" s="151">
        <v>2059</v>
      </c>
      <c r="AU120" s="151">
        <v>2060</v>
      </c>
      <c r="AV120" s="151">
        <v>2061</v>
      </c>
      <c r="AW120" s="151">
        <v>2062</v>
      </c>
      <c r="AX120" s="151">
        <v>2063</v>
      </c>
      <c r="AY120" s="151">
        <v>2064</v>
      </c>
      <c r="AZ120" s="151">
        <v>2065</v>
      </c>
      <c r="BA120" s="152">
        <v>2066</v>
      </c>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row>
    <row r="121" spans="1:246" s="13" customFormat="1" x14ac:dyDescent="0.55000000000000004">
      <c r="A121" s="119"/>
      <c r="B121" s="13" t="s">
        <v>11</v>
      </c>
      <c r="D121" s="80">
        <f t="shared" ref="D121:AI121" si="6">D17*$G$3</f>
        <v>0</v>
      </c>
      <c r="E121" s="80">
        <f t="shared" si="6"/>
        <v>0</v>
      </c>
      <c r="F121" s="80">
        <f t="shared" si="6"/>
        <v>0</v>
      </c>
      <c r="G121" s="80">
        <f t="shared" si="6"/>
        <v>0.39</v>
      </c>
      <c r="H121" s="80">
        <f t="shared" si="6"/>
        <v>0.78</v>
      </c>
      <c r="I121" s="80">
        <f t="shared" si="6"/>
        <v>0.78</v>
      </c>
      <c r="J121" s="80">
        <f t="shared" si="6"/>
        <v>0.78</v>
      </c>
      <c r="K121" s="80">
        <f t="shared" si="6"/>
        <v>0.78</v>
      </c>
      <c r="L121" s="80">
        <f t="shared" si="6"/>
        <v>0.78</v>
      </c>
      <c r="M121" s="80">
        <f t="shared" si="6"/>
        <v>0.78</v>
      </c>
      <c r="N121" s="80">
        <f t="shared" si="6"/>
        <v>0.78</v>
      </c>
      <c r="O121" s="80">
        <f t="shared" si="6"/>
        <v>0.78</v>
      </c>
      <c r="P121" s="80">
        <f t="shared" si="6"/>
        <v>0.78</v>
      </c>
      <c r="Q121" s="80">
        <f t="shared" si="6"/>
        <v>0.78</v>
      </c>
      <c r="R121" s="80">
        <f t="shared" si="6"/>
        <v>0.78</v>
      </c>
      <c r="S121" s="80">
        <f t="shared" si="6"/>
        <v>0.78</v>
      </c>
      <c r="T121" s="80">
        <f t="shared" si="6"/>
        <v>0.78</v>
      </c>
      <c r="U121" s="80">
        <f t="shared" si="6"/>
        <v>0.78</v>
      </c>
      <c r="V121" s="80">
        <f t="shared" si="6"/>
        <v>0.78</v>
      </c>
      <c r="W121" s="80">
        <f t="shared" si="6"/>
        <v>0.78</v>
      </c>
      <c r="X121" s="80">
        <f t="shared" si="6"/>
        <v>0.78</v>
      </c>
      <c r="Y121" s="80">
        <f t="shared" si="6"/>
        <v>0.78</v>
      </c>
      <c r="Z121" s="80">
        <f t="shared" si="6"/>
        <v>0.78</v>
      </c>
      <c r="AA121" s="80">
        <f t="shared" si="6"/>
        <v>0.78</v>
      </c>
      <c r="AB121" s="80">
        <f t="shared" si="6"/>
        <v>0.78</v>
      </c>
      <c r="AC121" s="80">
        <f t="shared" si="6"/>
        <v>0.78</v>
      </c>
      <c r="AD121" s="80">
        <f t="shared" si="6"/>
        <v>0.78</v>
      </c>
      <c r="AE121" s="80">
        <f t="shared" si="6"/>
        <v>0.78</v>
      </c>
      <c r="AF121" s="80">
        <f t="shared" si="6"/>
        <v>0.78</v>
      </c>
      <c r="AG121" s="80">
        <f t="shared" si="6"/>
        <v>0.78</v>
      </c>
      <c r="AH121" s="80">
        <f t="shared" si="6"/>
        <v>0.78</v>
      </c>
      <c r="AI121" s="80">
        <f t="shared" si="6"/>
        <v>0.78</v>
      </c>
      <c r="AJ121" s="80">
        <f t="shared" ref="AJ121:BA121" si="7">AJ17*$G$3</f>
        <v>0.78</v>
      </c>
      <c r="AK121" s="80">
        <f t="shared" si="7"/>
        <v>0.78</v>
      </c>
      <c r="AL121" s="80">
        <f t="shared" si="7"/>
        <v>0.78</v>
      </c>
      <c r="AM121" s="80">
        <f t="shared" si="7"/>
        <v>0.78</v>
      </c>
      <c r="AN121" s="80">
        <f t="shared" si="7"/>
        <v>0.78</v>
      </c>
      <c r="AO121" s="80">
        <f t="shared" si="7"/>
        <v>0.78</v>
      </c>
      <c r="AP121" s="80">
        <f t="shared" si="7"/>
        <v>0.78</v>
      </c>
      <c r="AQ121" s="80">
        <f t="shared" si="7"/>
        <v>0.78</v>
      </c>
      <c r="AR121" s="80">
        <f t="shared" si="7"/>
        <v>0.78</v>
      </c>
      <c r="AS121" s="80">
        <f t="shared" si="7"/>
        <v>0.78</v>
      </c>
      <c r="AT121" s="80">
        <f t="shared" si="7"/>
        <v>0.78</v>
      </c>
      <c r="AU121" s="80">
        <f t="shared" si="7"/>
        <v>0.78</v>
      </c>
      <c r="AV121" s="80">
        <f t="shared" si="7"/>
        <v>0.78</v>
      </c>
      <c r="AW121" s="80">
        <f t="shared" si="7"/>
        <v>0.78</v>
      </c>
      <c r="AX121" s="80">
        <f t="shared" si="7"/>
        <v>0.78</v>
      </c>
      <c r="AY121" s="80">
        <f t="shared" si="7"/>
        <v>0.78</v>
      </c>
      <c r="AZ121" s="80">
        <f t="shared" si="7"/>
        <v>0.78</v>
      </c>
      <c r="BA121" s="120">
        <f t="shared" si="7"/>
        <v>0.78</v>
      </c>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row>
    <row r="122" spans="1:246" s="13" customFormat="1" x14ac:dyDescent="0.55000000000000004">
      <c r="A122" s="119"/>
      <c r="B122" s="13" t="s">
        <v>18</v>
      </c>
      <c r="D122" s="80">
        <f>SUM(D123:D124)</f>
        <v>0</v>
      </c>
      <c r="E122" s="80">
        <f t="shared" ref="E122:AG122" si="8">SUM(E123:E124)</f>
        <v>6.4400000000000013</v>
      </c>
      <c r="F122" s="80">
        <f t="shared" si="8"/>
        <v>4.83</v>
      </c>
      <c r="G122" s="80">
        <f t="shared" si="8"/>
        <v>9.1770000000000014</v>
      </c>
      <c r="H122" s="80">
        <f t="shared" si="8"/>
        <v>9.4990000000000023</v>
      </c>
      <c r="I122" s="80">
        <f t="shared" si="8"/>
        <v>3.8640000000000008</v>
      </c>
      <c r="J122" s="80">
        <f t="shared" si="8"/>
        <v>0.64400000000000002</v>
      </c>
      <c r="K122" s="80">
        <f t="shared" si="8"/>
        <v>0.64400000000000002</v>
      </c>
      <c r="L122" s="80">
        <f t="shared" si="8"/>
        <v>0.64400000000000002</v>
      </c>
      <c r="M122" s="80">
        <f t="shared" si="8"/>
        <v>0.64400000000000002</v>
      </c>
      <c r="N122" s="80">
        <f t="shared" si="8"/>
        <v>0.64400000000000002</v>
      </c>
      <c r="O122" s="80">
        <f t="shared" si="8"/>
        <v>0.64400000000000002</v>
      </c>
      <c r="P122" s="80">
        <f t="shared" si="8"/>
        <v>0.64400000000000002</v>
      </c>
      <c r="Q122" s="80">
        <f t="shared" si="8"/>
        <v>0.64400000000000002</v>
      </c>
      <c r="R122" s="80">
        <f t="shared" si="8"/>
        <v>0.64400000000000002</v>
      </c>
      <c r="S122" s="80">
        <f t="shared" si="8"/>
        <v>0.64400000000000002</v>
      </c>
      <c r="T122" s="80">
        <f t="shared" si="8"/>
        <v>0.64400000000000002</v>
      </c>
      <c r="U122" s="80">
        <f t="shared" si="8"/>
        <v>0.64400000000000002</v>
      </c>
      <c r="V122" s="80">
        <f t="shared" si="8"/>
        <v>0.64400000000000002</v>
      </c>
      <c r="W122" s="80">
        <f t="shared" si="8"/>
        <v>0.64400000000000002</v>
      </c>
      <c r="X122" s="80">
        <f t="shared" si="8"/>
        <v>0.64400000000000002</v>
      </c>
      <c r="Y122" s="80">
        <f t="shared" si="8"/>
        <v>0.64400000000000002</v>
      </c>
      <c r="Z122" s="80">
        <f t="shared" si="8"/>
        <v>0.64400000000000002</v>
      </c>
      <c r="AA122" s="80">
        <f t="shared" si="8"/>
        <v>0.64400000000000002</v>
      </c>
      <c r="AB122" s="80">
        <f t="shared" si="8"/>
        <v>0.64400000000000002</v>
      </c>
      <c r="AC122" s="80">
        <f t="shared" si="8"/>
        <v>0.64400000000000002</v>
      </c>
      <c r="AD122" s="80">
        <f t="shared" si="8"/>
        <v>0.64400000000000002</v>
      </c>
      <c r="AE122" s="80">
        <f t="shared" si="8"/>
        <v>0.64400000000000002</v>
      </c>
      <c r="AF122" s="80">
        <f t="shared" si="8"/>
        <v>0.64400000000000002</v>
      </c>
      <c r="AG122" s="80">
        <f t="shared" si="8"/>
        <v>0.64400000000000002</v>
      </c>
      <c r="AH122" s="80">
        <f t="shared" ref="AH122:BA122" si="9">SUM(AH123:AH124)</f>
        <v>0.64400000000000002</v>
      </c>
      <c r="AI122" s="80">
        <f t="shared" si="9"/>
        <v>0.64400000000000002</v>
      </c>
      <c r="AJ122" s="80">
        <f t="shared" si="9"/>
        <v>0.64400000000000002</v>
      </c>
      <c r="AK122" s="80">
        <f t="shared" si="9"/>
        <v>0.64400000000000002</v>
      </c>
      <c r="AL122" s="80">
        <f t="shared" si="9"/>
        <v>0.64400000000000002</v>
      </c>
      <c r="AM122" s="80">
        <f t="shared" si="9"/>
        <v>0.64400000000000002</v>
      </c>
      <c r="AN122" s="80">
        <f t="shared" si="9"/>
        <v>0.64400000000000002</v>
      </c>
      <c r="AO122" s="80">
        <f t="shared" si="9"/>
        <v>0.64400000000000002</v>
      </c>
      <c r="AP122" s="80">
        <f t="shared" si="9"/>
        <v>0.64400000000000002</v>
      </c>
      <c r="AQ122" s="80">
        <f t="shared" si="9"/>
        <v>0.64400000000000002</v>
      </c>
      <c r="AR122" s="80">
        <f t="shared" si="9"/>
        <v>0.64400000000000002</v>
      </c>
      <c r="AS122" s="80">
        <f t="shared" si="9"/>
        <v>0.64400000000000002</v>
      </c>
      <c r="AT122" s="80">
        <f t="shared" si="9"/>
        <v>0.64400000000000002</v>
      </c>
      <c r="AU122" s="80">
        <f t="shared" si="9"/>
        <v>0.64400000000000002</v>
      </c>
      <c r="AV122" s="80">
        <f t="shared" si="9"/>
        <v>0.64400000000000002</v>
      </c>
      <c r="AW122" s="80">
        <f t="shared" si="9"/>
        <v>0.64400000000000002</v>
      </c>
      <c r="AX122" s="80">
        <f t="shared" si="9"/>
        <v>0.64400000000000002</v>
      </c>
      <c r="AY122" s="80">
        <f t="shared" si="9"/>
        <v>0.64400000000000002</v>
      </c>
      <c r="AZ122" s="80">
        <f t="shared" si="9"/>
        <v>0.64400000000000002</v>
      </c>
      <c r="BA122" s="120">
        <f t="shared" si="9"/>
        <v>0.64400000000000002</v>
      </c>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row>
    <row r="123" spans="1:246" s="13" customFormat="1" x14ac:dyDescent="0.55000000000000004">
      <c r="A123" s="119"/>
      <c r="B123" s="13" t="s">
        <v>20</v>
      </c>
      <c r="D123" s="80"/>
      <c r="E123" s="80">
        <f t="shared" ref="E123:AJ123" si="10">E15*$F$3</f>
        <v>6.4400000000000013</v>
      </c>
      <c r="F123" s="80">
        <f t="shared" si="10"/>
        <v>4.83</v>
      </c>
      <c r="G123" s="80">
        <f t="shared" si="10"/>
        <v>8.8550000000000022</v>
      </c>
      <c r="H123" s="80">
        <f t="shared" si="10"/>
        <v>8.8550000000000022</v>
      </c>
      <c r="I123" s="80">
        <f t="shared" si="10"/>
        <v>3.2200000000000006</v>
      </c>
      <c r="J123" s="80">
        <f t="shared" si="10"/>
        <v>0</v>
      </c>
      <c r="K123" s="80">
        <f t="shared" si="10"/>
        <v>0</v>
      </c>
      <c r="L123" s="80">
        <f t="shared" si="10"/>
        <v>0</v>
      </c>
      <c r="M123" s="80">
        <f t="shared" si="10"/>
        <v>0</v>
      </c>
      <c r="N123" s="80">
        <f t="shared" si="10"/>
        <v>0</v>
      </c>
      <c r="O123" s="80">
        <f t="shared" si="10"/>
        <v>0</v>
      </c>
      <c r="P123" s="80">
        <f t="shared" si="10"/>
        <v>0</v>
      </c>
      <c r="Q123" s="80">
        <f t="shared" si="10"/>
        <v>0</v>
      </c>
      <c r="R123" s="80">
        <f t="shared" si="10"/>
        <v>0</v>
      </c>
      <c r="S123" s="80">
        <f t="shared" si="10"/>
        <v>0</v>
      </c>
      <c r="T123" s="80">
        <f t="shared" si="10"/>
        <v>0</v>
      </c>
      <c r="U123" s="80">
        <f t="shared" si="10"/>
        <v>0</v>
      </c>
      <c r="V123" s="80">
        <f t="shared" si="10"/>
        <v>0</v>
      </c>
      <c r="W123" s="80">
        <f t="shared" si="10"/>
        <v>0</v>
      </c>
      <c r="X123" s="80">
        <f t="shared" si="10"/>
        <v>0</v>
      </c>
      <c r="Y123" s="80">
        <f t="shared" si="10"/>
        <v>0</v>
      </c>
      <c r="Z123" s="80">
        <f t="shared" si="10"/>
        <v>0</v>
      </c>
      <c r="AA123" s="80">
        <f t="shared" si="10"/>
        <v>0</v>
      </c>
      <c r="AB123" s="80">
        <f t="shared" si="10"/>
        <v>0</v>
      </c>
      <c r="AC123" s="80">
        <f t="shared" si="10"/>
        <v>0</v>
      </c>
      <c r="AD123" s="80">
        <f t="shared" si="10"/>
        <v>0</v>
      </c>
      <c r="AE123" s="80">
        <f t="shared" si="10"/>
        <v>0</v>
      </c>
      <c r="AF123" s="80">
        <f t="shared" si="10"/>
        <v>0</v>
      </c>
      <c r="AG123" s="80">
        <f t="shared" si="10"/>
        <v>0</v>
      </c>
      <c r="AH123" s="80">
        <f t="shared" si="10"/>
        <v>0</v>
      </c>
      <c r="AI123" s="80">
        <f t="shared" si="10"/>
        <v>0</v>
      </c>
      <c r="AJ123" s="80">
        <f t="shared" si="10"/>
        <v>0</v>
      </c>
      <c r="AK123" s="80">
        <f t="shared" ref="AK123:BA123" si="11">AK15*$F$3</f>
        <v>0</v>
      </c>
      <c r="AL123" s="80">
        <f t="shared" si="11"/>
        <v>0</v>
      </c>
      <c r="AM123" s="80">
        <f t="shared" si="11"/>
        <v>0</v>
      </c>
      <c r="AN123" s="80">
        <f t="shared" si="11"/>
        <v>0</v>
      </c>
      <c r="AO123" s="80">
        <f t="shared" si="11"/>
        <v>0</v>
      </c>
      <c r="AP123" s="80">
        <f t="shared" si="11"/>
        <v>0</v>
      </c>
      <c r="AQ123" s="80">
        <f t="shared" si="11"/>
        <v>0</v>
      </c>
      <c r="AR123" s="80">
        <f t="shared" si="11"/>
        <v>0</v>
      </c>
      <c r="AS123" s="80">
        <f t="shared" si="11"/>
        <v>0</v>
      </c>
      <c r="AT123" s="80">
        <f t="shared" si="11"/>
        <v>0</v>
      </c>
      <c r="AU123" s="80">
        <f t="shared" si="11"/>
        <v>0</v>
      </c>
      <c r="AV123" s="80">
        <f t="shared" si="11"/>
        <v>0</v>
      </c>
      <c r="AW123" s="80">
        <f t="shared" si="11"/>
        <v>0</v>
      </c>
      <c r="AX123" s="80">
        <f t="shared" si="11"/>
        <v>0</v>
      </c>
      <c r="AY123" s="80">
        <f t="shared" si="11"/>
        <v>0</v>
      </c>
      <c r="AZ123" s="80">
        <f t="shared" si="11"/>
        <v>0</v>
      </c>
      <c r="BA123" s="120">
        <f t="shared" si="11"/>
        <v>0</v>
      </c>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row>
    <row r="124" spans="1:246" s="13" customFormat="1" x14ac:dyDescent="0.55000000000000004">
      <c r="A124" s="119"/>
      <c r="B124" s="13" t="s">
        <v>19</v>
      </c>
      <c r="D124" s="80"/>
      <c r="E124" s="80" t="s">
        <v>14</v>
      </c>
      <c r="F124" s="80">
        <f t="shared" ref="F124:BA124" si="12">F18*F16*$F$3</f>
        <v>0</v>
      </c>
      <c r="G124" s="80">
        <f t="shared" si="12"/>
        <v>0.32200000000000001</v>
      </c>
      <c r="H124" s="80">
        <f t="shared" si="12"/>
        <v>0.64400000000000002</v>
      </c>
      <c r="I124" s="80">
        <f t="shared" si="12"/>
        <v>0.64400000000000002</v>
      </c>
      <c r="J124" s="80">
        <f t="shared" si="12"/>
        <v>0.64400000000000002</v>
      </c>
      <c r="K124" s="80">
        <f t="shared" si="12"/>
        <v>0.64400000000000002</v>
      </c>
      <c r="L124" s="80">
        <f t="shared" si="12"/>
        <v>0.64400000000000002</v>
      </c>
      <c r="M124" s="80">
        <f t="shared" si="12"/>
        <v>0.64400000000000002</v>
      </c>
      <c r="N124" s="80">
        <f t="shared" si="12"/>
        <v>0.64400000000000002</v>
      </c>
      <c r="O124" s="80">
        <f t="shared" si="12"/>
        <v>0.64400000000000002</v>
      </c>
      <c r="P124" s="80">
        <f t="shared" si="12"/>
        <v>0.64400000000000002</v>
      </c>
      <c r="Q124" s="80">
        <f t="shared" si="12"/>
        <v>0.64400000000000002</v>
      </c>
      <c r="R124" s="80">
        <f t="shared" si="12"/>
        <v>0.64400000000000002</v>
      </c>
      <c r="S124" s="80">
        <f t="shared" si="12"/>
        <v>0.64400000000000002</v>
      </c>
      <c r="T124" s="80">
        <f t="shared" si="12"/>
        <v>0.64400000000000002</v>
      </c>
      <c r="U124" s="80">
        <f t="shared" si="12"/>
        <v>0.64400000000000002</v>
      </c>
      <c r="V124" s="80">
        <f t="shared" si="12"/>
        <v>0.64400000000000002</v>
      </c>
      <c r="W124" s="80">
        <f t="shared" si="12"/>
        <v>0.64400000000000002</v>
      </c>
      <c r="X124" s="80">
        <f t="shared" si="12"/>
        <v>0.64400000000000002</v>
      </c>
      <c r="Y124" s="80">
        <f t="shared" si="12"/>
        <v>0.64400000000000002</v>
      </c>
      <c r="Z124" s="80">
        <f t="shared" si="12"/>
        <v>0.64400000000000002</v>
      </c>
      <c r="AA124" s="80">
        <f t="shared" si="12"/>
        <v>0.64400000000000002</v>
      </c>
      <c r="AB124" s="80">
        <f t="shared" si="12"/>
        <v>0.64400000000000002</v>
      </c>
      <c r="AC124" s="80">
        <f t="shared" si="12"/>
        <v>0.64400000000000002</v>
      </c>
      <c r="AD124" s="80">
        <f t="shared" si="12"/>
        <v>0.64400000000000002</v>
      </c>
      <c r="AE124" s="80">
        <f t="shared" si="12"/>
        <v>0.64400000000000002</v>
      </c>
      <c r="AF124" s="80">
        <f t="shared" si="12"/>
        <v>0.64400000000000002</v>
      </c>
      <c r="AG124" s="80">
        <f t="shared" si="12"/>
        <v>0.64400000000000002</v>
      </c>
      <c r="AH124" s="80">
        <f t="shared" si="12"/>
        <v>0.64400000000000002</v>
      </c>
      <c r="AI124" s="80">
        <f t="shared" si="12"/>
        <v>0.64400000000000002</v>
      </c>
      <c r="AJ124" s="80">
        <f t="shared" si="12"/>
        <v>0.64400000000000002</v>
      </c>
      <c r="AK124" s="80">
        <f t="shared" si="12"/>
        <v>0.64400000000000002</v>
      </c>
      <c r="AL124" s="80">
        <f t="shared" si="12"/>
        <v>0.64400000000000002</v>
      </c>
      <c r="AM124" s="80">
        <f t="shared" si="12"/>
        <v>0.64400000000000002</v>
      </c>
      <c r="AN124" s="80">
        <f t="shared" si="12"/>
        <v>0.64400000000000002</v>
      </c>
      <c r="AO124" s="80">
        <f t="shared" si="12"/>
        <v>0.64400000000000002</v>
      </c>
      <c r="AP124" s="80">
        <f t="shared" si="12"/>
        <v>0.64400000000000002</v>
      </c>
      <c r="AQ124" s="80">
        <f t="shared" si="12"/>
        <v>0.64400000000000002</v>
      </c>
      <c r="AR124" s="80">
        <f t="shared" si="12"/>
        <v>0.64400000000000002</v>
      </c>
      <c r="AS124" s="80">
        <f t="shared" si="12"/>
        <v>0.64400000000000002</v>
      </c>
      <c r="AT124" s="80">
        <f t="shared" si="12"/>
        <v>0.64400000000000002</v>
      </c>
      <c r="AU124" s="80">
        <f t="shared" si="12"/>
        <v>0.64400000000000002</v>
      </c>
      <c r="AV124" s="80">
        <f t="shared" si="12"/>
        <v>0.64400000000000002</v>
      </c>
      <c r="AW124" s="80">
        <f t="shared" si="12"/>
        <v>0.64400000000000002</v>
      </c>
      <c r="AX124" s="80">
        <f t="shared" si="12"/>
        <v>0.64400000000000002</v>
      </c>
      <c r="AY124" s="80">
        <f t="shared" si="12"/>
        <v>0.64400000000000002</v>
      </c>
      <c r="AZ124" s="80">
        <f t="shared" si="12"/>
        <v>0.64400000000000002</v>
      </c>
      <c r="BA124" s="120">
        <f t="shared" si="12"/>
        <v>0.64400000000000002</v>
      </c>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row>
    <row r="125" spans="1:246" s="13" customFormat="1" x14ac:dyDescent="0.55000000000000004">
      <c r="A125" s="119"/>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120"/>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row>
    <row r="126" spans="1:246" s="13" customFormat="1" ht="14.7" thickBot="1" x14ac:dyDescent="0.6">
      <c r="A126" s="119"/>
      <c r="B126" s="13" t="s">
        <v>21</v>
      </c>
      <c r="C126" s="53"/>
      <c r="D126" s="116">
        <f>D121-D122</f>
        <v>0</v>
      </c>
      <c r="E126" s="80">
        <f t="shared" ref="E126:AG126" si="13">E121-E122</f>
        <v>-6.4400000000000013</v>
      </c>
      <c r="F126" s="80">
        <f t="shared" si="13"/>
        <v>-4.83</v>
      </c>
      <c r="G126" s="80">
        <f t="shared" si="13"/>
        <v>-8.7870000000000008</v>
      </c>
      <c r="H126" s="80">
        <f t="shared" si="13"/>
        <v>-8.719000000000003</v>
      </c>
      <c r="I126" s="80">
        <f t="shared" si="13"/>
        <v>-3.0840000000000005</v>
      </c>
      <c r="J126" s="80">
        <f t="shared" si="13"/>
        <v>0.13600000000000001</v>
      </c>
      <c r="K126" s="80">
        <f t="shared" si="13"/>
        <v>0.13600000000000001</v>
      </c>
      <c r="L126" s="80">
        <f t="shared" si="13"/>
        <v>0.13600000000000001</v>
      </c>
      <c r="M126" s="80">
        <f t="shared" si="13"/>
        <v>0.13600000000000001</v>
      </c>
      <c r="N126" s="80">
        <f t="shared" si="13"/>
        <v>0.13600000000000001</v>
      </c>
      <c r="O126" s="80">
        <f t="shared" si="13"/>
        <v>0.13600000000000001</v>
      </c>
      <c r="P126" s="80">
        <f t="shared" si="13"/>
        <v>0.13600000000000001</v>
      </c>
      <c r="Q126" s="80">
        <f t="shared" si="13"/>
        <v>0.13600000000000001</v>
      </c>
      <c r="R126" s="80">
        <f t="shared" si="13"/>
        <v>0.13600000000000001</v>
      </c>
      <c r="S126" s="80">
        <f t="shared" si="13"/>
        <v>0.13600000000000001</v>
      </c>
      <c r="T126" s="80">
        <f t="shared" si="13"/>
        <v>0.13600000000000001</v>
      </c>
      <c r="U126" s="80">
        <f t="shared" si="13"/>
        <v>0.13600000000000001</v>
      </c>
      <c r="V126" s="80">
        <f t="shared" si="13"/>
        <v>0.13600000000000001</v>
      </c>
      <c r="W126" s="80">
        <f t="shared" si="13"/>
        <v>0.13600000000000001</v>
      </c>
      <c r="X126" s="80">
        <f t="shared" si="13"/>
        <v>0.13600000000000001</v>
      </c>
      <c r="Y126" s="80">
        <f t="shared" si="13"/>
        <v>0.13600000000000001</v>
      </c>
      <c r="Z126" s="80">
        <f t="shared" si="13"/>
        <v>0.13600000000000001</v>
      </c>
      <c r="AA126" s="80">
        <f t="shared" si="13"/>
        <v>0.13600000000000001</v>
      </c>
      <c r="AB126" s="80">
        <f t="shared" si="13"/>
        <v>0.13600000000000001</v>
      </c>
      <c r="AC126" s="80">
        <f t="shared" si="13"/>
        <v>0.13600000000000001</v>
      </c>
      <c r="AD126" s="80">
        <f t="shared" si="13"/>
        <v>0.13600000000000001</v>
      </c>
      <c r="AE126" s="80">
        <f t="shared" si="13"/>
        <v>0.13600000000000001</v>
      </c>
      <c r="AF126" s="80">
        <f t="shared" si="13"/>
        <v>0.13600000000000001</v>
      </c>
      <c r="AG126" s="80">
        <f t="shared" si="13"/>
        <v>0.13600000000000001</v>
      </c>
      <c r="AH126" s="80">
        <f t="shared" ref="AH126:BA126" si="14">AH121-AH122</f>
        <v>0.13600000000000001</v>
      </c>
      <c r="AI126" s="80">
        <f t="shared" si="14"/>
        <v>0.13600000000000001</v>
      </c>
      <c r="AJ126" s="80">
        <f t="shared" si="14"/>
        <v>0.13600000000000001</v>
      </c>
      <c r="AK126" s="80">
        <f t="shared" si="14"/>
        <v>0.13600000000000001</v>
      </c>
      <c r="AL126" s="80">
        <f t="shared" si="14"/>
        <v>0.13600000000000001</v>
      </c>
      <c r="AM126" s="80">
        <f t="shared" si="14"/>
        <v>0.13600000000000001</v>
      </c>
      <c r="AN126" s="80">
        <f t="shared" si="14"/>
        <v>0.13600000000000001</v>
      </c>
      <c r="AO126" s="80">
        <f t="shared" si="14"/>
        <v>0.13600000000000001</v>
      </c>
      <c r="AP126" s="80">
        <f t="shared" si="14"/>
        <v>0.13600000000000001</v>
      </c>
      <c r="AQ126" s="80">
        <f t="shared" si="14"/>
        <v>0.13600000000000001</v>
      </c>
      <c r="AR126" s="80">
        <f t="shared" si="14"/>
        <v>0.13600000000000001</v>
      </c>
      <c r="AS126" s="80">
        <f t="shared" si="14"/>
        <v>0.13600000000000001</v>
      </c>
      <c r="AT126" s="80">
        <f t="shared" si="14"/>
        <v>0.13600000000000001</v>
      </c>
      <c r="AU126" s="80">
        <f t="shared" si="14"/>
        <v>0.13600000000000001</v>
      </c>
      <c r="AV126" s="80">
        <f t="shared" si="14"/>
        <v>0.13600000000000001</v>
      </c>
      <c r="AW126" s="80">
        <f t="shared" si="14"/>
        <v>0.13600000000000001</v>
      </c>
      <c r="AX126" s="80">
        <f t="shared" si="14"/>
        <v>0.13600000000000001</v>
      </c>
      <c r="AY126" s="80">
        <f t="shared" si="14"/>
        <v>0.13600000000000001</v>
      </c>
      <c r="AZ126" s="80">
        <f t="shared" si="14"/>
        <v>0.13600000000000001</v>
      </c>
      <c r="BA126" s="120">
        <f t="shared" si="14"/>
        <v>0.13600000000000001</v>
      </c>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row>
    <row r="127" spans="1:246" s="13" customFormat="1" x14ac:dyDescent="0.55000000000000004">
      <c r="A127" s="119"/>
      <c r="B127" s="51"/>
      <c r="C127" s="54" t="s">
        <v>22</v>
      </c>
      <c r="D127" s="55">
        <f>IRR(E126:AL126,0.1)</f>
        <v>-9.7503658119156844E-2</v>
      </c>
      <c r="E127" s="52"/>
      <c r="AH127" s="51"/>
      <c r="AI127" s="51"/>
      <c r="AJ127" s="51"/>
      <c r="AK127" s="51"/>
      <c r="AL127" s="51"/>
      <c r="AM127" s="51"/>
      <c r="AN127" s="51"/>
      <c r="AO127" s="51"/>
      <c r="AP127" s="51"/>
      <c r="AQ127" s="51"/>
      <c r="AR127" s="51"/>
      <c r="AS127" s="51"/>
      <c r="AT127" s="51"/>
      <c r="AU127" s="51"/>
      <c r="AV127" s="51"/>
      <c r="AW127" s="51"/>
      <c r="AX127" s="51"/>
      <c r="AY127" s="51"/>
      <c r="AZ127" s="51"/>
      <c r="BA127" s="153"/>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row>
    <row r="128" spans="1:246" s="13" customFormat="1" ht="14.7" thickBot="1" x14ac:dyDescent="0.6">
      <c r="A128" s="56"/>
      <c r="B128" s="154"/>
      <c r="C128" s="56" t="s">
        <v>23</v>
      </c>
      <c r="D128" s="57">
        <f>NPV($C$20,D121:AL121)</f>
        <v>12.060453680399061</v>
      </c>
      <c r="E128" s="155"/>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4"/>
      <c r="AI128" s="154"/>
      <c r="AJ128" s="154"/>
      <c r="AK128" s="154"/>
      <c r="AL128" s="154"/>
      <c r="AM128" s="154"/>
      <c r="AN128" s="154"/>
      <c r="AO128" s="154"/>
      <c r="AP128" s="154"/>
      <c r="AQ128" s="154"/>
      <c r="AR128" s="154"/>
      <c r="AS128" s="154"/>
      <c r="AT128" s="154"/>
      <c r="AU128" s="154"/>
      <c r="AV128" s="154"/>
      <c r="AW128" s="154"/>
      <c r="AX128" s="154"/>
      <c r="AY128" s="154"/>
      <c r="AZ128" s="154"/>
      <c r="BA128" s="157"/>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row>
    <row r="129" spans="1:246" s="13" customFormat="1" x14ac:dyDescent="0.55000000000000004">
      <c r="A129" s="435"/>
      <c r="B129" s="436"/>
      <c r="C129" s="435" t="s">
        <v>1604</v>
      </c>
      <c r="D129" s="438">
        <f>NPV($C$20,D121:BA121)/NPV($C$20,D122:BA122)</f>
        <v>0.36176850666298876</v>
      </c>
      <c r="E129" s="435"/>
      <c r="F129" s="437"/>
      <c r="G129" s="437"/>
      <c r="H129" s="437"/>
      <c r="I129" s="437"/>
      <c r="J129" s="437"/>
      <c r="K129" s="437"/>
      <c r="L129" s="437"/>
      <c r="M129" s="437"/>
      <c r="N129" s="437"/>
      <c r="O129" s="437"/>
      <c r="P129" s="437"/>
      <c r="Q129" s="437"/>
      <c r="R129" s="437"/>
      <c r="S129" s="437"/>
      <c r="T129" s="437"/>
      <c r="U129" s="437"/>
      <c r="V129" s="437"/>
      <c r="W129" s="437"/>
      <c r="X129" s="437"/>
      <c r="Y129" s="437"/>
      <c r="Z129" s="437"/>
      <c r="AA129" s="437"/>
      <c r="AB129" s="437"/>
      <c r="AC129" s="437"/>
      <c r="AD129" s="437"/>
      <c r="AE129" s="437"/>
      <c r="AF129" s="437"/>
      <c r="AG129" s="437"/>
      <c r="AH129" s="436"/>
      <c r="AI129" s="436"/>
      <c r="AJ129" s="436"/>
      <c r="AK129" s="436"/>
      <c r="AL129" s="436"/>
      <c r="AM129" s="436"/>
      <c r="AN129" s="436"/>
      <c r="AO129" s="436"/>
      <c r="AP129" s="436"/>
      <c r="AQ129" s="436"/>
      <c r="AR129" s="436"/>
      <c r="AS129" s="436"/>
      <c r="AT129" s="436"/>
      <c r="AU129" s="436"/>
      <c r="AV129" s="436"/>
      <c r="AW129" s="436"/>
      <c r="AX129" s="436"/>
      <c r="AY129" s="436"/>
      <c r="AZ129" s="436"/>
      <c r="BA129" s="436"/>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row>
    <row r="130" spans="1:246" s="12" customFormat="1" ht="14.7" thickBot="1" x14ac:dyDescent="0.6">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c r="BA130" s="220"/>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row>
    <row r="131" spans="1:246" s="14" customFormat="1" x14ac:dyDescent="0.55000000000000004">
      <c r="A131" s="161">
        <f>A4</f>
        <v>2</v>
      </c>
      <c r="B131" s="162" t="str">
        <f>B4</f>
        <v>Entire island of Ebeye</v>
      </c>
      <c r="C131" s="163"/>
      <c r="D131" s="163">
        <f>D120</f>
        <v>2017</v>
      </c>
      <c r="E131" s="163">
        <f t="shared" ref="E131:BA131" si="15">E120</f>
        <v>2018</v>
      </c>
      <c r="F131" s="163">
        <f t="shared" si="15"/>
        <v>2019</v>
      </c>
      <c r="G131" s="163">
        <f t="shared" si="15"/>
        <v>2020</v>
      </c>
      <c r="H131" s="163">
        <f t="shared" si="15"/>
        <v>2021</v>
      </c>
      <c r="I131" s="163">
        <f t="shared" si="15"/>
        <v>2022</v>
      </c>
      <c r="J131" s="163">
        <f t="shared" si="15"/>
        <v>2023</v>
      </c>
      <c r="K131" s="163">
        <f t="shared" si="15"/>
        <v>2024</v>
      </c>
      <c r="L131" s="163">
        <f t="shared" si="15"/>
        <v>2025</v>
      </c>
      <c r="M131" s="163">
        <f t="shared" si="15"/>
        <v>2026</v>
      </c>
      <c r="N131" s="163">
        <f t="shared" si="15"/>
        <v>2027</v>
      </c>
      <c r="O131" s="163">
        <f t="shared" si="15"/>
        <v>2028</v>
      </c>
      <c r="P131" s="163">
        <f t="shared" si="15"/>
        <v>2029</v>
      </c>
      <c r="Q131" s="163">
        <f t="shared" si="15"/>
        <v>2030</v>
      </c>
      <c r="R131" s="163">
        <f t="shared" si="15"/>
        <v>2031</v>
      </c>
      <c r="S131" s="163">
        <f t="shared" si="15"/>
        <v>2032</v>
      </c>
      <c r="T131" s="163">
        <f t="shared" si="15"/>
        <v>2033</v>
      </c>
      <c r="U131" s="163">
        <f t="shared" si="15"/>
        <v>2034</v>
      </c>
      <c r="V131" s="163">
        <f t="shared" si="15"/>
        <v>2035</v>
      </c>
      <c r="W131" s="163">
        <f t="shared" si="15"/>
        <v>2036</v>
      </c>
      <c r="X131" s="163">
        <f t="shared" si="15"/>
        <v>2037</v>
      </c>
      <c r="Y131" s="163">
        <f t="shared" si="15"/>
        <v>2038</v>
      </c>
      <c r="Z131" s="163">
        <f t="shared" si="15"/>
        <v>2039</v>
      </c>
      <c r="AA131" s="163">
        <f t="shared" si="15"/>
        <v>2040</v>
      </c>
      <c r="AB131" s="163">
        <f t="shared" si="15"/>
        <v>2041</v>
      </c>
      <c r="AC131" s="163">
        <f t="shared" si="15"/>
        <v>2042</v>
      </c>
      <c r="AD131" s="163">
        <f t="shared" si="15"/>
        <v>2043</v>
      </c>
      <c r="AE131" s="163">
        <f t="shared" si="15"/>
        <v>2044</v>
      </c>
      <c r="AF131" s="163">
        <f t="shared" si="15"/>
        <v>2045</v>
      </c>
      <c r="AG131" s="163">
        <f t="shared" si="15"/>
        <v>2046</v>
      </c>
      <c r="AH131" s="163">
        <f t="shared" si="15"/>
        <v>2047</v>
      </c>
      <c r="AI131" s="163">
        <f t="shared" si="15"/>
        <v>2048</v>
      </c>
      <c r="AJ131" s="163">
        <f t="shared" si="15"/>
        <v>2049</v>
      </c>
      <c r="AK131" s="163">
        <f t="shared" si="15"/>
        <v>2050</v>
      </c>
      <c r="AL131" s="163">
        <f t="shared" si="15"/>
        <v>2051</v>
      </c>
      <c r="AM131" s="163">
        <f t="shared" si="15"/>
        <v>2052</v>
      </c>
      <c r="AN131" s="163">
        <f t="shared" si="15"/>
        <v>2053</v>
      </c>
      <c r="AO131" s="163">
        <f t="shared" si="15"/>
        <v>2054</v>
      </c>
      <c r="AP131" s="163">
        <f t="shared" si="15"/>
        <v>2055</v>
      </c>
      <c r="AQ131" s="163">
        <f t="shared" si="15"/>
        <v>2056</v>
      </c>
      <c r="AR131" s="163">
        <f t="shared" si="15"/>
        <v>2057</v>
      </c>
      <c r="AS131" s="163">
        <f t="shared" si="15"/>
        <v>2058</v>
      </c>
      <c r="AT131" s="163">
        <f t="shared" si="15"/>
        <v>2059</v>
      </c>
      <c r="AU131" s="163">
        <f t="shared" si="15"/>
        <v>2060</v>
      </c>
      <c r="AV131" s="163">
        <f t="shared" si="15"/>
        <v>2061</v>
      </c>
      <c r="AW131" s="163">
        <f t="shared" si="15"/>
        <v>2062</v>
      </c>
      <c r="AX131" s="163">
        <f t="shared" si="15"/>
        <v>2063</v>
      </c>
      <c r="AY131" s="163">
        <f t="shared" si="15"/>
        <v>2064</v>
      </c>
      <c r="AZ131" s="163">
        <f t="shared" si="15"/>
        <v>2065</v>
      </c>
      <c r="BA131" s="163">
        <f t="shared" si="15"/>
        <v>2066</v>
      </c>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row>
    <row r="132" spans="1:246" s="14" customFormat="1" x14ac:dyDescent="0.55000000000000004">
      <c r="A132" s="121"/>
      <c r="B132" s="14" t="s">
        <v>11</v>
      </c>
      <c r="D132" s="81">
        <f t="shared" ref="D132:AI132" si="16">D17*$G$4</f>
        <v>0</v>
      </c>
      <c r="E132" s="81">
        <f t="shared" si="16"/>
        <v>0</v>
      </c>
      <c r="F132" s="81">
        <f t="shared" si="16"/>
        <v>0</v>
      </c>
      <c r="G132" s="81">
        <f t="shared" si="16"/>
        <v>0.39500000000000002</v>
      </c>
      <c r="H132" s="81">
        <f t="shared" si="16"/>
        <v>0.79</v>
      </c>
      <c r="I132" s="81">
        <f t="shared" si="16"/>
        <v>0.79</v>
      </c>
      <c r="J132" s="81">
        <f t="shared" si="16"/>
        <v>0.79</v>
      </c>
      <c r="K132" s="81">
        <f t="shared" si="16"/>
        <v>0.79</v>
      </c>
      <c r="L132" s="81">
        <f t="shared" si="16"/>
        <v>0.79</v>
      </c>
      <c r="M132" s="81">
        <f t="shared" si="16"/>
        <v>0.79</v>
      </c>
      <c r="N132" s="81">
        <f t="shared" si="16"/>
        <v>0.79</v>
      </c>
      <c r="O132" s="81">
        <f t="shared" si="16"/>
        <v>0.79</v>
      </c>
      <c r="P132" s="81">
        <f t="shared" si="16"/>
        <v>0.79</v>
      </c>
      <c r="Q132" s="81">
        <f t="shared" si="16"/>
        <v>0.79</v>
      </c>
      <c r="R132" s="81">
        <f t="shared" si="16"/>
        <v>0.79</v>
      </c>
      <c r="S132" s="81">
        <f t="shared" si="16"/>
        <v>0.79</v>
      </c>
      <c r="T132" s="81">
        <f t="shared" si="16"/>
        <v>0.79</v>
      </c>
      <c r="U132" s="81">
        <f t="shared" si="16"/>
        <v>0.79</v>
      </c>
      <c r="V132" s="81">
        <f t="shared" si="16"/>
        <v>0.79</v>
      </c>
      <c r="W132" s="81">
        <f t="shared" si="16"/>
        <v>0.79</v>
      </c>
      <c r="X132" s="81">
        <f t="shared" si="16"/>
        <v>0.79</v>
      </c>
      <c r="Y132" s="81">
        <f t="shared" si="16"/>
        <v>0.79</v>
      </c>
      <c r="Z132" s="81">
        <f t="shared" si="16"/>
        <v>0.79</v>
      </c>
      <c r="AA132" s="81">
        <f t="shared" si="16"/>
        <v>0.79</v>
      </c>
      <c r="AB132" s="81">
        <f t="shared" si="16"/>
        <v>0.79</v>
      </c>
      <c r="AC132" s="81">
        <f t="shared" si="16"/>
        <v>0.79</v>
      </c>
      <c r="AD132" s="81">
        <f t="shared" si="16"/>
        <v>0.79</v>
      </c>
      <c r="AE132" s="81">
        <f t="shared" si="16"/>
        <v>0.79</v>
      </c>
      <c r="AF132" s="81">
        <f t="shared" si="16"/>
        <v>0.79</v>
      </c>
      <c r="AG132" s="81">
        <f t="shared" si="16"/>
        <v>0.79</v>
      </c>
      <c r="AH132" s="81">
        <f t="shared" si="16"/>
        <v>0.79</v>
      </c>
      <c r="AI132" s="81">
        <f t="shared" si="16"/>
        <v>0.79</v>
      </c>
      <c r="AJ132" s="81">
        <f t="shared" ref="AJ132:BA132" si="17">AJ17*$G$4</f>
        <v>0.79</v>
      </c>
      <c r="AK132" s="81">
        <f t="shared" si="17"/>
        <v>0.79</v>
      </c>
      <c r="AL132" s="81">
        <f t="shared" si="17"/>
        <v>0.79</v>
      </c>
      <c r="AM132" s="81">
        <f t="shared" si="17"/>
        <v>0.79</v>
      </c>
      <c r="AN132" s="81">
        <f t="shared" si="17"/>
        <v>0.79</v>
      </c>
      <c r="AO132" s="81">
        <f t="shared" si="17"/>
        <v>0.79</v>
      </c>
      <c r="AP132" s="81">
        <f t="shared" si="17"/>
        <v>0.79</v>
      </c>
      <c r="AQ132" s="81">
        <f t="shared" si="17"/>
        <v>0.79</v>
      </c>
      <c r="AR132" s="81">
        <f t="shared" si="17"/>
        <v>0.79</v>
      </c>
      <c r="AS132" s="81">
        <f t="shared" si="17"/>
        <v>0.79</v>
      </c>
      <c r="AT132" s="81">
        <f t="shared" si="17"/>
        <v>0.79</v>
      </c>
      <c r="AU132" s="81">
        <f t="shared" si="17"/>
        <v>0.79</v>
      </c>
      <c r="AV132" s="81">
        <f t="shared" si="17"/>
        <v>0.79</v>
      </c>
      <c r="AW132" s="81">
        <f t="shared" si="17"/>
        <v>0.79</v>
      </c>
      <c r="AX132" s="81">
        <f t="shared" si="17"/>
        <v>0.79</v>
      </c>
      <c r="AY132" s="81">
        <f t="shared" si="17"/>
        <v>0.79</v>
      </c>
      <c r="AZ132" s="81">
        <f t="shared" si="17"/>
        <v>0.79</v>
      </c>
      <c r="BA132" s="81">
        <f t="shared" si="17"/>
        <v>0.79</v>
      </c>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row>
    <row r="133" spans="1:246" s="14" customFormat="1" x14ac:dyDescent="0.55000000000000004">
      <c r="A133" s="121"/>
      <c r="B133" s="14" t="s">
        <v>18</v>
      </c>
      <c r="D133" s="81">
        <f t="shared" ref="D133:AI133" si="18">SUM(D134:D135)</f>
        <v>0</v>
      </c>
      <c r="E133" s="81">
        <f t="shared" si="18"/>
        <v>7.5</v>
      </c>
      <c r="F133" s="81">
        <f t="shared" si="18"/>
        <v>5.625</v>
      </c>
      <c r="G133" s="81">
        <f t="shared" si="18"/>
        <v>10.6875</v>
      </c>
      <c r="H133" s="81">
        <f t="shared" si="18"/>
        <v>11.0625</v>
      </c>
      <c r="I133" s="81">
        <f t="shared" si="18"/>
        <v>4.5</v>
      </c>
      <c r="J133" s="81">
        <f t="shared" si="18"/>
        <v>0.75</v>
      </c>
      <c r="K133" s="81">
        <f t="shared" si="18"/>
        <v>0.75</v>
      </c>
      <c r="L133" s="81">
        <f t="shared" si="18"/>
        <v>0.75</v>
      </c>
      <c r="M133" s="81">
        <f t="shared" si="18"/>
        <v>0.75</v>
      </c>
      <c r="N133" s="81">
        <f t="shared" si="18"/>
        <v>0.75</v>
      </c>
      <c r="O133" s="81">
        <f t="shared" si="18"/>
        <v>0.75</v>
      </c>
      <c r="P133" s="81">
        <f t="shared" si="18"/>
        <v>0.75</v>
      </c>
      <c r="Q133" s="81">
        <f t="shared" si="18"/>
        <v>0.75</v>
      </c>
      <c r="R133" s="81">
        <f t="shared" si="18"/>
        <v>0.75</v>
      </c>
      <c r="S133" s="81">
        <f t="shared" si="18"/>
        <v>0.75</v>
      </c>
      <c r="T133" s="81">
        <f t="shared" si="18"/>
        <v>0.75</v>
      </c>
      <c r="U133" s="81">
        <f t="shared" si="18"/>
        <v>0.75</v>
      </c>
      <c r="V133" s="81">
        <f t="shared" si="18"/>
        <v>0.75</v>
      </c>
      <c r="W133" s="81">
        <f t="shared" si="18"/>
        <v>0.75</v>
      </c>
      <c r="X133" s="81">
        <f t="shared" si="18"/>
        <v>0.75</v>
      </c>
      <c r="Y133" s="81">
        <f t="shared" si="18"/>
        <v>0.75</v>
      </c>
      <c r="Z133" s="81">
        <f t="shared" si="18"/>
        <v>0.75</v>
      </c>
      <c r="AA133" s="81">
        <f t="shared" si="18"/>
        <v>0.75</v>
      </c>
      <c r="AB133" s="81">
        <f t="shared" si="18"/>
        <v>0.75</v>
      </c>
      <c r="AC133" s="81">
        <f t="shared" si="18"/>
        <v>0.75</v>
      </c>
      <c r="AD133" s="81">
        <f t="shared" si="18"/>
        <v>0.75</v>
      </c>
      <c r="AE133" s="81">
        <f t="shared" si="18"/>
        <v>0.75</v>
      </c>
      <c r="AF133" s="81">
        <f t="shared" si="18"/>
        <v>0.75</v>
      </c>
      <c r="AG133" s="81">
        <f t="shared" si="18"/>
        <v>0.75</v>
      </c>
      <c r="AH133" s="81">
        <f t="shared" si="18"/>
        <v>0.75</v>
      </c>
      <c r="AI133" s="81">
        <f t="shared" si="18"/>
        <v>0.75</v>
      </c>
      <c r="AJ133" s="81">
        <f t="shared" ref="AJ133:BA133" si="19">SUM(AJ134:AJ135)</f>
        <v>0.75</v>
      </c>
      <c r="AK133" s="81">
        <f t="shared" si="19"/>
        <v>0.75</v>
      </c>
      <c r="AL133" s="81">
        <f t="shared" si="19"/>
        <v>0.75</v>
      </c>
      <c r="AM133" s="81">
        <f t="shared" si="19"/>
        <v>0.75</v>
      </c>
      <c r="AN133" s="81">
        <f t="shared" si="19"/>
        <v>0.75</v>
      </c>
      <c r="AO133" s="81">
        <f t="shared" si="19"/>
        <v>0.75</v>
      </c>
      <c r="AP133" s="81">
        <f t="shared" si="19"/>
        <v>0.75</v>
      </c>
      <c r="AQ133" s="81">
        <f t="shared" si="19"/>
        <v>0.75</v>
      </c>
      <c r="AR133" s="81">
        <f t="shared" si="19"/>
        <v>0.75</v>
      </c>
      <c r="AS133" s="81">
        <f t="shared" si="19"/>
        <v>0.75</v>
      </c>
      <c r="AT133" s="81">
        <f t="shared" si="19"/>
        <v>0.75</v>
      </c>
      <c r="AU133" s="81">
        <f t="shared" si="19"/>
        <v>0.75</v>
      </c>
      <c r="AV133" s="81">
        <f t="shared" si="19"/>
        <v>0.75</v>
      </c>
      <c r="AW133" s="81">
        <f t="shared" si="19"/>
        <v>0.75</v>
      </c>
      <c r="AX133" s="81">
        <f t="shared" si="19"/>
        <v>0.75</v>
      </c>
      <c r="AY133" s="81">
        <f t="shared" si="19"/>
        <v>0.75</v>
      </c>
      <c r="AZ133" s="81">
        <f t="shared" si="19"/>
        <v>0.75</v>
      </c>
      <c r="BA133" s="81">
        <f t="shared" si="19"/>
        <v>0.75</v>
      </c>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row>
    <row r="134" spans="1:246" s="14" customFormat="1" x14ac:dyDescent="0.55000000000000004">
      <c r="A134" s="121"/>
      <c r="B134" s="14" t="s">
        <v>20</v>
      </c>
      <c r="D134" s="81"/>
      <c r="E134" s="81">
        <f t="shared" ref="E134:AJ134" si="20">E$15*$F$4</f>
        <v>7.5</v>
      </c>
      <c r="F134" s="81">
        <f t="shared" si="20"/>
        <v>5.625</v>
      </c>
      <c r="G134" s="81">
        <f t="shared" si="20"/>
        <v>10.3125</v>
      </c>
      <c r="H134" s="81">
        <f t="shared" si="20"/>
        <v>10.3125</v>
      </c>
      <c r="I134" s="81">
        <f t="shared" si="20"/>
        <v>3.75</v>
      </c>
      <c r="J134" s="81">
        <f t="shared" si="20"/>
        <v>0</v>
      </c>
      <c r="K134" s="81">
        <f t="shared" si="20"/>
        <v>0</v>
      </c>
      <c r="L134" s="81">
        <f t="shared" si="20"/>
        <v>0</v>
      </c>
      <c r="M134" s="81">
        <f t="shared" si="20"/>
        <v>0</v>
      </c>
      <c r="N134" s="81">
        <f t="shared" si="20"/>
        <v>0</v>
      </c>
      <c r="O134" s="81">
        <f t="shared" si="20"/>
        <v>0</v>
      </c>
      <c r="P134" s="81">
        <f t="shared" si="20"/>
        <v>0</v>
      </c>
      <c r="Q134" s="81">
        <f t="shared" si="20"/>
        <v>0</v>
      </c>
      <c r="R134" s="81">
        <f t="shared" si="20"/>
        <v>0</v>
      </c>
      <c r="S134" s="81">
        <f t="shared" si="20"/>
        <v>0</v>
      </c>
      <c r="T134" s="81">
        <f t="shared" si="20"/>
        <v>0</v>
      </c>
      <c r="U134" s="81">
        <f t="shared" si="20"/>
        <v>0</v>
      </c>
      <c r="V134" s="81">
        <f t="shared" si="20"/>
        <v>0</v>
      </c>
      <c r="W134" s="81">
        <f t="shared" si="20"/>
        <v>0</v>
      </c>
      <c r="X134" s="81">
        <f t="shared" si="20"/>
        <v>0</v>
      </c>
      <c r="Y134" s="81">
        <f t="shared" si="20"/>
        <v>0</v>
      </c>
      <c r="Z134" s="81">
        <f t="shared" si="20"/>
        <v>0</v>
      </c>
      <c r="AA134" s="81">
        <f t="shared" si="20"/>
        <v>0</v>
      </c>
      <c r="AB134" s="81">
        <f t="shared" si="20"/>
        <v>0</v>
      </c>
      <c r="AC134" s="81">
        <f t="shared" si="20"/>
        <v>0</v>
      </c>
      <c r="AD134" s="81">
        <f t="shared" si="20"/>
        <v>0</v>
      </c>
      <c r="AE134" s="81">
        <f t="shared" si="20"/>
        <v>0</v>
      </c>
      <c r="AF134" s="81">
        <f t="shared" si="20"/>
        <v>0</v>
      </c>
      <c r="AG134" s="81">
        <f t="shared" si="20"/>
        <v>0</v>
      </c>
      <c r="AH134" s="81">
        <f t="shared" si="20"/>
        <v>0</v>
      </c>
      <c r="AI134" s="81">
        <f t="shared" si="20"/>
        <v>0</v>
      </c>
      <c r="AJ134" s="81">
        <f t="shared" si="20"/>
        <v>0</v>
      </c>
      <c r="AK134" s="81">
        <f t="shared" ref="AK134:BA134" si="21">AK$15*$F$4</f>
        <v>0</v>
      </c>
      <c r="AL134" s="81">
        <f t="shared" si="21"/>
        <v>0</v>
      </c>
      <c r="AM134" s="81">
        <f t="shared" si="21"/>
        <v>0</v>
      </c>
      <c r="AN134" s="81">
        <f t="shared" si="21"/>
        <v>0</v>
      </c>
      <c r="AO134" s="81">
        <f t="shared" si="21"/>
        <v>0</v>
      </c>
      <c r="AP134" s="81">
        <f t="shared" si="21"/>
        <v>0</v>
      </c>
      <c r="AQ134" s="81">
        <f t="shared" si="21"/>
        <v>0</v>
      </c>
      <c r="AR134" s="81">
        <f t="shared" si="21"/>
        <v>0</v>
      </c>
      <c r="AS134" s="81">
        <f t="shared" si="21"/>
        <v>0</v>
      </c>
      <c r="AT134" s="81">
        <f t="shared" si="21"/>
        <v>0</v>
      </c>
      <c r="AU134" s="81">
        <f t="shared" si="21"/>
        <v>0</v>
      </c>
      <c r="AV134" s="81">
        <f t="shared" si="21"/>
        <v>0</v>
      </c>
      <c r="AW134" s="81">
        <f t="shared" si="21"/>
        <v>0</v>
      </c>
      <c r="AX134" s="81">
        <f t="shared" si="21"/>
        <v>0</v>
      </c>
      <c r="AY134" s="81">
        <f t="shared" si="21"/>
        <v>0</v>
      </c>
      <c r="AZ134" s="81">
        <f t="shared" si="21"/>
        <v>0</v>
      </c>
      <c r="BA134" s="81">
        <f t="shared" si="21"/>
        <v>0</v>
      </c>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row>
    <row r="135" spans="1:246" s="14" customFormat="1" x14ac:dyDescent="0.55000000000000004">
      <c r="A135" s="121"/>
      <c r="B135" s="14" t="s">
        <v>19</v>
      </c>
      <c r="D135" s="81"/>
      <c r="E135" s="81" t="s">
        <v>14</v>
      </c>
      <c r="F135" s="81">
        <f t="shared" ref="F135:BA135" si="22">F18*F16*$F$4</f>
        <v>0</v>
      </c>
      <c r="G135" s="81">
        <f t="shared" si="22"/>
        <v>0.375</v>
      </c>
      <c r="H135" s="81">
        <f t="shared" si="22"/>
        <v>0.75</v>
      </c>
      <c r="I135" s="81">
        <f t="shared" si="22"/>
        <v>0.75</v>
      </c>
      <c r="J135" s="81">
        <f t="shared" si="22"/>
        <v>0.75</v>
      </c>
      <c r="K135" s="81">
        <f t="shared" si="22"/>
        <v>0.75</v>
      </c>
      <c r="L135" s="81">
        <f t="shared" si="22"/>
        <v>0.75</v>
      </c>
      <c r="M135" s="81">
        <f t="shared" si="22"/>
        <v>0.75</v>
      </c>
      <c r="N135" s="81">
        <f t="shared" si="22"/>
        <v>0.75</v>
      </c>
      <c r="O135" s="81">
        <f t="shared" si="22"/>
        <v>0.75</v>
      </c>
      <c r="P135" s="81">
        <f t="shared" si="22"/>
        <v>0.75</v>
      </c>
      <c r="Q135" s="81">
        <f t="shared" si="22"/>
        <v>0.75</v>
      </c>
      <c r="R135" s="81">
        <f t="shared" si="22"/>
        <v>0.75</v>
      </c>
      <c r="S135" s="81">
        <f t="shared" si="22"/>
        <v>0.75</v>
      </c>
      <c r="T135" s="81">
        <f t="shared" si="22"/>
        <v>0.75</v>
      </c>
      <c r="U135" s="81">
        <f t="shared" si="22"/>
        <v>0.75</v>
      </c>
      <c r="V135" s="81">
        <f t="shared" si="22"/>
        <v>0.75</v>
      </c>
      <c r="W135" s="81">
        <f t="shared" si="22"/>
        <v>0.75</v>
      </c>
      <c r="X135" s="81">
        <f t="shared" si="22"/>
        <v>0.75</v>
      </c>
      <c r="Y135" s="81">
        <f t="shared" si="22"/>
        <v>0.75</v>
      </c>
      <c r="Z135" s="81">
        <f t="shared" si="22"/>
        <v>0.75</v>
      </c>
      <c r="AA135" s="81">
        <f t="shared" si="22"/>
        <v>0.75</v>
      </c>
      <c r="AB135" s="81">
        <f t="shared" si="22"/>
        <v>0.75</v>
      </c>
      <c r="AC135" s="81">
        <f t="shared" si="22"/>
        <v>0.75</v>
      </c>
      <c r="AD135" s="81">
        <f t="shared" si="22"/>
        <v>0.75</v>
      </c>
      <c r="AE135" s="81">
        <f t="shared" si="22"/>
        <v>0.75</v>
      </c>
      <c r="AF135" s="81">
        <f t="shared" si="22"/>
        <v>0.75</v>
      </c>
      <c r="AG135" s="81">
        <f t="shared" si="22"/>
        <v>0.75</v>
      </c>
      <c r="AH135" s="81">
        <f t="shared" si="22"/>
        <v>0.75</v>
      </c>
      <c r="AI135" s="81">
        <f t="shared" si="22"/>
        <v>0.75</v>
      </c>
      <c r="AJ135" s="81">
        <f t="shared" si="22"/>
        <v>0.75</v>
      </c>
      <c r="AK135" s="81">
        <f t="shared" si="22"/>
        <v>0.75</v>
      </c>
      <c r="AL135" s="81">
        <f t="shared" si="22"/>
        <v>0.75</v>
      </c>
      <c r="AM135" s="81">
        <f t="shared" si="22"/>
        <v>0.75</v>
      </c>
      <c r="AN135" s="81">
        <f t="shared" si="22"/>
        <v>0.75</v>
      </c>
      <c r="AO135" s="81">
        <f t="shared" si="22"/>
        <v>0.75</v>
      </c>
      <c r="AP135" s="81">
        <f t="shared" si="22"/>
        <v>0.75</v>
      </c>
      <c r="AQ135" s="81">
        <f t="shared" si="22"/>
        <v>0.75</v>
      </c>
      <c r="AR135" s="81">
        <f t="shared" si="22"/>
        <v>0.75</v>
      </c>
      <c r="AS135" s="81">
        <f t="shared" si="22"/>
        <v>0.75</v>
      </c>
      <c r="AT135" s="81">
        <f t="shared" si="22"/>
        <v>0.75</v>
      </c>
      <c r="AU135" s="81">
        <f t="shared" si="22"/>
        <v>0.75</v>
      </c>
      <c r="AV135" s="81">
        <f t="shared" si="22"/>
        <v>0.75</v>
      </c>
      <c r="AW135" s="81">
        <f t="shared" si="22"/>
        <v>0.75</v>
      </c>
      <c r="AX135" s="81">
        <f t="shared" si="22"/>
        <v>0.75</v>
      </c>
      <c r="AY135" s="81">
        <f t="shared" si="22"/>
        <v>0.75</v>
      </c>
      <c r="AZ135" s="81">
        <f t="shared" si="22"/>
        <v>0.75</v>
      </c>
      <c r="BA135" s="81">
        <f t="shared" si="22"/>
        <v>0.75</v>
      </c>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row>
    <row r="136" spans="1:246" s="14" customFormat="1" x14ac:dyDescent="0.55000000000000004">
      <c r="A136" s="12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row>
    <row r="137" spans="1:246" s="14" customFormat="1" ht="14.7" thickBot="1" x14ac:dyDescent="0.6">
      <c r="A137" s="121"/>
      <c r="B137" s="14" t="s">
        <v>21</v>
      </c>
      <c r="C137" s="60"/>
      <c r="D137" s="115">
        <f>D132-D133</f>
        <v>0</v>
      </c>
      <c r="E137" s="81">
        <f t="shared" ref="E137:AG137" si="23">E132-E133</f>
        <v>-7.5</v>
      </c>
      <c r="F137" s="81">
        <f t="shared" si="23"/>
        <v>-5.625</v>
      </c>
      <c r="G137" s="81">
        <f t="shared" si="23"/>
        <v>-10.2925</v>
      </c>
      <c r="H137" s="81">
        <f t="shared" si="23"/>
        <v>-10.272500000000001</v>
      </c>
      <c r="I137" s="81">
        <f t="shared" si="23"/>
        <v>-3.71</v>
      </c>
      <c r="J137" s="81">
        <f t="shared" si="23"/>
        <v>4.0000000000000036E-2</v>
      </c>
      <c r="K137" s="81">
        <f t="shared" si="23"/>
        <v>4.0000000000000036E-2</v>
      </c>
      <c r="L137" s="81">
        <f t="shared" si="23"/>
        <v>4.0000000000000036E-2</v>
      </c>
      <c r="M137" s="81">
        <f t="shared" si="23"/>
        <v>4.0000000000000036E-2</v>
      </c>
      <c r="N137" s="81">
        <f t="shared" si="23"/>
        <v>4.0000000000000036E-2</v>
      </c>
      <c r="O137" s="81">
        <f t="shared" si="23"/>
        <v>4.0000000000000036E-2</v>
      </c>
      <c r="P137" s="81">
        <f t="shared" si="23"/>
        <v>4.0000000000000036E-2</v>
      </c>
      <c r="Q137" s="81">
        <f t="shared" si="23"/>
        <v>4.0000000000000036E-2</v>
      </c>
      <c r="R137" s="81">
        <f t="shared" si="23"/>
        <v>4.0000000000000036E-2</v>
      </c>
      <c r="S137" s="81">
        <f t="shared" si="23"/>
        <v>4.0000000000000036E-2</v>
      </c>
      <c r="T137" s="81">
        <f t="shared" si="23"/>
        <v>4.0000000000000036E-2</v>
      </c>
      <c r="U137" s="81">
        <f t="shared" si="23"/>
        <v>4.0000000000000036E-2</v>
      </c>
      <c r="V137" s="81">
        <f t="shared" si="23"/>
        <v>4.0000000000000036E-2</v>
      </c>
      <c r="W137" s="81">
        <f t="shared" si="23"/>
        <v>4.0000000000000036E-2</v>
      </c>
      <c r="X137" s="81">
        <f t="shared" si="23"/>
        <v>4.0000000000000036E-2</v>
      </c>
      <c r="Y137" s="81">
        <f t="shared" si="23"/>
        <v>4.0000000000000036E-2</v>
      </c>
      <c r="Z137" s="81">
        <f t="shared" si="23"/>
        <v>4.0000000000000036E-2</v>
      </c>
      <c r="AA137" s="81">
        <f t="shared" si="23"/>
        <v>4.0000000000000036E-2</v>
      </c>
      <c r="AB137" s="81">
        <f t="shared" si="23"/>
        <v>4.0000000000000036E-2</v>
      </c>
      <c r="AC137" s="81">
        <f t="shared" si="23"/>
        <v>4.0000000000000036E-2</v>
      </c>
      <c r="AD137" s="81">
        <f t="shared" si="23"/>
        <v>4.0000000000000036E-2</v>
      </c>
      <c r="AE137" s="81">
        <f t="shared" si="23"/>
        <v>4.0000000000000036E-2</v>
      </c>
      <c r="AF137" s="81">
        <f t="shared" si="23"/>
        <v>4.0000000000000036E-2</v>
      </c>
      <c r="AG137" s="81">
        <f t="shared" si="23"/>
        <v>4.0000000000000036E-2</v>
      </c>
      <c r="AH137" s="81">
        <f t="shared" ref="AH137:BA137" si="24">AH132-AH133</f>
        <v>4.0000000000000036E-2</v>
      </c>
      <c r="AI137" s="81">
        <f t="shared" si="24"/>
        <v>4.0000000000000036E-2</v>
      </c>
      <c r="AJ137" s="81">
        <f t="shared" si="24"/>
        <v>4.0000000000000036E-2</v>
      </c>
      <c r="AK137" s="81">
        <f t="shared" si="24"/>
        <v>4.0000000000000036E-2</v>
      </c>
      <c r="AL137" s="81">
        <f t="shared" si="24"/>
        <v>4.0000000000000036E-2</v>
      </c>
      <c r="AM137" s="81">
        <f t="shared" si="24"/>
        <v>4.0000000000000036E-2</v>
      </c>
      <c r="AN137" s="81">
        <f t="shared" si="24"/>
        <v>4.0000000000000036E-2</v>
      </c>
      <c r="AO137" s="81">
        <f t="shared" si="24"/>
        <v>4.0000000000000036E-2</v>
      </c>
      <c r="AP137" s="81">
        <f t="shared" si="24"/>
        <v>4.0000000000000036E-2</v>
      </c>
      <c r="AQ137" s="81">
        <f t="shared" si="24"/>
        <v>4.0000000000000036E-2</v>
      </c>
      <c r="AR137" s="81">
        <f t="shared" si="24"/>
        <v>4.0000000000000036E-2</v>
      </c>
      <c r="AS137" s="81">
        <f t="shared" si="24"/>
        <v>4.0000000000000036E-2</v>
      </c>
      <c r="AT137" s="81">
        <f t="shared" si="24"/>
        <v>4.0000000000000036E-2</v>
      </c>
      <c r="AU137" s="81">
        <f t="shared" si="24"/>
        <v>4.0000000000000036E-2</v>
      </c>
      <c r="AV137" s="81">
        <f t="shared" si="24"/>
        <v>4.0000000000000036E-2</v>
      </c>
      <c r="AW137" s="81">
        <f t="shared" si="24"/>
        <v>4.0000000000000036E-2</v>
      </c>
      <c r="AX137" s="81">
        <f t="shared" si="24"/>
        <v>4.0000000000000036E-2</v>
      </c>
      <c r="AY137" s="81">
        <f t="shared" si="24"/>
        <v>4.0000000000000036E-2</v>
      </c>
      <c r="AZ137" s="81">
        <f t="shared" si="24"/>
        <v>4.0000000000000036E-2</v>
      </c>
      <c r="BA137" s="81">
        <f t="shared" si="24"/>
        <v>4.0000000000000036E-2</v>
      </c>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row>
    <row r="138" spans="1:246" s="14" customFormat="1" x14ac:dyDescent="0.55000000000000004">
      <c r="A138" s="121"/>
      <c r="B138" s="58"/>
      <c r="C138" s="61" t="s">
        <v>22</v>
      </c>
      <c r="D138" s="62">
        <f>IRR(E137:AL137,0.1)</f>
        <v>-0.14740603681411713</v>
      </c>
      <c r="E138" s="59"/>
      <c r="AH138" s="58"/>
      <c r="AI138" s="58"/>
      <c r="AJ138" s="58"/>
      <c r="AK138" s="58"/>
      <c r="AL138" s="58"/>
      <c r="AM138" s="58"/>
      <c r="AN138" s="58"/>
      <c r="AO138" s="58"/>
      <c r="AP138" s="58"/>
      <c r="AQ138" s="58"/>
      <c r="AR138" s="58"/>
      <c r="AS138" s="58"/>
      <c r="AT138" s="58"/>
      <c r="AU138" s="58"/>
      <c r="AV138" s="58"/>
      <c r="AW138" s="58"/>
      <c r="AX138" s="58"/>
      <c r="AY138" s="58"/>
      <c r="AZ138" s="58"/>
      <c r="BA138" s="58"/>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row>
    <row r="139" spans="1:246" s="14" customFormat="1" ht="14.7" thickBot="1" x14ac:dyDescent="0.6">
      <c r="A139" s="63"/>
      <c r="B139" s="164"/>
      <c r="C139" s="63" t="s">
        <v>23</v>
      </c>
      <c r="D139" s="64">
        <f>NPV($C$20,D137:AL137)</f>
        <v>-31.571262290971905</v>
      </c>
      <c r="E139" s="165"/>
      <c r="F139" s="166"/>
      <c r="G139" s="166"/>
      <c r="H139" s="166"/>
      <c r="I139" s="166"/>
      <c r="J139" s="166"/>
      <c r="K139" s="166"/>
      <c r="L139" s="166"/>
      <c r="M139" s="166"/>
      <c r="N139" s="166"/>
      <c r="O139" s="166"/>
      <c r="P139" s="166"/>
      <c r="Q139" s="166"/>
      <c r="R139" s="166"/>
      <c r="S139" s="166"/>
      <c r="T139" s="166"/>
      <c r="U139" s="166"/>
      <c r="V139" s="166"/>
      <c r="W139" s="166"/>
      <c r="X139" s="166"/>
      <c r="Y139" s="166"/>
      <c r="Z139" s="166"/>
      <c r="AA139" s="166"/>
      <c r="AB139" s="166"/>
      <c r="AC139" s="166"/>
      <c r="AD139" s="166"/>
      <c r="AE139" s="166"/>
      <c r="AF139" s="166"/>
      <c r="AG139" s="166"/>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221"/>
      <c r="BC139" s="221"/>
      <c r="BD139" s="221"/>
      <c r="BE139" s="221"/>
      <c r="BF139" s="221"/>
      <c r="BG139" s="221"/>
      <c r="BH139" s="221"/>
      <c r="BI139" s="221"/>
      <c r="BJ139" s="221"/>
      <c r="BK139" s="221"/>
      <c r="BL139" s="221"/>
      <c r="BM139" s="221"/>
      <c r="BN139" s="221"/>
      <c r="BO139" s="221"/>
      <c r="BP139" s="221"/>
      <c r="BQ139" s="221"/>
      <c r="BR139" s="221"/>
      <c r="BS139" s="221"/>
      <c r="BT139" s="221"/>
      <c r="BU139" s="221"/>
      <c r="BV139" s="221"/>
      <c r="BW139" s="221"/>
      <c r="BX139" s="221"/>
      <c r="BY139" s="221"/>
      <c r="BZ139" s="221"/>
      <c r="CA139" s="221"/>
      <c r="CB139" s="221"/>
      <c r="CC139" s="221"/>
      <c r="CD139" s="221"/>
      <c r="CE139" s="221"/>
      <c r="CF139" s="221"/>
      <c r="CG139" s="221"/>
      <c r="CH139" s="221"/>
      <c r="CI139" s="221"/>
      <c r="CJ139" s="221"/>
      <c r="CK139" s="221"/>
      <c r="CL139" s="221"/>
      <c r="CM139" s="221"/>
      <c r="CN139" s="221"/>
      <c r="CO139" s="221"/>
      <c r="CP139" s="221"/>
      <c r="CQ139" s="221"/>
      <c r="CR139" s="221"/>
      <c r="CS139" s="221"/>
      <c r="CT139" s="221"/>
      <c r="CU139" s="221"/>
      <c r="CV139" s="221"/>
      <c r="CW139" s="221"/>
      <c r="CX139" s="221"/>
      <c r="CY139" s="221"/>
      <c r="CZ139" s="221"/>
      <c r="DA139" s="221"/>
      <c r="DB139" s="221"/>
      <c r="DC139" s="221"/>
      <c r="DD139" s="221"/>
      <c r="DE139" s="221"/>
      <c r="DF139" s="221"/>
      <c r="DG139" s="221"/>
      <c r="DH139" s="221"/>
      <c r="DI139" s="221"/>
      <c r="DJ139" s="221"/>
      <c r="DK139" s="221"/>
      <c r="DL139" s="221"/>
      <c r="DM139" s="221"/>
      <c r="DN139" s="221"/>
      <c r="DO139" s="221"/>
      <c r="DP139" s="221"/>
      <c r="DQ139" s="221"/>
      <c r="DR139" s="221"/>
      <c r="DS139" s="221"/>
      <c r="DT139" s="221"/>
      <c r="DU139" s="221"/>
      <c r="DV139" s="221"/>
      <c r="DW139" s="221"/>
      <c r="DX139" s="221"/>
      <c r="DY139" s="221"/>
      <c r="DZ139" s="221"/>
      <c r="EA139" s="221"/>
      <c r="EB139" s="221"/>
      <c r="EC139" s="221"/>
      <c r="ED139" s="221"/>
      <c r="EE139" s="221"/>
      <c r="EF139" s="221"/>
      <c r="EG139" s="221"/>
      <c r="EH139" s="221"/>
      <c r="EI139" s="221"/>
      <c r="EJ139" s="221"/>
      <c r="EK139" s="221"/>
      <c r="EL139" s="221"/>
      <c r="EM139" s="221"/>
      <c r="EN139" s="221"/>
      <c r="EO139" s="221"/>
      <c r="EP139" s="221"/>
      <c r="EQ139" s="221"/>
      <c r="ER139" s="221"/>
      <c r="ES139" s="221"/>
      <c r="ET139" s="221"/>
      <c r="EU139" s="221"/>
      <c r="EV139" s="221"/>
      <c r="EW139" s="221"/>
      <c r="EX139" s="221"/>
      <c r="EY139" s="221"/>
      <c r="EZ139" s="221"/>
      <c r="FA139" s="221"/>
      <c r="FB139" s="221"/>
      <c r="FC139" s="221"/>
      <c r="FD139" s="221"/>
      <c r="FE139" s="221"/>
      <c r="FF139" s="221"/>
      <c r="FG139" s="221"/>
      <c r="FH139" s="221"/>
      <c r="FI139" s="221"/>
      <c r="FJ139" s="221"/>
      <c r="FK139" s="221"/>
      <c r="FL139" s="221"/>
      <c r="FM139" s="221"/>
      <c r="FN139" s="221"/>
      <c r="FO139" s="221"/>
      <c r="FP139" s="221"/>
      <c r="FQ139" s="221"/>
      <c r="FR139" s="221"/>
      <c r="FS139" s="221"/>
      <c r="FT139" s="221"/>
      <c r="FU139" s="221"/>
      <c r="FV139" s="221"/>
      <c r="FW139" s="221"/>
      <c r="FX139" s="221"/>
      <c r="FY139" s="221"/>
      <c r="FZ139" s="221"/>
      <c r="GA139" s="221"/>
      <c r="GB139" s="221"/>
      <c r="GC139" s="221"/>
      <c r="GD139" s="221"/>
      <c r="GE139" s="221"/>
      <c r="GF139" s="221"/>
      <c r="GG139" s="221"/>
      <c r="GH139" s="221"/>
      <c r="GI139" s="221"/>
      <c r="GJ139" s="221"/>
      <c r="GK139" s="221"/>
      <c r="GL139" s="221"/>
      <c r="GM139" s="221"/>
      <c r="GN139" s="221"/>
      <c r="GO139" s="221"/>
      <c r="GP139" s="221"/>
      <c r="GQ139" s="221"/>
      <c r="GR139" s="221"/>
      <c r="GS139" s="221"/>
      <c r="GT139" s="221"/>
      <c r="GU139" s="221"/>
      <c r="GV139" s="221"/>
      <c r="GW139" s="221"/>
      <c r="GX139" s="221"/>
      <c r="GY139" s="221"/>
      <c r="GZ139" s="221"/>
      <c r="HA139" s="221"/>
      <c r="HB139" s="221"/>
      <c r="HC139" s="221"/>
      <c r="HD139" s="221"/>
      <c r="HE139" s="221"/>
      <c r="HF139" s="221"/>
      <c r="HG139" s="221"/>
      <c r="HH139" s="221"/>
      <c r="HI139" s="221"/>
      <c r="HJ139" s="221"/>
      <c r="HK139" s="221"/>
      <c r="HL139" s="221"/>
      <c r="HM139" s="221"/>
      <c r="HN139" s="221"/>
      <c r="HO139" s="221"/>
      <c r="HP139" s="221"/>
      <c r="HQ139" s="221"/>
      <c r="HR139" s="221"/>
      <c r="HS139" s="221"/>
      <c r="HT139" s="221"/>
      <c r="HU139" s="221"/>
      <c r="HV139" s="221"/>
      <c r="HW139" s="221"/>
      <c r="HX139" s="221"/>
      <c r="HY139" s="221"/>
      <c r="HZ139" s="221"/>
      <c r="IA139" s="221"/>
      <c r="IB139" s="221"/>
      <c r="IC139" s="221"/>
      <c r="ID139" s="221"/>
      <c r="IE139" s="221"/>
      <c r="IF139" s="221"/>
      <c r="IG139" s="221"/>
      <c r="IH139" s="221"/>
      <c r="II139" s="221"/>
      <c r="IJ139" s="221"/>
      <c r="IK139" s="221"/>
      <c r="IL139" s="221"/>
    </row>
    <row r="140" spans="1:246" s="12" customFormat="1" ht="14.7" thickBot="1" x14ac:dyDescent="0.6">
      <c r="A140" s="158"/>
      <c r="B140" s="158"/>
      <c r="C140" s="442" t="s">
        <v>1604</v>
      </c>
      <c r="D140" s="442">
        <f>NPV($C$20,D132:BA132)/NPV($C$20,D133:BA133)</f>
        <v>0.31462110333309801</v>
      </c>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c r="BA140" s="220"/>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row>
    <row r="141" spans="1:246" s="15" customFormat="1" x14ac:dyDescent="0.55000000000000004">
      <c r="A141" s="167">
        <f>A5</f>
        <v>3</v>
      </c>
      <c r="B141" s="168" t="str">
        <f>B5</f>
        <v>Hotspot location 1</v>
      </c>
      <c r="C141" s="171"/>
      <c r="D141" s="172">
        <f>D131</f>
        <v>2017</v>
      </c>
      <c r="E141" s="172">
        <f t="shared" ref="E141:BA141" si="25">E131</f>
        <v>2018</v>
      </c>
      <c r="F141" s="172">
        <f t="shared" si="25"/>
        <v>2019</v>
      </c>
      <c r="G141" s="172">
        <f t="shared" si="25"/>
        <v>2020</v>
      </c>
      <c r="H141" s="172">
        <f t="shared" si="25"/>
        <v>2021</v>
      </c>
      <c r="I141" s="172">
        <f t="shared" si="25"/>
        <v>2022</v>
      </c>
      <c r="J141" s="172">
        <f t="shared" si="25"/>
        <v>2023</v>
      </c>
      <c r="K141" s="172">
        <f t="shared" si="25"/>
        <v>2024</v>
      </c>
      <c r="L141" s="172">
        <f t="shared" si="25"/>
        <v>2025</v>
      </c>
      <c r="M141" s="172">
        <f t="shared" si="25"/>
        <v>2026</v>
      </c>
      <c r="N141" s="172">
        <f t="shared" si="25"/>
        <v>2027</v>
      </c>
      <c r="O141" s="172">
        <f t="shared" si="25"/>
        <v>2028</v>
      </c>
      <c r="P141" s="172">
        <f t="shared" si="25"/>
        <v>2029</v>
      </c>
      <c r="Q141" s="172">
        <f t="shared" si="25"/>
        <v>2030</v>
      </c>
      <c r="R141" s="172">
        <f t="shared" si="25"/>
        <v>2031</v>
      </c>
      <c r="S141" s="172">
        <f t="shared" si="25"/>
        <v>2032</v>
      </c>
      <c r="T141" s="172">
        <f t="shared" si="25"/>
        <v>2033</v>
      </c>
      <c r="U141" s="172">
        <f t="shared" si="25"/>
        <v>2034</v>
      </c>
      <c r="V141" s="172">
        <f t="shared" si="25"/>
        <v>2035</v>
      </c>
      <c r="W141" s="172">
        <f t="shared" si="25"/>
        <v>2036</v>
      </c>
      <c r="X141" s="172">
        <f t="shared" si="25"/>
        <v>2037</v>
      </c>
      <c r="Y141" s="172">
        <f t="shared" si="25"/>
        <v>2038</v>
      </c>
      <c r="Z141" s="172">
        <f t="shared" si="25"/>
        <v>2039</v>
      </c>
      <c r="AA141" s="172">
        <f t="shared" si="25"/>
        <v>2040</v>
      </c>
      <c r="AB141" s="172">
        <f t="shared" si="25"/>
        <v>2041</v>
      </c>
      <c r="AC141" s="172">
        <f t="shared" si="25"/>
        <v>2042</v>
      </c>
      <c r="AD141" s="172">
        <f t="shared" si="25"/>
        <v>2043</v>
      </c>
      <c r="AE141" s="172">
        <f t="shared" si="25"/>
        <v>2044</v>
      </c>
      <c r="AF141" s="172">
        <f t="shared" si="25"/>
        <v>2045</v>
      </c>
      <c r="AG141" s="172">
        <f t="shared" si="25"/>
        <v>2046</v>
      </c>
      <c r="AH141" s="172">
        <f t="shared" si="25"/>
        <v>2047</v>
      </c>
      <c r="AI141" s="172">
        <f t="shared" si="25"/>
        <v>2048</v>
      </c>
      <c r="AJ141" s="172">
        <f t="shared" si="25"/>
        <v>2049</v>
      </c>
      <c r="AK141" s="172">
        <f t="shared" si="25"/>
        <v>2050</v>
      </c>
      <c r="AL141" s="172">
        <f t="shared" si="25"/>
        <v>2051</v>
      </c>
      <c r="AM141" s="172">
        <f t="shared" si="25"/>
        <v>2052</v>
      </c>
      <c r="AN141" s="172">
        <f t="shared" si="25"/>
        <v>2053</v>
      </c>
      <c r="AO141" s="172">
        <f t="shared" si="25"/>
        <v>2054</v>
      </c>
      <c r="AP141" s="172">
        <f t="shared" si="25"/>
        <v>2055</v>
      </c>
      <c r="AQ141" s="172">
        <f t="shared" si="25"/>
        <v>2056</v>
      </c>
      <c r="AR141" s="172">
        <f t="shared" si="25"/>
        <v>2057</v>
      </c>
      <c r="AS141" s="172">
        <f t="shared" si="25"/>
        <v>2058</v>
      </c>
      <c r="AT141" s="172">
        <f t="shared" si="25"/>
        <v>2059</v>
      </c>
      <c r="AU141" s="172">
        <f t="shared" si="25"/>
        <v>2060</v>
      </c>
      <c r="AV141" s="172">
        <f t="shared" si="25"/>
        <v>2061</v>
      </c>
      <c r="AW141" s="172">
        <f t="shared" si="25"/>
        <v>2062</v>
      </c>
      <c r="AX141" s="172">
        <f t="shared" si="25"/>
        <v>2063</v>
      </c>
      <c r="AY141" s="172">
        <f t="shared" si="25"/>
        <v>2064</v>
      </c>
      <c r="AZ141" s="172">
        <f t="shared" si="25"/>
        <v>2065</v>
      </c>
      <c r="BA141" s="172">
        <f t="shared" si="25"/>
        <v>2066</v>
      </c>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row>
    <row r="142" spans="1:246" s="15" customFormat="1" x14ac:dyDescent="0.55000000000000004">
      <c r="A142" s="123"/>
      <c r="B142" s="169" t="s">
        <v>11</v>
      </c>
      <c r="C142" s="66"/>
      <c r="D142" s="82">
        <f t="shared" ref="D142:AI142" si="26">D17*$G$5</f>
        <v>0</v>
      </c>
      <c r="E142" s="82">
        <f t="shared" si="26"/>
        <v>0</v>
      </c>
      <c r="F142" s="82">
        <f t="shared" si="26"/>
        <v>0</v>
      </c>
      <c r="G142" s="82">
        <f t="shared" si="26"/>
        <v>0.27</v>
      </c>
      <c r="H142" s="82">
        <f t="shared" si="26"/>
        <v>0.54</v>
      </c>
      <c r="I142" s="82">
        <f t="shared" si="26"/>
        <v>0.54</v>
      </c>
      <c r="J142" s="82">
        <f t="shared" si="26"/>
        <v>0.54</v>
      </c>
      <c r="K142" s="82">
        <f t="shared" si="26"/>
        <v>0.54</v>
      </c>
      <c r="L142" s="82">
        <f t="shared" si="26"/>
        <v>0.54</v>
      </c>
      <c r="M142" s="82">
        <f t="shared" si="26"/>
        <v>0.54</v>
      </c>
      <c r="N142" s="82">
        <f t="shared" si="26"/>
        <v>0.54</v>
      </c>
      <c r="O142" s="82">
        <f t="shared" si="26"/>
        <v>0.54</v>
      </c>
      <c r="P142" s="82">
        <f t="shared" si="26"/>
        <v>0.54</v>
      </c>
      <c r="Q142" s="82">
        <f t="shared" si="26"/>
        <v>0.54</v>
      </c>
      <c r="R142" s="82">
        <f t="shared" si="26"/>
        <v>0.54</v>
      </c>
      <c r="S142" s="82">
        <f t="shared" si="26"/>
        <v>0.54</v>
      </c>
      <c r="T142" s="82">
        <f t="shared" si="26"/>
        <v>0.54</v>
      </c>
      <c r="U142" s="82">
        <f t="shared" si="26"/>
        <v>0.54</v>
      </c>
      <c r="V142" s="82">
        <f t="shared" si="26"/>
        <v>0.54</v>
      </c>
      <c r="W142" s="82">
        <f t="shared" si="26"/>
        <v>0.54</v>
      </c>
      <c r="X142" s="82">
        <f t="shared" si="26"/>
        <v>0.54</v>
      </c>
      <c r="Y142" s="82">
        <f t="shared" si="26"/>
        <v>0.54</v>
      </c>
      <c r="Z142" s="82">
        <f t="shared" si="26"/>
        <v>0.54</v>
      </c>
      <c r="AA142" s="82">
        <f t="shared" si="26"/>
        <v>0.54</v>
      </c>
      <c r="AB142" s="82">
        <f t="shared" si="26"/>
        <v>0.54</v>
      </c>
      <c r="AC142" s="82">
        <f t="shared" si="26"/>
        <v>0.54</v>
      </c>
      <c r="AD142" s="82">
        <f t="shared" si="26"/>
        <v>0.54</v>
      </c>
      <c r="AE142" s="82">
        <f t="shared" si="26"/>
        <v>0.54</v>
      </c>
      <c r="AF142" s="82">
        <f t="shared" si="26"/>
        <v>0.54</v>
      </c>
      <c r="AG142" s="82">
        <f t="shared" si="26"/>
        <v>0.54</v>
      </c>
      <c r="AH142" s="82">
        <f t="shared" si="26"/>
        <v>0.54</v>
      </c>
      <c r="AI142" s="82">
        <f t="shared" si="26"/>
        <v>0.54</v>
      </c>
      <c r="AJ142" s="82">
        <f t="shared" ref="AJ142:BA142" si="27">AJ17*$G$5</f>
        <v>0.54</v>
      </c>
      <c r="AK142" s="82">
        <f t="shared" si="27"/>
        <v>0.54</v>
      </c>
      <c r="AL142" s="82">
        <f t="shared" si="27"/>
        <v>0.54</v>
      </c>
      <c r="AM142" s="82">
        <f t="shared" si="27"/>
        <v>0.54</v>
      </c>
      <c r="AN142" s="82">
        <f t="shared" si="27"/>
        <v>0.54</v>
      </c>
      <c r="AO142" s="82">
        <f t="shared" si="27"/>
        <v>0.54</v>
      </c>
      <c r="AP142" s="82">
        <f t="shared" si="27"/>
        <v>0.54</v>
      </c>
      <c r="AQ142" s="82">
        <f t="shared" si="27"/>
        <v>0.54</v>
      </c>
      <c r="AR142" s="82">
        <f t="shared" si="27"/>
        <v>0.54</v>
      </c>
      <c r="AS142" s="82">
        <f t="shared" si="27"/>
        <v>0.54</v>
      </c>
      <c r="AT142" s="82">
        <f t="shared" si="27"/>
        <v>0.54</v>
      </c>
      <c r="AU142" s="82">
        <f t="shared" si="27"/>
        <v>0.54</v>
      </c>
      <c r="AV142" s="82">
        <f t="shared" si="27"/>
        <v>0.54</v>
      </c>
      <c r="AW142" s="82">
        <f t="shared" si="27"/>
        <v>0.54</v>
      </c>
      <c r="AX142" s="82">
        <f t="shared" si="27"/>
        <v>0.54</v>
      </c>
      <c r="AY142" s="82">
        <f t="shared" si="27"/>
        <v>0.54</v>
      </c>
      <c r="AZ142" s="82">
        <f t="shared" si="27"/>
        <v>0.54</v>
      </c>
      <c r="BA142" s="82">
        <f t="shared" si="27"/>
        <v>0.54</v>
      </c>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row>
    <row r="143" spans="1:246" s="15" customFormat="1" x14ac:dyDescent="0.55000000000000004">
      <c r="A143" s="123"/>
      <c r="B143" s="169" t="s">
        <v>18</v>
      </c>
      <c r="C143" s="66"/>
      <c r="D143" s="82">
        <f t="shared" ref="D143:AI143" si="28">SUM(D144:D145)</f>
        <v>0</v>
      </c>
      <c r="E143" s="82">
        <f t="shared" si="28"/>
        <v>0.72000000000000008</v>
      </c>
      <c r="F143" s="82">
        <f t="shared" si="28"/>
        <v>0.54</v>
      </c>
      <c r="G143" s="82">
        <f t="shared" si="28"/>
        <v>1.026</v>
      </c>
      <c r="H143" s="82">
        <f t="shared" si="28"/>
        <v>1.0620000000000001</v>
      </c>
      <c r="I143" s="82">
        <f t="shared" si="28"/>
        <v>0.43200000000000005</v>
      </c>
      <c r="J143" s="82">
        <f t="shared" si="28"/>
        <v>7.2000000000000008E-2</v>
      </c>
      <c r="K143" s="82">
        <f t="shared" si="28"/>
        <v>7.2000000000000008E-2</v>
      </c>
      <c r="L143" s="82">
        <f t="shared" si="28"/>
        <v>7.2000000000000008E-2</v>
      </c>
      <c r="M143" s="82">
        <f t="shared" si="28"/>
        <v>7.2000000000000008E-2</v>
      </c>
      <c r="N143" s="82">
        <f t="shared" si="28"/>
        <v>7.2000000000000008E-2</v>
      </c>
      <c r="O143" s="82">
        <f t="shared" si="28"/>
        <v>7.2000000000000008E-2</v>
      </c>
      <c r="P143" s="82">
        <f t="shared" si="28"/>
        <v>7.2000000000000008E-2</v>
      </c>
      <c r="Q143" s="82">
        <f t="shared" si="28"/>
        <v>7.2000000000000008E-2</v>
      </c>
      <c r="R143" s="82">
        <f t="shared" si="28"/>
        <v>7.2000000000000008E-2</v>
      </c>
      <c r="S143" s="82">
        <f t="shared" si="28"/>
        <v>7.2000000000000008E-2</v>
      </c>
      <c r="T143" s="82">
        <f t="shared" si="28"/>
        <v>7.2000000000000008E-2</v>
      </c>
      <c r="U143" s="82">
        <f t="shared" si="28"/>
        <v>7.2000000000000008E-2</v>
      </c>
      <c r="V143" s="82">
        <f t="shared" si="28"/>
        <v>7.2000000000000008E-2</v>
      </c>
      <c r="W143" s="82">
        <f t="shared" si="28"/>
        <v>7.2000000000000008E-2</v>
      </c>
      <c r="X143" s="82">
        <f t="shared" si="28"/>
        <v>7.2000000000000008E-2</v>
      </c>
      <c r="Y143" s="82">
        <f t="shared" si="28"/>
        <v>7.2000000000000008E-2</v>
      </c>
      <c r="Z143" s="82">
        <f t="shared" si="28"/>
        <v>7.2000000000000008E-2</v>
      </c>
      <c r="AA143" s="82">
        <f t="shared" si="28"/>
        <v>7.2000000000000008E-2</v>
      </c>
      <c r="AB143" s="82">
        <f t="shared" si="28"/>
        <v>7.2000000000000008E-2</v>
      </c>
      <c r="AC143" s="82">
        <f t="shared" si="28"/>
        <v>7.2000000000000008E-2</v>
      </c>
      <c r="AD143" s="82">
        <f t="shared" si="28"/>
        <v>7.2000000000000008E-2</v>
      </c>
      <c r="AE143" s="82">
        <f t="shared" si="28"/>
        <v>7.2000000000000008E-2</v>
      </c>
      <c r="AF143" s="82">
        <f t="shared" si="28"/>
        <v>7.2000000000000008E-2</v>
      </c>
      <c r="AG143" s="82">
        <f t="shared" si="28"/>
        <v>7.2000000000000008E-2</v>
      </c>
      <c r="AH143" s="82">
        <f t="shared" si="28"/>
        <v>7.2000000000000008E-2</v>
      </c>
      <c r="AI143" s="82">
        <f t="shared" si="28"/>
        <v>7.2000000000000008E-2</v>
      </c>
      <c r="AJ143" s="82">
        <f t="shared" ref="AJ143:BA143" si="29">SUM(AJ144:AJ145)</f>
        <v>7.2000000000000008E-2</v>
      </c>
      <c r="AK143" s="82">
        <f t="shared" si="29"/>
        <v>7.2000000000000008E-2</v>
      </c>
      <c r="AL143" s="82">
        <f t="shared" si="29"/>
        <v>7.2000000000000008E-2</v>
      </c>
      <c r="AM143" s="82">
        <f t="shared" si="29"/>
        <v>7.2000000000000008E-2</v>
      </c>
      <c r="AN143" s="82">
        <f t="shared" si="29"/>
        <v>7.2000000000000008E-2</v>
      </c>
      <c r="AO143" s="82">
        <f t="shared" si="29"/>
        <v>7.2000000000000008E-2</v>
      </c>
      <c r="AP143" s="82">
        <f t="shared" si="29"/>
        <v>7.2000000000000008E-2</v>
      </c>
      <c r="AQ143" s="82">
        <f t="shared" si="29"/>
        <v>7.2000000000000008E-2</v>
      </c>
      <c r="AR143" s="82">
        <f t="shared" si="29"/>
        <v>7.2000000000000008E-2</v>
      </c>
      <c r="AS143" s="82">
        <f t="shared" si="29"/>
        <v>7.2000000000000008E-2</v>
      </c>
      <c r="AT143" s="82">
        <f t="shared" si="29"/>
        <v>7.2000000000000008E-2</v>
      </c>
      <c r="AU143" s="82">
        <f t="shared" si="29"/>
        <v>7.2000000000000008E-2</v>
      </c>
      <c r="AV143" s="82">
        <f t="shared" si="29"/>
        <v>7.2000000000000008E-2</v>
      </c>
      <c r="AW143" s="82">
        <f t="shared" si="29"/>
        <v>7.2000000000000008E-2</v>
      </c>
      <c r="AX143" s="82">
        <f t="shared" si="29"/>
        <v>7.2000000000000008E-2</v>
      </c>
      <c r="AY143" s="82">
        <f t="shared" si="29"/>
        <v>7.2000000000000008E-2</v>
      </c>
      <c r="AZ143" s="82">
        <f t="shared" si="29"/>
        <v>7.2000000000000008E-2</v>
      </c>
      <c r="BA143" s="82">
        <f t="shared" si="29"/>
        <v>7.2000000000000008E-2</v>
      </c>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row>
    <row r="144" spans="1:246" s="15" customFormat="1" ht="14.7" thickBot="1" x14ac:dyDescent="0.6">
      <c r="A144" s="70"/>
      <c r="B144" s="170" t="s">
        <v>20</v>
      </c>
      <c r="C144" s="66"/>
      <c r="D144" s="82"/>
      <c r="E144" s="82">
        <f t="shared" ref="E144:AJ144" si="30">E15*$F$5</f>
        <v>0.72000000000000008</v>
      </c>
      <c r="F144" s="82">
        <f t="shared" si="30"/>
        <v>0.54</v>
      </c>
      <c r="G144" s="82">
        <f t="shared" si="30"/>
        <v>0.9900000000000001</v>
      </c>
      <c r="H144" s="82">
        <f t="shared" si="30"/>
        <v>0.9900000000000001</v>
      </c>
      <c r="I144" s="82">
        <f t="shared" si="30"/>
        <v>0.36000000000000004</v>
      </c>
      <c r="J144" s="82">
        <f t="shared" si="30"/>
        <v>0</v>
      </c>
      <c r="K144" s="82">
        <f t="shared" si="30"/>
        <v>0</v>
      </c>
      <c r="L144" s="82">
        <f t="shared" si="30"/>
        <v>0</v>
      </c>
      <c r="M144" s="82">
        <f t="shared" si="30"/>
        <v>0</v>
      </c>
      <c r="N144" s="82">
        <f t="shared" si="30"/>
        <v>0</v>
      </c>
      <c r="O144" s="82">
        <f t="shared" si="30"/>
        <v>0</v>
      </c>
      <c r="P144" s="82">
        <f t="shared" si="30"/>
        <v>0</v>
      </c>
      <c r="Q144" s="82">
        <f t="shared" si="30"/>
        <v>0</v>
      </c>
      <c r="R144" s="82">
        <f t="shared" si="30"/>
        <v>0</v>
      </c>
      <c r="S144" s="82">
        <f t="shared" si="30"/>
        <v>0</v>
      </c>
      <c r="T144" s="82">
        <f t="shared" si="30"/>
        <v>0</v>
      </c>
      <c r="U144" s="82">
        <f t="shared" si="30"/>
        <v>0</v>
      </c>
      <c r="V144" s="82">
        <f t="shared" si="30"/>
        <v>0</v>
      </c>
      <c r="W144" s="82">
        <f t="shared" si="30"/>
        <v>0</v>
      </c>
      <c r="X144" s="82">
        <f t="shared" si="30"/>
        <v>0</v>
      </c>
      <c r="Y144" s="82">
        <f t="shared" si="30"/>
        <v>0</v>
      </c>
      <c r="Z144" s="82">
        <f t="shared" si="30"/>
        <v>0</v>
      </c>
      <c r="AA144" s="82">
        <f t="shared" si="30"/>
        <v>0</v>
      </c>
      <c r="AB144" s="82">
        <f t="shared" si="30"/>
        <v>0</v>
      </c>
      <c r="AC144" s="82">
        <f t="shared" si="30"/>
        <v>0</v>
      </c>
      <c r="AD144" s="82">
        <f t="shared" si="30"/>
        <v>0</v>
      </c>
      <c r="AE144" s="82">
        <f t="shared" si="30"/>
        <v>0</v>
      </c>
      <c r="AF144" s="82">
        <f t="shared" si="30"/>
        <v>0</v>
      </c>
      <c r="AG144" s="82">
        <f t="shared" si="30"/>
        <v>0</v>
      </c>
      <c r="AH144" s="82">
        <f t="shared" si="30"/>
        <v>0</v>
      </c>
      <c r="AI144" s="82">
        <f t="shared" si="30"/>
        <v>0</v>
      </c>
      <c r="AJ144" s="82">
        <f t="shared" si="30"/>
        <v>0</v>
      </c>
      <c r="AK144" s="82">
        <f t="shared" ref="AK144:BA144" si="31">AK15*$F$5</f>
        <v>0</v>
      </c>
      <c r="AL144" s="82">
        <f t="shared" si="31"/>
        <v>0</v>
      </c>
      <c r="AM144" s="82">
        <f t="shared" si="31"/>
        <v>0</v>
      </c>
      <c r="AN144" s="82">
        <f t="shared" si="31"/>
        <v>0</v>
      </c>
      <c r="AO144" s="82">
        <f t="shared" si="31"/>
        <v>0</v>
      </c>
      <c r="AP144" s="82">
        <f t="shared" si="31"/>
        <v>0</v>
      </c>
      <c r="AQ144" s="82">
        <f t="shared" si="31"/>
        <v>0</v>
      </c>
      <c r="AR144" s="82">
        <f t="shared" si="31"/>
        <v>0</v>
      </c>
      <c r="AS144" s="82">
        <f t="shared" si="31"/>
        <v>0</v>
      </c>
      <c r="AT144" s="82">
        <f t="shared" si="31"/>
        <v>0</v>
      </c>
      <c r="AU144" s="82">
        <f t="shared" si="31"/>
        <v>0</v>
      </c>
      <c r="AV144" s="82">
        <f t="shared" si="31"/>
        <v>0</v>
      </c>
      <c r="AW144" s="82">
        <f t="shared" si="31"/>
        <v>0</v>
      </c>
      <c r="AX144" s="82">
        <f t="shared" si="31"/>
        <v>0</v>
      </c>
      <c r="AY144" s="82">
        <f t="shared" si="31"/>
        <v>0</v>
      </c>
      <c r="AZ144" s="82">
        <f t="shared" si="31"/>
        <v>0</v>
      </c>
      <c r="BA144" s="82">
        <f t="shared" si="31"/>
        <v>0</v>
      </c>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row>
    <row r="145" spans="1:246" s="15" customFormat="1" x14ac:dyDescent="0.55000000000000004">
      <c r="A145" s="173"/>
      <c r="B145" s="160" t="s">
        <v>19</v>
      </c>
      <c r="D145" s="82"/>
      <c r="E145" s="82" t="s">
        <v>14</v>
      </c>
      <c r="F145" s="82">
        <f t="shared" ref="F145:BA145" si="32">F18*F16*$F$5</f>
        <v>0</v>
      </c>
      <c r="G145" s="82">
        <f t="shared" si="32"/>
        <v>3.6000000000000004E-2</v>
      </c>
      <c r="H145" s="82">
        <f t="shared" si="32"/>
        <v>7.2000000000000008E-2</v>
      </c>
      <c r="I145" s="82">
        <f t="shared" si="32"/>
        <v>7.2000000000000008E-2</v>
      </c>
      <c r="J145" s="82">
        <f t="shared" si="32"/>
        <v>7.2000000000000008E-2</v>
      </c>
      <c r="K145" s="82">
        <f t="shared" si="32"/>
        <v>7.2000000000000008E-2</v>
      </c>
      <c r="L145" s="82">
        <f t="shared" si="32"/>
        <v>7.2000000000000008E-2</v>
      </c>
      <c r="M145" s="82">
        <f t="shared" si="32"/>
        <v>7.2000000000000008E-2</v>
      </c>
      <c r="N145" s="82">
        <f t="shared" si="32"/>
        <v>7.2000000000000008E-2</v>
      </c>
      <c r="O145" s="82">
        <f t="shared" si="32"/>
        <v>7.2000000000000008E-2</v>
      </c>
      <c r="P145" s="82">
        <f t="shared" si="32"/>
        <v>7.2000000000000008E-2</v>
      </c>
      <c r="Q145" s="82">
        <f t="shared" si="32"/>
        <v>7.2000000000000008E-2</v>
      </c>
      <c r="R145" s="82">
        <f t="shared" si="32"/>
        <v>7.2000000000000008E-2</v>
      </c>
      <c r="S145" s="82">
        <f t="shared" si="32"/>
        <v>7.2000000000000008E-2</v>
      </c>
      <c r="T145" s="82">
        <f t="shared" si="32"/>
        <v>7.2000000000000008E-2</v>
      </c>
      <c r="U145" s="82">
        <f t="shared" si="32"/>
        <v>7.2000000000000008E-2</v>
      </c>
      <c r="V145" s="82">
        <f t="shared" si="32"/>
        <v>7.2000000000000008E-2</v>
      </c>
      <c r="W145" s="82">
        <f t="shared" si="32"/>
        <v>7.2000000000000008E-2</v>
      </c>
      <c r="X145" s="82">
        <f t="shared" si="32"/>
        <v>7.2000000000000008E-2</v>
      </c>
      <c r="Y145" s="82">
        <f t="shared" si="32"/>
        <v>7.2000000000000008E-2</v>
      </c>
      <c r="Z145" s="82">
        <f t="shared" si="32"/>
        <v>7.2000000000000008E-2</v>
      </c>
      <c r="AA145" s="82">
        <f t="shared" si="32"/>
        <v>7.2000000000000008E-2</v>
      </c>
      <c r="AB145" s="82">
        <f t="shared" si="32"/>
        <v>7.2000000000000008E-2</v>
      </c>
      <c r="AC145" s="82">
        <f t="shared" si="32"/>
        <v>7.2000000000000008E-2</v>
      </c>
      <c r="AD145" s="82">
        <f t="shared" si="32"/>
        <v>7.2000000000000008E-2</v>
      </c>
      <c r="AE145" s="82">
        <f t="shared" si="32"/>
        <v>7.2000000000000008E-2</v>
      </c>
      <c r="AF145" s="82">
        <f t="shared" si="32"/>
        <v>7.2000000000000008E-2</v>
      </c>
      <c r="AG145" s="82">
        <f t="shared" si="32"/>
        <v>7.2000000000000008E-2</v>
      </c>
      <c r="AH145" s="82">
        <f t="shared" si="32"/>
        <v>7.2000000000000008E-2</v>
      </c>
      <c r="AI145" s="82">
        <f t="shared" si="32"/>
        <v>7.2000000000000008E-2</v>
      </c>
      <c r="AJ145" s="82">
        <f t="shared" si="32"/>
        <v>7.2000000000000008E-2</v>
      </c>
      <c r="AK145" s="82">
        <f t="shared" si="32"/>
        <v>7.2000000000000008E-2</v>
      </c>
      <c r="AL145" s="82">
        <f t="shared" si="32"/>
        <v>7.2000000000000008E-2</v>
      </c>
      <c r="AM145" s="82">
        <f t="shared" si="32"/>
        <v>7.2000000000000008E-2</v>
      </c>
      <c r="AN145" s="82">
        <f t="shared" si="32"/>
        <v>7.2000000000000008E-2</v>
      </c>
      <c r="AO145" s="82">
        <f t="shared" si="32"/>
        <v>7.2000000000000008E-2</v>
      </c>
      <c r="AP145" s="82">
        <f t="shared" si="32"/>
        <v>7.2000000000000008E-2</v>
      </c>
      <c r="AQ145" s="82">
        <f t="shared" si="32"/>
        <v>7.2000000000000008E-2</v>
      </c>
      <c r="AR145" s="82">
        <f t="shared" si="32"/>
        <v>7.2000000000000008E-2</v>
      </c>
      <c r="AS145" s="82">
        <f t="shared" si="32"/>
        <v>7.2000000000000008E-2</v>
      </c>
      <c r="AT145" s="82">
        <f t="shared" si="32"/>
        <v>7.2000000000000008E-2</v>
      </c>
      <c r="AU145" s="82">
        <f t="shared" si="32"/>
        <v>7.2000000000000008E-2</v>
      </c>
      <c r="AV145" s="82">
        <f t="shared" si="32"/>
        <v>7.2000000000000008E-2</v>
      </c>
      <c r="AW145" s="82">
        <f t="shared" si="32"/>
        <v>7.2000000000000008E-2</v>
      </c>
      <c r="AX145" s="82">
        <f t="shared" si="32"/>
        <v>7.2000000000000008E-2</v>
      </c>
      <c r="AY145" s="82">
        <f t="shared" si="32"/>
        <v>7.2000000000000008E-2</v>
      </c>
      <c r="AZ145" s="82">
        <f t="shared" si="32"/>
        <v>7.2000000000000008E-2</v>
      </c>
      <c r="BA145" s="82">
        <f t="shared" si="32"/>
        <v>7.2000000000000008E-2</v>
      </c>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row>
    <row r="146" spans="1:246" s="15" customFormat="1" x14ac:dyDescent="0.55000000000000004">
      <c r="A146" s="123"/>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row>
    <row r="147" spans="1:246" s="15" customFormat="1" ht="14.7" thickBot="1" x14ac:dyDescent="0.6">
      <c r="A147" s="123"/>
      <c r="B147" s="15" t="s">
        <v>21</v>
      </c>
      <c r="C147" s="67"/>
      <c r="D147" s="114">
        <f>D142-D143</f>
        <v>0</v>
      </c>
      <c r="E147" s="82">
        <f t="shared" ref="E147:AG147" si="33">E142-E143</f>
        <v>-0.72000000000000008</v>
      </c>
      <c r="F147" s="82">
        <f t="shared" si="33"/>
        <v>-0.54</v>
      </c>
      <c r="G147" s="82">
        <f t="shared" si="33"/>
        <v>-0.75600000000000001</v>
      </c>
      <c r="H147" s="82">
        <f t="shared" si="33"/>
        <v>-0.52200000000000002</v>
      </c>
      <c r="I147" s="82">
        <f t="shared" si="33"/>
        <v>0.10799999999999998</v>
      </c>
      <c r="J147" s="82">
        <f t="shared" si="33"/>
        <v>0.46800000000000003</v>
      </c>
      <c r="K147" s="82">
        <f t="shared" si="33"/>
        <v>0.46800000000000003</v>
      </c>
      <c r="L147" s="82">
        <f t="shared" si="33"/>
        <v>0.46800000000000003</v>
      </c>
      <c r="M147" s="82">
        <f t="shared" si="33"/>
        <v>0.46800000000000003</v>
      </c>
      <c r="N147" s="82">
        <f t="shared" si="33"/>
        <v>0.46800000000000003</v>
      </c>
      <c r="O147" s="82">
        <f t="shared" si="33"/>
        <v>0.46800000000000003</v>
      </c>
      <c r="P147" s="82">
        <f t="shared" si="33"/>
        <v>0.46800000000000003</v>
      </c>
      <c r="Q147" s="82">
        <f t="shared" si="33"/>
        <v>0.46800000000000003</v>
      </c>
      <c r="R147" s="82">
        <f t="shared" si="33"/>
        <v>0.46800000000000003</v>
      </c>
      <c r="S147" s="82">
        <f t="shared" si="33"/>
        <v>0.46800000000000003</v>
      </c>
      <c r="T147" s="82">
        <f t="shared" si="33"/>
        <v>0.46800000000000003</v>
      </c>
      <c r="U147" s="82">
        <f t="shared" si="33"/>
        <v>0.46800000000000003</v>
      </c>
      <c r="V147" s="82">
        <f t="shared" si="33"/>
        <v>0.46800000000000003</v>
      </c>
      <c r="W147" s="82">
        <f t="shared" si="33"/>
        <v>0.46800000000000003</v>
      </c>
      <c r="X147" s="82">
        <f t="shared" si="33"/>
        <v>0.46800000000000003</v>
      </c>
      <c r="Y147" s="82">
        <f t="shared" si="33"/>
        <v>0.46800000000000003</v>
      </c>
      <c r="Z147" s="82">
        <f t="shared" si="33"/>
        <v>0.46800000000000003</v>
      </c>
      <c r="AA147" s="82">
        <f t="shared" si="33"/>
        <v>0.46800000000000003</v>
      </c>
      <c r="AB147" s="82">
        <f t="shared" si="33"/>
        <v>0.46800000000000003</v>
      </c>
      <c r="AC147" s="82">
        <f t="shared" si="33"/>
        <v>0.46800000000000003</v>
      </c>
      <c r="AD147" s="82">
        <f t="shared" si="33"/>
        <v>0.46800000000000003</v>
      </c>
      <c r="AE147" s="82">
        <f t="shared" si="33"/>
        <v>0.46800000000000003</v>
      </c>
      <c r="AF147" s="82">
        <f t="shared" si="33"/>
        <v>0.46800000000000003</v>
      </c>
      <c r="AG147" s="82">
        <f t="shared" si="33"/>
        <v>0.46800000000000003</v>
      </c>
      <c r="AH147" s="82">
        <f t="shared" ref="AH147:BA147" si="34">AH142-AH143</f>
        <v>0.46800000000000003</v>
      </c>
      <c r="AI147" s="82">
        <f t="shared" si="34"/>
        <v>0.46800000000000003</v>
      </c>
      <c r="AJ147" s="82">
        <f t="shared" si="34"/>
        <v>0.46800000000000003</v>
      </c>
      <c r="AK147" s="82">
        <f t="shared" si="34"/>
        <v>0.46800000000000003</v>
      </c>
      <c r="AL147" s="82">
        <f t="shared" si="34"/>
        <v>0.46800000000000003</v>
      </c>
      <c r="AM147" s="82">
        <f t="shared" si="34"/>
        <v>0.46800000000000003</v>
      </c>
      <c r="AN147" s="82">
        <f t="shared" si="34"/>
        <v>0.46800000000000003</v>
      </c>
      <c r="AO147" s="82">
        <f t="shared" si="34"/>
        <v>0.46800000000000003</v>
      </c>
      <c r="AP147" s="82">
        <f t="shared" si="34"/>
        <v>0.46800000000000003</v>
      </c>
      <c r="AQ147" s="82">
        <f t="shared" si="34"/>
        <v>0.46800000000000003</v>
      </c>
      <c r="AR147" s="82">
        <f t="shared" si="34"/>
        <v>0.46800000000000003</v>
      </c>
      <c r="AS147" s="82">
        <f t="shared" si="34"/>
        <v>0.46800000000000003</v>
      </c>
      <c r="AT147" s="82">
        <f t="shared" si="34"/>
        <v>0.46800000000000003</v>
      </c>
      <c r="AU147" s="82">
        <f t="shared" si="34"/>
        <v>0.46800000000000003</v>
      </c>
      <c r="AV147" s="82">
        <f t="shared" si="34"/>
        <v>0.46800000000000003</v>
      </c>
      <c r="AW147" s="82">
        <f t="shared" si="34"/>
        <v>0.46800000000000003</v>
      </c>
      <c r="AX147" s="82">
        <f t="shared" si="34"/>
        <v>0.46800000000000003</v>
      </c>
      <c r="AY147" s="82">
        <f t="shared" si="34"/>
        <v>0.46800000000000003</v>
      </c>
      <c r="AZ147" s="82">
        <f t="shared" si="34"/>
        <v>0.46800000000000003</v>
      </c>
      <c r="BA147" s="82">
        <f t="shared" si="34"/>
        <v>0.46800000000000003</v>
      </c>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row>
    <row r="148" spans="1:246" s="15" customFormat="1" x14ac:dyDescent="0.55000000000000004">
      <c r="A148" s="123"/>
      <c r="B148" s="65"/>
      <c r="C148" s="68" t="s">
        <v>22</v>
      </c>
      <c r="D148" s="69">
        <f>IRR(E147:AL147,0.1)</f>
        <v>0.13296635296032044</v>
      </c>
      <c r="E148" s="66"/>
      <c r="AH148" s="65"/>
      <c r="AI148" s="65"/>
      <c r="AJ148" s="65"/>
      <c r="AK148" s="65"/>
      <c r="AL148" s="65"/>
      <c r="AM148" s="65"/>
      <c r="AN148" s="65"/>
      <c r="AO148" s="65"/>
      <c r="AP148" s="65"/>
      <c r="AQ148" s="65"/>
      <c r="AR148" s="65"/>
      <c r="AS148" s="65"/>
      <c r="AT148" s="65"/>
      <c r="AU148" s="65"/>
      <c r="AV148" s="65"/>
      <c r="AW148" s="65"/>
      <c r="AX148" s="65"/>
      <c r="AY148" s="65"/>
      <c r="AZ148" s="65"/>
      <c r="BA148" s="65"/>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row>
    <row r="149" spans="1:246" s="15" customFormat="1" ht="14.7" thickBot="1" x14ac:dyDescent="0.6">
      <c r="A149" s="70"/>
      <c r="B149" s="174"/>
      <c r="C149" s="70" t="s">
        <v>23</v>
      </c>
      <c r="D149" s="71">
        <f>NPV($C$20,D147:AL147)</f>
        <v>4.1460564871103252</v>
      </c>
      <c r="E149" s="175"/>
      <c r="F149" s="176"/>
      <c r="G149" s="176"/>
      <c r="H149" s="176"/>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4"/>
      <c r="AI149" s="174"/>
      <c r="AJ149" s="174"/>
      <c r="AK149" s="174"/>
      <c r="AL149" s="174"/>
      <c r="AM149" s="174"/>
      <c r="AN149" s="174"/>
      <c r="AO149" s="174"/>
      <c r="AP149" s="174"/>
      <c r="AQ149" s="174"/>
      <c r="AR149" s="174"/>
      <c r="AS149" s="174"/>
      <c r="AT149" s="174"/>
      <c r="AU149" s="174"/>
      <c r="AV149" s="174"/>
      <c r="AW149" s="174"/>
      <c r="AX149" s="174"/>
      <c r="AY149" s="174"/>
      <c r="AZ149" s="174"/>
      <c r="BA149" s="174"/>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row>
    <row r="150" spans="1:246" s="12" customFormat="1" ht="14.7" thickBot="1" x14ac:dyDescent="0.6">
      <c r="A150" s="158"/>
      <c r="B150" s="158"/>
      <c r="C150" s="158" t="s">
        <v>1604</v>
      </c>
      <c r="D150" s="158">
        <f>NPV($C$20,D142:BA142)/NPV($C$20,D143:BA143)</f>
        <v>2.2401819066438944</v>
      </c>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220"/>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row>
    <row r="151" spans="1:246" s="16" customFormat="1" x14ac:dyDescent="0.55000000000000004">
      <c r="A151" s="177">
        <f>A6</f>
        <v>4</v>
      </c>
      <c r="B151" s="178" t="str">
        <f>B6</f>
        <v>Hotspot location 1</v>
      </c>
      <c r="C151" s="179"/>
      <c r="D151" s="179">
        <f>D141</f>
        <v>2017</v>
      </c>
      <c r="E151" s="179">
        <f t="shared" ref="E151:BA151" si="35">E141</f>
        <v>2018</v>
      </c>
      <c r="F151" s="179">
        <f t="shared" si="35"/>
        <v>2019</v>
      </c>
      <c r="G151" s="179">
        <f t="shared" si="35"/>
        <v>2020</v>
      </c>
      <c r="H151" s="179">
        <f t="shared" si="35"/>
        <v>2021</v>
      </c>
      <c r="I151" s="179">
        <f t="shared" si="35"/>
        <v>2022</v>
      </c>
      <c r="J151" s="179">
        <f t="shared" si="35"/>
        <v>2023</v>
      </c>
      <c r="K151" s="179">
        <f t="shared" si="35"/>
        <v>2024</v>
      </c>
      <c r="L151" s="179">
        <f t="shared" si="35"/>
        <v>2025</v>
      </c>
      <c r="M151" s="179">
        <f t="shared" si="35"/>
        <v>2026</v>
      </c>
      <c r="N151" s="179">
        <f t="shared" si="35"/>
        <v>2027</v>
      </c>
      <c r="O151" s="179">
        <f t="shared" si="35"/>
        <v>2028</v>
      </c>
      <c r="P151" s="179">
        <f t="shared" si="35"/>
        <v>2029</v>
      </c>
      <c r="Q151" s="179">
        <f t="shared" si="35"/>
        <v>2030</v>
      </c>
      <c r="R151" s="179">
        <f t="shared" si="35"/>
        <v>2031</v>
      </c>
      <c r="S151" s="179">
        <f t="shared" si="35"/>
        <v>2032</v>
      </c>
      <c r="T151" s="179">
        <f t="shared" si="35"/>
        <v>2033</v>
      </c>
      <c r="U151" s="179">
        <f t="shared" si="35"/>
        <v>2034</v>
      </c>
      <c r="V151" s="179">
        <f t="shared" si="35"/>
        <v>2035</v>
      </c>
      <c r="W151" s="179">
        <f t="shared" si="35"/>
        <v>2036</v>
      </c>
      <c r="X151" s="179">
        <f t="shared" si="35"/>
        <v>2037</v>
      </c>
      <c r="Y151" s="179">
        <f t="shared" si="35"/>
        <v>2038</v>
      </c>
      <c r="Z151" s="179">
        <f t="shared" si="35"/>
        <v>2039</v>
      </c>
      <c r="AA151" s="179">
        <f t="shared" si="35"/>
        <v>2040</v>
      </c>
      <c r="AB151" s="179">
        <f t="shared" si="35"/>
        <v>2041</v>
      </c>
      <c r="AC151" s="179">
        <f t="shared" si="35"/>
        <v>2042</v>
      </c>
      <c r="AD151" s="179">
        <f t="shared" si="35"/>
        <v>2043</v>
      </c>
      <c r="AE151" s="179">
        <f t="shared" si="35"/>
        <v>2044</v>
      </c>
      <c r="AF151" s="179">
        <f t="shared" si="35"/>
        <v>2045</v>
      </c>
      <c r="AG151" s="179">
        <f t="shared" si="35"/>
        <v>2046</v>
      </c>
      <c r="AH151" s="179">
        <f t="shared" si="35"/>
        <v>2047</v>
      </c>
      <c r="AI151" s="179">
        <f t="shared" si="35"/>
        <v>2048</v>
      </c>
      <c r="AJ151" s="179">
        <f t="shared" si="35"/>
        <v>2049</v>
      </c>
      <c r="AK151" s="179">
        <f t="shared" si="35"/>
        <v>2050</v>
      </c>
      <c r="AL151" s="179">
        <f t="shared" si="35"/>
        <v>2051</v>
      </c>
      <c r="AM151" s="179">
        <f t="shared" si="35"/>
        <v>2052</v>
      </c>
      <c r="AN151" s="179">
        <f t="shared" si="35"/>
        <v>2053</v>
      </c>
      <c r="AO151" s="179">
        <f t="shared" si="35"/>
        <v>2054</v>
      </c>
      <c r="AP151" s="179">
        <f t="shared" si="35"/>
        <v>2055</v>
      </c>
      <c r="AQ151" s="179">
        <f t="shared" si="35"/>
        <v>2056</v>
      </c>
      <c r="AR151" s="179">
        <f t="shared" si="35"/>
        <v>2057</v>
      </c>
      <c r="AS151" s="179">
        <f t="shared" si="35"/>
        <v>2058</v>
      </c>
      <c r="AT151" s="179">
        <f t="shared" si="35"/>
        <v>2059</v>
      </c>
      <c r="AU151" s="179">
        <f t="shared" si="35"/>
        <v>2060</v>
      </c>
      <c r="AV151" s="179">
        <f t="shared" si="35"/>
        <v>2061</v>
      </c>
      <c r="AW151" s="179">
        <f t="shared" si="35"/>
        <v>2062</v>
      </c>
      <c r="AX151" s="179">
        <f t="shared" si="35"/>
        <v>2063</v>
      </c>
      <c r="AY151" s="179">
        <f t="shared" si="35"/>
        <v>2064</v>
      </c>
      <c r="AZ151" s="179">
        <f t="shared" si="35"/>
        <v>2065</v>
      </c>
      <c r="BA151" s="179">
        <f t="shared" si="35"/>
        <v>2066</v>
      </c>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row>
    <row r="152" spans="1:246" s="16" customFormat="1" x14ac:dyDescent="0.55000000000000004">
      <c r="A152" s="125"/>
      <c r="B152" s="16" t="s">
        <v>11</v>
      </c>
      <c r="D152" s="83">
        <f t="shared" ref="D152:AI152" si="36">D17*$G$6</f>
        <v>0</v>
      </c>
      <c r="E152" s="83">
        <f t="shared" si="36"/>
        <v>0</v>
      </c>
      <c r="F152" s="83">
        <f t="shared" si="36"/>
        <v>0</v>
      </c>
      <c r="G152" s="83">
        <f t="shared" si="36"/>
        <v>0.28999999999999998</v>
      </c>
      <c r="H152" s="83">
        <f t="shared" si="36"/>
        <v>0.57999999999999996</v>
      </c>
      <c r="I152" s="83">
        <f t="shared" si="36"/>
        <v>0.57999999999999996</v>
      </c>
      <c r="J152" s="83">
        <f t="shared" si="36"/>
        <v>0.57999999999999996</v>
      </c>
      <c r="K152" s="83">
        <f t="shared" si="36"/>
        <v>0.57999999999999996</v>
      </c>
      <c r="L152" s="83">
        <f t="shared" si="36"/>
        <v>0.57999999999999996</v>
      </c>
      <c r="M152" s="83">
        <f t="shared" si="36"/>
        <v>0.57999999999999996</v>
      </c>
      <c r="N152" s="83">
        <f t="shared" si="36"/>
        <v>0.57999999999999996</v>
      </c>
      <c r="O152" s="83">
        <f t="shared" si="36"/>
        <v>0.57999999999999996</v>
      </c>
      <c r="P152" s="83">
        <f t="shared" si="36"/>
        <v>0.57999999999999996</v>
      </c>
      <c r="Q152" s="83">
        <f t="shared" si="36"/>
        <v>0.57999999999999996</v>
      </c>
      <c r="R152" s="83">
        <f t="shared" si="36"/>
        <v>0.57999999999999996</v>
      </c>
      <c r="S152" s="83">
        <f t="shared" si="36"/>
        <v>0.57999999999999996</v>
      </c>
      <c r="T152" s="83">
        <f t="shared" si="36"/>
        <v>0.57999999999999996</v>
      </c>
      <c r="U152" s="83">
        <f t="shared" si="36"/>
        <v>0.57999999999999996</v>
      </c>
      <c r="V152" s="83">
        <f t="shared" si="36"/>
        <v>0.57999999999999996</v>
      </c>
      <c r="W152" s="83">
        <f t="shared" si="36"/>
        <v>0.57999999999999996</v>
      </c>
      <c r="X152" s="83">
        <f t="shared" si="36"/>
        <v>0.57999999999999996</v>
      </c>
      <c r="Y152" s="83">
        <f t="shared" si="36"/>
        <v>0.57999999999999996</v>
      </c>
      <c r="Z152" s="83">
        <f t="shared" si="36"/>
        <v>0.57999999999999996</v>
      </c>
      <c r="AA152" s="83">
        <f t="shared" si="36"/>
        <v>0.57999999999999996</v>
      </c>
      <c r="AB152" s="83">
        <f t="shared" si="36"/>
        <v>0.57999999999999996</v>
      </c>
      <c r="AC152" s="83">
        <f t="shared" si="36"/>
        <v>0.57999999999999996</v>
      </c>
      <c r="AD152" s="83">
        <f t="shared" si="36"/>
        <v>0.57999999999999996</v>
      </c>
      <c r="AE152" s="83">
        <f t="shared" si="36"/>
        <v>0.57999999999999996</v>
      </c>
      <c r="AF152" s="83">
        <f t="shared" si="36"/>
        <v>0.57999999999999996</v>
      </c>
      <c r="AG152" s="83">
        <f t="shared" si="36"/>
        <v>0.57999999999999996</v>
      </c>
      <c r="AH152" s="83">
        <f t="shared" si="36"/>
        <v>0.57999999999999996</v>
      </c>
      <c r="AI152" s="83">
        <f t="shared" si="36"/>
        <v>0.57999999999999996</v>
      </c>
      <c r="AJ152" s="83">
        <f t="shared" ref="AJ152:BA152" si="37">AJ17*$G$6</f>
        <v>0.57999999999999996</v>
      </c>
      <c r="AK152" s="83">
        <f t="shared" si="37"/>
        <v>0.57999999999999996</v>
      </c>
      <c r="AL152" s="83">
        <f t="shared" si="37"/>
        <v>0.57999999999999996</v>
      </c>
      <c r="AM152" s="83">
        <f t="shared" si="37"/>
        <v>0.57999999999999996</v>
      </c>
      <c r="AN152" s="83">
        <f t="shared" si="37"/>
        <v>0.57999999999999996</v>
      </c>
      <c r="AO152" s="83">
        <f t="shared" si="37"/>
        <v>0.57999999999999996</v>
      </c>
      <c r="AP152" s="83">
        <f t="shared" si="37"/>
        <v>0.57999999999999996</v>
      </c>
      <c r="AQ152" s="83">
        <f t="shared" si="37"/>
        <v>0.57999999999999996</v>
      </c>
      <c r="AR152" s="83">
        <f t="shared" si="37"/>
        <v>0.57999999999999996</v>
      </c>
      <c r="AS152" s="83">
        <f t="shared" si="37"/>
        <v>0.57999999999999996</v>
      </c>
      <c r="AT152" s="83">
        <f t="shared" si="37"/>
        <v>0.57999999999999996</v>
      </c>
      <c r="AU152" s="83">
        <f t="shared" si="37"/>
        <v>0.57999999999999996</v>
      </c>
      <c r="AV152" s="83">
        <f t="shared" si="37"/>
        <v>0.57999999999999996</v>
      </c>
      <c r="AW152" s="83">
        <f t="shared" si="37"/>
        <v>0.57999999999999996</v>
      </c>
      <c r="AX152" s="83">
        <f t="shared" si="37"/>
        <v>0.57999999999999996</v>
      </c>
      <c r="AY152" s="83">
        <f t="shared" si="37"/>
        <v>0.57999999999999996</v>
      </c>
      <c r="AZ152" s="83">
        <f t="shared" si="37"/>
        <v>0.57999999999999996</v>
      </c>
      <c r="BA152" s="83">
        <f t="shared" si="37"/>
        <v>0.57999999999999996</v>
      </c>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row>
    <row r="153" spans="1:246" s="16" customFormat="1" x14ac:dyDescent="0.55000000000000004">
      <c r="A153" s="125"/>
      <c r="B153" s="16" t="s">
        <v>18</v>
      </c>
      <c r="D153" s="83">
        <f t="shared" ref="D153:AI153" si="38">SUM(D154:D155)</f>
        <v>0</v>
      </c>
      <c r="E153" s="83">
        <f t="shared" si="38"/>
        <v>0.84000000000000008</v>
      </c>
      <c r="F153" s="83">
        <f t="shared" si="38"/>
        <v>0.63</v>
      </c>
      <c r="G153" s="83">
        <f t="shared" si="38"/>
        <v>1.1970000000000003</v>
      </c>
      <c r="H153" s="83">
        <f t="shared" si="38"/>
        <v>1.2390000000000003</v>
      </c>
      <c r="I153" s="83">
        <f t="shared" si="38"/>
        <v>0.504</v>
      </c>
      <c r="J153" s="83">
        <f t="shared" si="38"/>
        <v>8.4000000000000005E-2</v>
      </c>
      <c r="K153" s="83">
        <f t="shared" si="38"/>
        <v>8.4000000000000005E-2</v>
      </c>
      <c r="L153" s="83">
        <f t="shared" si="38"/>
        <v>8.4000000000000005E-2</v>
      </c>
      <c r="M153" s="83">
        <f t="shared" si="38"/>
        <v>8.4000000000000005E-2</v>
      </c>
      <c r="N153" s="83">
        <f t="shared" si="38"/>
        <v>8.4000000000000005E-2</v>
      </c>
      <c r="O153" s="83">
        <f t="shared" si="38"/>
        <v>8.4000000000000005E-2</v>
      </c>
      <c r="P153" s="83">
        <f t="shared" si="38"/>
        <v>8.4000000000000005E-2</v>
      </c>
      <c r="Q153" s="83">
        <f t="shared" si="38"/>
        <v>8.4000000000000005E-2</v>
      </c>
      <c r="R153" s="83">
        <f t="shared" si="38"/>
        <v>8.4000000000000005E-2</v>
      </c>
      <c r="S153" s="83">
        <f t="shared" si="38"/>
        <v>8.4000000000000005E-2</v>
      </c>
      <c r="T153" s="83">
        <f t="shared" si="38"/>
        <v>8.4000000000000005E-2</v>
      </c>
      <c r="U153" s="83">
        <f t="shared" si="38"/>
        <v>8.4000000000000005E-2</v>
      </c>
      <c r="V153" s="83">
        <f t="shared" si="38"/>
        <v>8.4000000000000005E-2</v>
      </c>
      <c r="W153" s="83">
        <f t="shared" si="38"/>
        <v>8.4000000000000005E-2</v>
      </c>
      <c r="X153" s="83">
        <f t="shared" si="38"/>
        <v>8.4000000000000005E-2</v>
      </c>
      <c r="Y153" s="83">
        <f t="shared" si="38"/>
        <v>8.4000000000000005E-2</v>
      </c>
      <c r="Z153" s="83">
        <f t="shared" si="38"/>
        <v>8.4000000000000005E-2</v>
      </c>
      <c r="AA153" s="83">
        <f t="shared" si="38"/>
        <v>8.4000000000000005E-2</v>
      </c>
      <c r="AB153" s="83">
        <f t="shared" si="38"/>
        <v>8.4000000000000005E-2</v>
      </c>
      <c r="AC153" s="83">
        <f t="shared" si="38"/>
        <v>8.4000000000000005E-2</v>
      </c>
      <c r="AD153" s="83">
        <f t="shared" si="38"/>
        <v>8.4000000000000005E-2</v>
      </c>
      <c r="AE153" s="83">
        <f t="shared" si="38"/>
        <v>8.4000000000000005E-2</v>
      </c>
      <c r="AF153" s="83">
        <f t="shared" si="38"/>
        <v>8.4000000000000005E-2</v>
      </c>
      <c r="AG153" s="83">
        <f t="shared" si="38"/>
        <v>8.4000000000000005E-2</v>
      </c>
      <c r="AH153" s="83">
        <f t="shared" si="38"/>
        <v>8.4000000000000005E-2</v>
      </c>
      <c r="AI153" s="83">
        <f t="shared" si="38"/>
        <v>8.4000000000000005E-2</v>
      </c>
      <c r="AJ153" s="83">
        <f t="shared" ref="AJ153:BA153" si="39">SUM(AJ154:AJ155)</f>
        <v>8.4000000000000005E-2</v>
      </c>
      <c r="AK153" s="83">
        <f t="shared" si="39"/>
        <v>8.4000000000000005E-2</v>
      </c>
      <c r="AL153" s="83">
        <f t="shared" si="39"/>
        <v>8.4000000000000005E-2</v>
      </c>
      <c r="AM153" s="83">
        <f t="shared" si="39"/>
        <v>8.4000000000000005E-2</v>
      </c>
      <c r="AN153" s="83">
        <f t="shared" si="39"/>
        <v>8.4000000000000005E-2</v>
      </c>
      <c r="AO153" s="83">
        <f t="shared" si="39"/>
        <v>8.4000000000000005E-2</v>
      </c>
      <c r="AP153" s="83">
        <f t="shared" si="39"/>
        <v>8.4000000000000005E-2</v>
      </c>
      <c r="AQ153" s="83">
        <f t="shared" si="39"/>
        <v>8.4000000000000005E-2</v>
      </c>
      <c r="AR153" s="83">
        <f t="shared" si="39"/>
        <v>8.4000000000000005E-2</v>
      </c>
      <c r="AS153" s="83">
        <f t="shared" si="39"/>
        <v>8.4000000000000005E-2</v>
      </c>
      <c r="AT153" s="83">
        <f t="shared" si="39"/>
        <v>8.4000000000000005E-2</v>
      </c>
      <c r="AU153" s="83">
        <f t="shared" si="39"/>
        <v>8.4000000000000005E-2</v>
      </c>
      <c r="AV153" s="83">
        <f t="shared" si="39"/>
        <v>8.4000000000000005E-2</v>
      </c>
      <c r="AW153" s="83">
        <f t="shared" si="39"/>
        <v>8.4000000000000005E-2</v>
      </c>
      <c r="AX153" s="83">
        <f t="shared" si="39"/>
        <v>8.4000000000000005E-2</v>
      </c>
      <c r="AY153" s="83">
        <f t="shared" si="39"/>
        <v>8.4000000000000005E-2</v>
      </c>
      <c r="AZ153" s="83">
        <f t="shared" si="39"/>
        <v>8.4000000000000005E-2</v>
      </c>
      <c r="BA153" s="83">
        <f t="shared" si="39"/>
        <v>8.4000000000000005E-2</v>
      </c>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row>
    <row r="154" spans="1:246" s="16" customFormat="1" x14ac:dyDescent="0.55000000000000004">
      <c r="A154" s="125"/>
      <c r="B154" s="16" t="s">
        <v>20</v>
      </c>
      <c r="D154" s="83"/>
      <c r="E154" s="83">
        <f t="shared" ref="E154:AJ154" si="40">E15*$F$6</f>
        <v>0.84000000000000008</v>
      </c>
      <c r="F154" s="83">
        <f t="shared" si="40"/>
        <v>0.63</v>
      </c>
      <c r="G154" s="83">
        <f t="shared" si="40"/>
        <v>1.1550000000000002</v>
      </c>
      <c r="H154" s="83">
        <f t="shared" si="40"/>
        <v>1.1550000000000002</v>
      </c>
      <c r="I154" s="83">
        <f t="shared" si="40"/>
        <v>0.42000000000000004</v>
      </c>
      <c r="J154" s="83">
        <f t="shared" si="40"/>
        <v>0</v>
      </c>
      <c r="K154" s="83">
        <f t="shared" si="40"/>
        <v>0</v>
      </c>
      <c r="L154" s="83">
        <f t="shared" si="40"/>
        <v>0</v>
      </c>
      <c r="M154" s="83">
        <f t="shared" si="40"/>
        <v>0</v>
      </c>
      <c r="N154" s="83">
        <f t="shared" si="40"/>
        <v>0</v>
      </c>
      <c r="O154" s="83">
        <f t="shared" si="40"/>
        <v>0</v>
      </c>
      <c r="P154" s="83">
        <f t="shared" si="40"/>
        <v>0</v>
      </c>
      <c r="Q154" s="83">
        <f t="shared" si="40"/>
        <v>0</v>
      </c>
      <c r="R154" s="83">
        <f t="shared" si="40"/>
        <v>0</v>
      </c>
      <c r="S154" s="83">
        <f t="shared" si="40"/>
        <v>0</v>
      </c>
      <c r="T154" s="83">
        <f t="shared" si="40"/>
        <v>0</v>
      </c>
      <c r="U154" s="83">
        <f t="shared" si="40"/>
        <v>0</v>
      </c>
      <c r="V154" s="83">
        <f t="shared" si="40"/>
        <v>0</v>
      </c>
      <c r="W154" s="83">
        <f t="shared" si="40"/>
        <v>0</v>
      </c>
      <c r="X154" s="83">
        <f t="shared" si="40"/>
        <v>0</v>
      </c>
      <c r="Y154" s="83">
        <f t="shared" si="40"/>
        <v>0</v>
      </c>
      <c r="Z154" s="83">
        <f t="shared" si="40"/>
        <v>0</v>
      </c>
      <c r="AA154" s="83">
        <f t="shared" si="40"/>
        <v>0</v>
      </c>
      <c r="AB154" s="83">
        <f t="shared" si="40"/>
        <v>0</v>
      </c>
      <c r="AC154" s="83">
        <f t="shared" si="40"/>
        <v>0</v>
      </c>
      <c r="AD154" s="83">
        <f t="shared" si="40"/>
        <v>0</v>
      </c>
      <c r="AE154" s="83">
        <f t="shared" si="40"/>
        <v>0</v>
      </c>
      <c r="AF154" s="83">
        <f t="shared" si="40"/>
        <v>0</v>
      </c>
      <c r="AG154" s="83">
        <f t="shared" si="40"/>
        <v>0</v>
      </c>
      <c r="AH154" s="83">
        <f t="shared" si="40"/>
        <v>0</v>
      </c>
      <c r="AI154" s="83">
        <f t="shared" si="40"/>
        <v>0</v>
      </c>
      <c r="AJ154" s="83">
        <f t="shared" si="40"/>
        <v>0</v>
      </c>
      <c r="AK154" s="83">
        <f t="shared" ref="AK154:BA154" si="41">AK15*$F$6</f>
        <v>0</v>
      </c>
      <c r="AL154" s="83">
        <f t="shared" si="41"/>
        <v>0</v>
      </c>
      <c r="AM154" s="83">
        <f t="shared" si="41"/>
        <v>0</v>
      </c>
      <c r="AN154" s="83">
        <f t="shared" si="41"/>
        <v>0</v>
      </c>
      <c r="AO154" s="83">
        <f t="shared" si="41"/>
        <v>0</v>
      </c>
      <c r="AP154" s="83">
        <f t="shared" si="41"/>
        <v>0</v>
      </c>
      <c r="AQ154" s="83">
        <f t="shared" si="41"/>
        <v>0</v>
      </c>
      <c r="AR154" s="83">
        <f t="shared" si="41"/>
        <v>0</v>
      </c>
      <c r="AS154" s="83">
        <f t="shared" si="41"/>
        <v>0</v>
      </c>
      <c r="AT154" s="83">
        <f t="shared" si="41"/>
        <v>0</v>
      </c>
      <c r="AU154" s="83">
        <f t="shared" si="41"/>
        <v>0</v>
      </c>
      <c r="AV154" s="83">
        <f t="shared" si="41"/>
        <v>0</v>
      </c>
      <c r="AW154" s="83">
        <f t="shared" si="41"/>
        <v>0</v>
      </c>
      <c r="AX154" s="83">
        <f t="shared" si="41"/>
        <v>0</v>
      </c>
      <c r="AY154" s="83">
        <f t="shared" si="41"/>
        <v>0</v>
      </c>
      <c r="AZ154" s="83">
        <f t="shared" si="41"/>
        <v>0</v>
      </c>
      <c r="BA154" s="83">
        <f t="shared" si="41"/>
        <v>0</v>
      </c>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row>
    <row r="155" spans="1:246" s="16" customFormat="1" x14ac:dyDescent="0.55000000000000004">
      <c r="A155" s="125"/>
      <c r="B155" s="16" t="s">
        <v>19</v>
      </c>
      <c r="D155" s="83"/>
      <c r="E155" s="83" t="s">
        <v>14</v>
      </c>
      <c r="F155" s="83">
        <f t="shared" ref="F155:BA155" si="42">F18*F16*$F$6</f>
        <v>0</v>
      </c>
      <c r="G155" s="83">
        <f t="shared" si="42"/>
        <v>4.2000000000000003E-2</v>
      </c>
      <c r="H155" s="83">
        <f t="shared" si="42"/>
        <v>8.4000000000000005E-2</v>
      </c>
      <c r="I155" s="83">
        <f t="shared" si="42"/>
        <v>8.4000000000000005E-2</v>
      </c>
      <c r="J155" s="83">
        <f t="shared" si="42"/>
        <v>8.4000000000000005E-2</v>
      </c>
      <c r="K155" s="83">
        <f t="shared" si="42"/>
        <v>8.4000000000000005E-2</v>
      </c>
      <c r="L155" s="83">
        <f t="shared" si="42"/>
        <v>8.4000000000000005E-2</v>
      </c>
      <c r="M155" s="83">
        <f t="shared" si="42"/>
        <v>8.4000000000000005E-2</v>
      </c>
      <c r="N155" s="83">
        <f t="shared" si="42"/>
        <v>8.4000000000000005E-2</v>
      </c>
      <c r="O155" s="83">
        <f t="shared" si="42"/>
        <v>8.4000000000000005E-2</v>
      </c>
      <c r="P155" s="83">
        <f t="shared" si="42"/>
        <v>8.4000000000000005E-2</v>
      </c>
      <c r="Q155" s="83">
        <f t="shared" si="42"/>
        <v>8.4000000000000005E-2</v>
      </c>
      <c r="R155" s="83">
        <f t="shared" si="42"/>
        <v>8.4000000000000005E-2</v>
      </c>
      <c r="S155" s="83">
        <f t="shared" si="42"/>
        <v>8.4000000000000005E-2</v>
      </c>
      <c r="T155" s="83">
        <f t="shared" si="42"/>
        <v>8.4000000000000005E-2</v>
      </c>
      <c r="U155" s="83">
        <f t="shared" si="42"/>
        <v>8.4000000000000005E-2</v>
      </c>
      <c r="V155" s="83">
        <f t="shared" si="42"/>
        <v>8.4000000000000005E-2</v>
      </c>
      <c r="W155" s="83">
        <f t="shared" si="42"/>
        <v>8.4000000000000005E-2</v>
      </c>
      <c r="X155" s="83">
        <f t="shared" si="42"/>
        <v>8.4000000000000005E-2</v>
      </c>
      <c r="Y155" s="83">
        <f t="shared" si="42"/>
        <v>8.4000000000000005E-2</v>
      </c>
      <c r="Z155" s="83">
        <f t="shared" si="42"/>
        <v>8.4000000000000005E-2</v>
      </c>
      <c r="AA155" s="83">
        <f t="shared" si="42"/>
        <v>8.4000000000000005E-2</v>
      </c>
      <c r="AB155" s="83">
        <f t="shared" si="42"/>
        <v>8.4000000000000005E-2</v>
      </c>
      <c r="AC155" s="83">
        <f t="shared" si="42"/>
        <v>8.4000000000000005E-2</v>
      </c>
      <c r="AD155" s="83">
        <f t="shared" si="42"/>
        <v>8.4000000000000005E-2</v>
      </c>
      <c r="AE155" s="83">
        <f t="shared" si="42"/>
        <v>8.4000000000000005E-2</v>
      </c>
      <c r="AF155" s="83">
        <f t="shared" si="42"/>
        <v>8.4000000000000005E-2</v>
      </c>
      <c r="AG155" s="83">
        <f t="shared" si="42"/>
        <v>8.4000000000000005E-2</v>
      </c>
      <c r="AH155" s="83">
        <f t="shared" si="42"/>
        <v>8.4000000000000005E-2</v>
      </c>
      <c r="AI155" s="83">
        <f t="shared" si="42"/>
        <v>8.4000000000000005E-2</v>
      </c>
      <c r="AJ155" s="83">
        <f t="shared" si="42"/>
        <v>8.4000000000000005E-2</v>
      </c>
      <c r="AK155" s="83">
        <f t="shared" si="42"/>
        <v>8.4000000000000005E-2</v>
      </c>
      <c r="AL155" s="83">
        <f t="shared" si="42"/>
        <v>8.4000000000000005E-2</v>
      </c>
      <c r="AM155" s="83">
        <f t="shared" si="42"/>
        <v>8.4000000000000005E-2</v>
      </c>
      <c r="AN155" s="83">
        <f t="shared" si="42"/>
        <v>8.4000000000000005E-2</v>
      </c>
      <c r="AO155" s="83">
        <f t="shared" si="42"/>
        <v>8.4000000000000005E-2</v>
      </c>
      <c r="AP155" s="83">
        <f t="shared" si="42"/>
        <v>8.4000000000000005E-2</v>
      </c>
      <c r="AQ155" s="83">
        <f t="shared" si="42"/>
        <v>8.4000000000000005E-2</v>
      </c>
      <c r="AR155" s="83">
        <f t="shared" si="42"/>
        <v>8.4000000000000005E-2</v>
      </c>
      <c r="AS155" s="83">
        <f t="shared" si="42"/>
        <v>8.4000000000000005E-2</v>
      </c>
      <c r="AT155" s="83">
        <f t="shared" si="42"/>
        <v>8.4000000000000005E-2</v>
      </c>
      <c r="AU155" s="83">
        <f t="shared" si="42"/>
        <v>8.4000000000000005E-2</v>
      </c>
      <c r="AV155" s="83">
        <f t="shared" si="42"/>
        <v>8.4000000000000005E-2</v>
      </c>
      <c r="AW155" s="83">
        <f t="shared" si="42"/>
        <v>8.4000000000000005E-2</v>
      </c>
      <c r="AX155" s="83">
        <f t="shared" si="42"/>
        <v>8.4000000000000005E-2</v>
      </c>
      <c r="AY155" s="83">
        <f t="shared" si="42"/>
        <v>8.4000000000000005E-2</v>
      </c>
      <c r="AZ155" s="83">
        <f t="shared" si="42"/>
        <v>8.4000000000000005E-2</v>
      </c>
      <c r="BA155" s="83">
        <f t="shared" si="42"/>
        <v>8.4000000000000005E-2</v>
      </c>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row>
    <row r="156" spans="1:246" s="16" customFormat="1" x14ac:dyDescent="0.55000000000000004">
      <c r="A156" s="125"/>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row>
    <row r="157" spans="1:246" s="16" customFormat="1" ht="14.7" thickBot="1" x14ac:dyDescent="0.6">
      <c r="A157" s="125"/>
      <c r="B157" s="16" t="s">
        <v>21</v>
      </c>
      <c r="C157" s="74"/>
      <c r="D157" s="113">
        <f>D152-D153</f>
        <v>0</v>
      </c>
      <c r="E157" s="83">
        <f t="shared" ref="E157:AG157" si="43">E152-E153</f>
        <v>-0.84000000000000008</v>
      </c>
      <c r="F157" s="83">
        <f t="shared" si="43"/>
        <v>-0.63</v>
      </c>
      <c r="G157" s="83">
        <f t="shared" si="43"/>
        <v>-0.90700000000000025</v>
      </c>
      <c r="H157" s="83">
        <f t="shared" si="43"/>
        <v>-0.65900000000000036</v>
      </c>
      <c r="I157" s="83">
        <f t="shared" si="43"/>
        <v>7.5999999999999956E-2</v>
      </c>
      <c r="J157" s="83">
        <f t="shared" si="43"/>
        <v>0.49599999999999994</v>
      </c>
      <c r="K157" s="83">
        <f t="shared" si="43"/>
        <v>0.49599999999999994</v>
      </c>
      <c r="L157" s="83">
        <f t="shared" si="43"/>
        <v>0.49599999999999994</v>
      </c>
      <c r="M157" s="83">
        <f t="shared" si="43"/>
        <v>0.49599999999999994</v>
      </c>
      <c r="N157" s="83">
        <f t="shared" si="43"/>
        <v>0.49599999999999994</v>
      </c>
      <c r="O157" s="83">
        <f t="shared" si="43"/>
        <v>0.49599999999999994</v>
      </c>
      <c r="P157" s="83">
        <f t="shared" si="43"/>
        <v>0.49599999999999994</v>
      </c>
      <c r="Q157" s="83">
        <f t="shared" si="43"/>
        <v>0.49599999999999994</v>
      </c>
      <c r="R157" s="83">
        <f t="shared" si="43"/>
        <v>0.49599999999999994</v>
      </c>
      <c r="S157" s="83">
        <f t="shared" si="43"/>
        <v>0.49599999999999994</v>
      </c>
      <c r="T157" s="83">
        <f t="shared" si="43"/>
        <v>0.49599999999999994</v>
      </c>
      <c r="U157" s="83">
        <f t="shared" si="43"/>
        <v>0.49599999999999994</v>
      </c>
      <c r="V157" s="83">
        <f t="shared" si="43"/>
        <v>0.49599999999999994</v>
      </c>
      <c r="W157" s="83">
        <f t="shared" si="43"/>
        <v>0.49599999999999994</v>
      </c>
      <c r="X157" s="83">
        <f t="shared" si="43"/>
        <v>0.49599999999999994</v>
      </c>
      <c r="Y157" s="83">
        <f t="shared" si="43"/>
        <v>0.49599999999999994</v>
      </c>
      <c r="Z157" s="83">
        <f t="shared" si="43"/>
        <v>0.49599999999999994</v>
      </c>
      <c r="AA157" s="83">
        <f t="shared" si="43"/>
        <v>0.49599999999999994</v>
      </c>
      <c r="AB157" s="83">
        <f t="shared" si="43"/>
        <v>0.49599999999999994</v>
      </c>
      <c r="AC157" s="83">
        <f t="shared" si="43"/>
        <v>0.49599999999999994</v>
      </c>
      <c r="AD157" s="83">
        <f t="shared" si="43"/>
        <v>0.49599999999999994</v>
      </c>
      <c r="AE157" s="83">
        <f t="shared" si="43"/>
        <v>0.49599999999999994</v>
      </c>
      <c r="AF157" s="83">
        <f t="shared" si="43"/>
        <v>0.49599999999999994</v>
      </c>
      <c r="AG157" s="83">
        <f t="shared" si="43"/>
        <v>0.49599999999999994</v>
      </c>
      <c r="AH157" s="83">
        <f t="shared" ref="AH157:BA157" si="44">AH152-AH153</f>
        <v>0.49599999999999994</v>
      </c>
      <c r="AI157" s="83">
        <f t="shared" si="44"/>
        <v>0.49599999999999994</v>
      </c>
      <c r="AJ157" s="83">
        <f t="shared" si="44"/>
        <v>0.49599999999999994</v>
      </c>
      <c r="AK157" s="83">
        <f t="shared" si="44"/>
        <v>0.49599999999999994</v>
      </c>
      <c r="AL157" s="83">
        <f t="shared" si="44"/>
        <v>0.49599999999999994</v>
      </c>
      <c r="AM157" s="83">
        <f t="shared" si="44"/>
        <v>0.49599999999999994</v>
      </c>
      <c r="AN157" s="83">
        <f t="shared" si="44"/>
        <v>0.49599999999999994</v>
      </c>
      <c r="AO157" s="83">
        <f t="shared" si="44"/>
        <v>0.49599999999999994</v>
      </c>
      <c r="AP157" s="83">
        <f t="shared" si="44"/>
        <v>0.49599999999999994</v>
      </c>
      <c r="AQ157" s="83">
        <f t="shared" si="44"/>
        <v>0.49599999999999994</v>
      </c>
      <c r="AR157" s="83">
        <f t="shared" si="44"/>
        <v>0.49599999999999994</v>
      </c>
      <c r="AS157" s="83">
        <f t="shared" si="44"/>
        <v>0.49599999999999994</v>
      </c>
      <c r="AT157" s="83">
        <f t="shared" si="44"/>
        <v>0.49599999999999994</v>
      </c>
      <c r="AU157" s="83">
        <f t="shared" si="44"/>
        <v>0.49599999999999994</v>
      </c>
      <c r="AV157" s="83">
        <f t="shared" si="44"/>
        <v>0.49599999999999994</v>
      </c>
      <c r="AW157" s="83">
        <f t="shared" si="44"/>
        <v>0.49599999999999994</v>
      </c>
      <c r="AX157" s="83">
        <f t="shared" si="44"/>
        <v>0.49599999999999994</v>
      </c>
      <c r="AY157" s="83">
        <f t="shared" si="44"/>
        <v>0.49599999999999994</v>
      </c>
      <c r="AZ157" s="83">
        <f t="shared" si="44"/>
        <v>0.49599999999999994</v>
      </c>
      <c r="BA157" s="83">
        <f t="shared" si="44"/>
        <v>0.49599999999999994</v>
      </c>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row>
    <row r="158" spans="1:246" s="16" customFormat="1" x14ac:dyDescent="0.55000000000000004">
      <c r="A158" s="125"/>
      <c r="B158" s="72"/>
      <c r="C158" s="75" t="s">
        <v>22</v>
      </c>
      <c r="D158" s="76">
        <f>IRR(E157:AL157,0.1)</f>
        <v>0.11928671364068788</v>
      </c>
      <c r="E158" s="73"/>
      <c r="AH158" s="72"/>
      <c r="AI158" s="72"/>
      <c r="AJ158" s="72"/>
      <c r="AK158" s="72"/>
      <c r="AL158" s="72"/>
      <c r="AM158" s="72"/>
      <c r="AN158" s="72"/>
      <c r="AO158" s="72"/>
      <c r="AP158" s="72"/>
      <c r="AQ158" s="72"/>
      <c r="AR158" s="72"/>
      <c r="AS158" s="72"/>
      <c r="AT158" s="72"/>
      <c r="AU158" s="72"/>
      <c r="AV158" s="72"/>
      <c r="AW158" s="72"/>
      <c r="AX158" s="72"/>
      <c r="AY158" s="72"/>
      <c r="AZ158" s="72"/>
      <c r="BA158" s="72"/>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row>
    <row r="159" spans="1:246" s="16" customFormat="1" ht="14.7" thickBot="1" x14ac:dyDescent="0.6">
      <c r="A159" s="77"/>
      <c r="B159" s="180"/>
      <c r="C159" s="77" t="s">
        <v>23</v>
      </c>
      <c r="D159" s="78">
        <f>NPV($C$20,D157:AL157)</f>
        <v>4.0639598964749259</v>
      </c>
      <c r="E159" s="181"/>
      <c r="F159" s="182"/>
      <c r="G159" s="182"/>
      <c r="H159" s="182"/>
      <c r="I159" s="182"/>
      <c r="J159" s="182"/>
      <c r="K159" s="182"/>
      <c r="L159" s="182"/>
      <c r="M159" s="182"/>
      <c r="N159" s="182"/>
      <c r="O159" s="182"/>
      <c r="P159" s="182"/>
      <c r="Q159" s="182"/>
      <c r="R159" s="182"/>
      <c r="S159" s="182"/>
      <c r="T159" s="182"/>
      <c r="U159" s="182"/>
      <c r="V159" s="182"/>
      <c r="W159" s="182"/>
      <c r="X159" s="182"/>
      <c r="Y159" s="182"/>
      <c r="Z159" s="182"/>
      <c r="AA159" s="182"/>
      <c r="AB159" s="182"/>
      <c r="AC159" s="182"/>
      <c r="AD159" s="182"/>
      <c r="AE159" s="182"/>
      <c r="AF159" s="182"/>
      <c r="AG159" s="182"/>
      <c r="AH159" s="180"/>
      <c r="AI159" s="180"/>
      <c r="AJ159" s="180"/>
      <c r="AK159" s="180"/>
      <c r="AL159" s="180"/>
      <c r="AM159" s="180"/>
      <c r="AN159" s="180"/>
      <c r="AO159" s="180"/>
      <c r="AP159" s="180"/>
      <c r="AQ159" s="180"/>
      <c r="AR159" s="180"/>
      <c r="AS159" s="180"/>
      <c r="AT159" s="180"/>
      <c r="AU159" s="180"/>
      <c r="AV159" s="180"/>
      <c r="AW159" s="180"/>
      <c r="AX159" s="180"/>
      <c r="AY159" s="180"/>
      <c r="AZ159" s="180"/>
      <c r="BA159" s="180"/>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row>
    <row r="160" spans="1:246" s="12" customFormat="1" ht="14.7" thickBot="1" x14ac:dyDescent="0.6">
      <c r="A160" s="158"/>
      <c r="B160" s="158"/>
      <c r="C160" s="158" t="s">
        <v>1604</v>
      </c>
      <c r="D160" s="158">
        <f>NPV($C$20,D152:BA152)/NPV($C$20,D153:BA153)</f>
        <v>2.0623896918308846</v>
      </c>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220"/>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row>
    <row r="161" spans="1:246" s="17" customFormat="1" x14ac:dyDescent="0.55000000000000004">
      <c r="A161" s="183">
        <f>A7</f>
        <v>5</v>
      </c>
      <c r="B161" s="184" t="str">
        <f>B7</f>
        <v>Hotspot location 2</v>
      </c>
      <c r="C161" s="185"/>
      <c r="D161" s="185">
        <f>D151</f>
        <v>2017</v>
      </c>
      <c r="E161" s="185">
        <f t="shared" ref="E161:BA161" si="45">E151</f>
        <v>2018</v>
      </c>
      <c r="F161" s="185">
        <f t="shared" si="45"/>
        <v>2019</v>
      </c>
      <c r="G161" s="185">
        <f t="shared" si="45"/>
        <v>2020</v>
      </c>
      <c r="H161" s="185">
        <f t="shared" si="45"/>
        <v>2021</v>
      </c>
      <c r="I161" s="185">
        <f t="shared" si="45"/>
        <v>2022</v>
      </c>
      <c r="J161" s="185">
        <f t="shared" si="45"/>
        <v>2023</v>
      </c>
      <c r="K161" s="185">
        <f t="shared" si="45"/>
        <v>2024</v>
      </c>
      <c r="L161" s="185">
        <f t="shared" si="45"/>
        <v>2025</v>
      </c>
      <c r="M161" s="185">
        <f t="shared" si="45"/>
        <v>2026</v>
      </c>
      <c r="N161" s="185">
        <f t="shared" si="45"/>
        <v>2027</v>
      </c>
      <c r="O161" s="185">
        <f t="shared" si="45"/>
        <v>2028</v>
      </c>
      <c r="P161" s="185">
        <f t="shared" si="45"/>
        <v>2029</v>
      </c>
      <c r="Q161" s="185">
        <f t="shared" si="45"/>
        <v>2030</v>
      </c>
      <c r="R161" s="185">
        <f t="shared" si="45"/>
        <v>2031</v>
      </c>
      <c r="S161" s="185">
        <f t="shared" si="45"/>
        <v>2032</v>
      </c>
      <c r="T161" s="185">
        <f t="shared" si="45"/>
        <v>2033</v>
      </c>
      <c r="U161" s="185">
        <f t="shared" si="45"/>
        <v>2034</v>
      </c>
      <c r="V161" s="185">
        <f t="shared" si="45"/>
        <v>2035</v>
      </c>
      <c r="W161" s="185">
        <f t="shared" si="45"/>
        <v>2036</v>
      </c>
      <c r="X161" s="185">
        <f t="shared" si="45"/>
        <v>2037</v>
      </c>
      <c r="Y161" s="185">
        <f t="shared" si="45"/>
        <v>2038</v>
      </c>
      <c r="Z161" s="185">
        <f t="shared" si="45"/>
        <v>2039</v>
      </c>
      <c r="AA161" s="185">
        <f t="shared" si="45"/>
        <v>2040</v>
      </c>
      <c r="AB161" s="185">
        <f t="shared" si="45"/>
        <v>2041</v>
      </c>
      <c r="AC161" s="185">
        <f t="shared" si="45"/>
        <v>2042</v>
      </c>
      <c r="AD161" s="185">
        <f t="shared" si="45"/>
        <v>2043</v>
      </c>
      <c r="AE161" s="185">
        <f t="shared" si="45"/>
        <v>2044</v>
      </c>
      <c r="AF161" s="185">
        <f t="shared" si="45"/>
        <v>2045</v>
      </c>
      <c r="AG161" s="185">
        <f t="shared" si="45"/>
        <v>2046</v>
      </c>
      <c r="AH161" s="185">
        <f t="shared" si="45"/>
        <v>2047</v>
      </c>
      <c r="AI161" s="185">
        <f t="shared" si="45"/>
        <v>2048</v>
      </c>
      <c r="AJ161" s="185">
        <f t="shared" si="45"/>
        <v>2049</v>
      </c>
      <c r="AK161" s="185">
        <f t="shared" si="45"/>
        <v>2050</v>
      </c>
      <c r="AL161" s="185">
        <f t="shared" si="45"/>
        <v>2051</v>
      </c>
      <c r="AM161" s="185">
        <f t="shared" si="45"/>
        <v>2052</v>
      </c>
      <c r="AN161" s="185">
        <f t="shared" si="45"/>
        <v>2053</v>
      </c>
      <c r="AO161" s="185">
        <f t="shared" si="45"/>
        <v>2054</v>
      </c>
      <c r="AP161" s="185">
        <f t="shared" si="45"/>
        <v>2055</v>
      </c>
      <c r="AQ161" s="185">
        <f t="shared" si="45"/>
        <v>2056</v>
      </c>
      <c r="AR161" s="185">
        <f t="shared" si="45"/>
        <v>2057</v>
      </c>
      <c r="AS161" s="185">
        <f t="shared" si="45"/>
        <v>2058</v>
      </c>
      <c r="AT161" s="185">
        <f t="shared" si="45"/>
        <v>2059</v>
      </c>
      <c r="AU161" s="185">
        <f t="shared" si="45"/>
        <v>2060</v>
      </c>
      <c r="AV161" s="185">
        <f t="shared" si="45"/>
        <v>2061</v>
      </c>
      <c r="AW161" s="185">
        <f t="shared" si="45"/>
        <v>2062</v>
      </c>
      <c r="AX161" s="185">
        <f t="shared" si="45"/>
        <v>2063</v>
      </c>
      <c r="AY161" s="185">
        <f t="shared" si="45"/>
        <v>2064</v>
      </c>
      <c r="AZ161" s="185">
        <f t="shared" si="45"/>
        <v>2065</v>
      </c>
      <c r="BA161" s="185">
        <f t="shared" si="45"/>
        <v>2066</v>
      </c>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row>
    <row r="162" spans="1:246" s="17" customFormat="1" x14ac:dyDescent="0.55000000000000004">
      <c r="A162" s="127"/>
      <c r="B162" s="17" t="s">
        <v>11</v>
      </c>
      <c r="D162" s="18">
        <f t="shared" ref="D162:AI162" si="46">D17*$G$7</f>
        <v>0</v>
      </c>
      <c r="E162" s="32">
        <f t="shared" si="46"/>
        <v>0</v>
      </c>
      <c r="F162" s="32">
        <f t="shared" si="46"/>
        <v>0</v>
      </c>
      <c r="G162" s="32">
        <f t="shared" si="46"/>
        <v>0.155</v>
      </c>
      <c r="H162" s="32">
        <f t="shared" si="46"/>
        <v>0.31</v>
      </c>
      <c r="I162" s="32">
        <f t="shared" si="46"/>
        <v>0.31</v>
      </c>
      <c r="J162" s="32">
        <f t="shared" si="46"/>
        <v>0.31</v>
      </c>
      <c r="K162" s="32">
        <f t="shared" si="46"/>
        <v>0.31</v>
      </c>
      <c r="L162" s="32">
        <f t="shared" si="46"/>
        <v>0.31</v>
      </c>
      <c r="M162" s="32">
        <f t="shared" si="46"/>
        <v>0.31</v>
      </c>
      <c r="N162" s="32">
        <f t="shared" si="46"/>
        <v>0.31</v>
      </c>
      <c r="O162" s="32">
        <f t="shared" si="46"/>
        <v>0.31</v>
      </c>
      <c r="P162" s="32">
        <f t="shared" si="46"/>
        <v>0.31</v>
      </c>
      <c r="Q162" s="32">
        <f t="shared" si="46"/>
        <v>0.31</v>
      </c>
      <c r="R162" s="32">
        <f t="shared" si="46"/>
        <v>0.31</v>
      </c>
      <c r="S162" s="32">
        <f t="shared" si="46"/>
        <v>0.31</v>
      </c>
      <c r="T162" s="32">
        <f t="shared" si="46"/>
        <v>0.31</v>
      </c>
      <c r="U162" s="32">
        <f t="shared" si="46"/>
        <v>0.31</v>
      </c>
      <c r="V162" s="32">
        <f t="shared" si="46"/>
        <v>0.31</v>
      </c>
      <c r="W162" s="32">
        <f t="shared" si="46"/>
        <v>0.31</v>
      </c>
      <c r="X162" s="32">
        <f t="shared" si="46"/>
        <v>0.31</v>
      </c>
      <c r="Y162" s="32">
        <f t="shared" si="46"/>
        <v>0.31</v>
      </c>
      <c r="Z162" s="32">
        <f t="shared" si="46"/>
        <v>0.31</v>
      </c>
      <c r="AA162" s="32">
        <f t="shared" si="46"/>
        <v>0.31</v>
      </c>
      <c r="AB162" s="32">
        <f t="shared" si="46"/>
        <v>0.31</v>
      </c>
      <c r="AC162" s="32">
        <f t="shared" si="46"/>
        <v>0.31</v>
      </c>
      <c r="AD162" s="32">
        <f t="shared" si="46"/>
        <v>0.31</v>
      </c>
      <c r="AE162" s="32">
        <f t="shared" si="46"/>
        <v>0.31</v>
      </c>
      <c r="AF162" s="32">
        <f t="shared" si="46"/>
        <v>0.31</v>
      </c>
      <c r="AG162" s="32">
        <f t="shared" si="46"/>
        <v>0.31</v>
      </c>
      <c r="AH162" s="32">
        <f t="shared" si="46"/>
        <v>0.31</v>
      </c>
      <c r="AI162" s="32">
        <f t="shared" si="46"/>
        <v>0.31</v>
      </c>
      <c r="AJ162" s="32">
        <f t="shared" ref="AJ162:BA162" si="47">AJ17*$G$7</f>
        <v>0.31</v>
      </c>
      <c r="AK162" s="32">
        <f t="shared" si="47"/>
        <v>0.31</v>
      </c>
      <c r="AL162" s="32">
        <f t="shared" si="47"/>
        <v>0.31</v>
      </c>
      <c r="AM162" s="32">
        <f t="shared" si="47"/>
        <v>0.31</v>
      </c>
      <c r="AN162" s="32">
        <f t="shared" si="47"/>
        <v>0.31</v>
      </c>
      <c r="AO162" s="32">
        <f t="shared" si="47"/>
        <v>0.31</v>
      </c>
      <c r="AP162" s="32">
        <f t="shared" si="47"/>
        <v>0.31</v>
      </c>
      <c r="AQ162" s="32">
        <f t="shared" si="47"/>
        <v>0.31</v>
      </c>
      <c r="AR162" s="32">
        <f t="shared" si="47"/>
        <v>0.31</v>
      </c>
      <c r="AS162" s="32">
        <f t="shared" si="47"/>
        <v>0.31</v>
      </c>
      <c r="AT162" s="32">
        <f t="shared" si="47"/>
        <v>0.31</v>
      </c>
      <c r="AU162" s="32">
        <f t="shared" si="47"/>
        <v>0.31</v>
      </c>
      <c r="AV162" s="32">
        <f t="shared" si="47"/>
        <v>0.31</v>
      </c>
      <c r="AW162" s="32">
        <f t="shared" si="47"/>
        <v>0.31</v>
      </c>
      <c r="AX162" s="32">
        <f t="shared" si="47"/>
        <v>0.31</v>
      </c>
      <c r="AY162" s="32">
        <f t="shared" si="47"/>
        <v>0.31</v>
      </c>
      <c r="AZ162" s="32">
        <f t="shared" si="47"/>
        <v>0.31</v>
      </c>
      <c r="BA162" s="32">
        <f t="shared" si="47"/>
        <v>0.31</v>
      </c>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row>
    <row r="163" spans="1:246" s="17" customFormat="1" x14ac:dyDescent="0.55000000000000004">
      <c r="A163" s="127"/>
      <c r="B163" s="17" t="s">
        <v>18</v>
      </c>
      <c r="D163" s="17">
        <f t="shared" ref="D163:AI163" si="48">SUM(D164:D165)</f>
        <v>0</v>
      </c>
      <c r="E163" s="32">
        <f t="shared" si="48"/>
        <v>0.72000000000000008</v>
      </c>
      <c r="F163" s="32">
        <f t="shared" si="48"/>
        <v>0.54</v>
      </c>
      <c r="G163" s="32">
        <f t="shared" si="48"/>
        <v>1.026</v>
      </c>
      <c r="H163" s="32">
        <f t="shared" si="48"/>
        <v>1.0620000000000001</v>
      </c>
      <c r="I163" s="32">
        <f t="shared" si="48"/>
        <v>0.43200000000000005</v>
      </c>
      <c r="J163" s="32">
        <f t="shared" si="48"/>
        <v>7.2000000000000008E-2</v>
      </c>
      <c r="K163" s="32">
        <f t="shared" si="48"/>
        <v>7.2000000000000008E-2</v>
      </c>
      <c r="L163" s="32">
        <f t="shared" si="48"/>
        <v>7.2000000000000008E-2</v>
      </c>
      <c r="M163" s="32">
        <f t="shared" si="48"/>
        <v>7.2000000000000008E-2</v>
      </c>
      <c r="N163" s="32">
        <f t="shared" si="48"/>
        <v>7.2000000000000008E-2</v>
      </c>
      <c r="O163" s="32">
        <f t="shared" si="48"/>
        <v>7.2000000000000008E-2</v>
      </c>
      <c r="P163" s="32">
        <f t="shared" si="48"/>
        <v>7.2000000000000008E-2</v>
      </c>
      <c r="Q163" s="32">
        <f t="shared" si="48"/>
        <v>7.2000000000000008E-2</v>
      </c>
      <c r="R163" s="32">
        <f t="shared" si="48"/>
        <v>7.2000000000000008E-2</v>
      </c>
      <c r="S163" s="32">
        <f t="shared" si="48"/>
        <v>7.2000000000000008E-2</v>
      </c>
      <c r="T163" s="32">
        <f t="shared" si="48"/>
        <v>7.2000000000000008E-2</v>
      </c>
      <c r="U163" s="32">
        <f t="shared" si="48"/>
        <v>7.2000000000000008E-2</v>
      </c>
      <c r="V163" s="32">
        <f t="shared" si="48"/>
        <v>7.2000000000000008E-2</v>
      </c>
      <c r="W163" s="32">
        <f t="shared" si="48"/>
        <v>7.2000000000000008E-2</v>
      </c>
      <c r="X163" s="32">
        <f t="shared" si="48"/>
        <v>7.2000000000000008E-2</v>
      </c>
      <c r="Y163" s="32">
        <f t="shared" si="48"/>
        <v>7.2000000000000008E-2</v>
      </c>
      <c r="Z163" s="32">
        <f t="shared" si="48"/>
        <v>7.2000000000000008E-2</v>
      </c>
      <c r="AA163" s="32">
        <f t="shared" si="48"/>
        <v>7.2000000000000008E-2</v>
      </c>
      <c r="AB163" s="32">
        <f t="shared" si="48"/>
        <v>7.2000000000000008E-2</v>
      </c>
      <c r="AC163" s="32">
        <f t="shared" si="48"/>
        <v>7.2000000000000008E-2</v>
      </c>
      <c r="AD163" s="32">
        <f t="shared" si="48"/>
        <v>7.2000000000000008E-2</v>
      </c>
      <c r="AE163" s="32">
        <f t="shared" si="48"/>
        <v>7.2000000000000008E-2</v>
      </c>
      <c r="AF163" s="32">
        <f t="shared" si="48"/>
        <v>7.2000000000000008E-2</v>
      </c>
      <c r="AG163" s="32">
        <f t="shared" si="48"/>
        <v>7.2000000000000008E-2</v>
      </c>
      <c r="AH163" s="32">
        <f t="shared" si="48"/>
        <v>7.2000000000000008E-2</v>
      </c>
      <c r="AI163" s="32">
        <f t="shared" si="48"/>
        <v>7.2000000000000008E-2</v>
      </c>
      <c r="AJ163" s="32">
        <f t="shared" ref="AJ163:BA163" si="49">SUM(AJ164:AJ165)</f>
        <v>7.2000000000000008E-2</v>
      </c>
      <c r="AK163" s="32">
        <f t="shared" si="49"/>
        <v>7.2000000000000008E-2</v>
      </c>
      <c r="AL163" s="32">
        <f t="shared" si="49"/>
        <v>7.2000000000000008E-2</v>
      </c>
      <c r="AM163" s="32">
        <f t="shared" si="49"/>
        <v>7.2000000000000008E-2</v>
      </c>
      <c r="AN163" s="32">
        <f t="shared" si="49"/>
        <v>7.2000000000000008E-2</v>
      </c>
      <c r="AO163" s="32">
        <f t="shared" si="49"/>
        <v>7.2000000000000008E-2</v>
      </c>
      <c r="AP163" s="32">
        <f t="shared" si="49"/>
        <v>7.2000000000000008E-2</v>
      </c>
      <c r="AQ163" s="32">
        <f t="shared" si="49"/>
        <v>7.2000000000000008E-2</v>
      </c>
      <c r="AR163" s="32">
        <f t="shared" si="49"/>
        <v>7.2000000000000008E-2</v>
      </c>
      <c r="AS163" s="32">
        <f t="shared" si="49"/>
        <v>7.2000000000000008E-2</v>
      </c>
      <c r="AT163" s="32">
        <f t="shared" si="49"/>
        <v>7.2000000000000008E-2</v>
      </c>
      <c r="AU163" s="32">
        <f t="shared" si="49"/>
        <v>7.2000000000000008E-2</v>
      </c>
      <c r="AV163" s="32">
        <f t="shared" si="49"/>
        <v>7.2000000000000008E-2</v>
      </c>
      <c r="AW163" s="32">
        <f t="shared" si="49"/>
        <v>7.2000000000000008E-2</v>
      </c>
      <c r="AX163" s="32">
        <f t="shared" si="49"/>
        <v>7.2000000000000008E-2</v>
      </c>
      <c r="AY163" s="32">
        <f t="shared" si="49"/>
        <v>7.2000000000000008E-2</v>
      </c>
      <c r="AZ163" s="32">
        <f t="shared" si="49"/>
        <v>7.2000000000000008E-2</v>
      </c>
      <c r="BA163" s="32">
        <f t="shared" si="49"/>
        <v>7.2000000000000008E-2</v>
      </c>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row>
    <row r="164" spans="1:246" s="17" customFormat="1" x14ac:dyDescent="0.55000000000000004">
      <c r="A164" s="127"/>
      <c r="B164" s="17" t="s">
        <v>20</v>
      </c>
      <c r="E164" s="32">
        <f t="shared" ref="E164:AJ164" si="50">E15*$F$7</f>
        <v>0.72000000000000008</v>
      </c>
      <c r="F164" s="32">
        <f t="shared" si="50"/>
        <v>0.54</v>
      </c>
      <c r="G164" s="32">
        <f t="shared" si="50"/>
        <v>0.9900000000000001</v>
      </c>
      <c r="H164" s="32">
        <f t="shared" si="50"/>
        <v>0.9900000000000001</v>
      </c>
      <c r="I164" s="32">
        <f t="shared" si="50"/>
        <v>0.36000000000000004</v>
      </c>
      <c r="J164" s="32">
        <f t="shared" si="50"/>
        <v>0</v>
      </c>
      <c r="K164" s="32">
        <f t="shared" si="50"/>
        <v>0</v>
      </c>
      <c r="L164" s="32">
        <f t="shared" si="50"/>
        <v>0</v>
      </c>
      <c r="M164" s="32">
        <f t="shared" si="50"/>
        <v>0</v>
      </c>
      <c r="N164" s="32">
        <f t="shared" si="50"/>
        <v>0</v>
      </c>
      <c r="O164" s="32">
        <f t="shared" si="50"/>
        <v>0</v>
      </c>
      <c r="P164" s="32">
        <f t="shared" si="50"/>
        <v>0</v>
      </c>
      <c r="Q164" s="32">
        <f t="shared" si="50"/>
        <v>0</v>
      </c>
      <c r="R164" s="32">
        <f t="shared" si="50"/>
        <v>0</v>
      </c>
      <c r="S164" s="32">
        <f t="shared" si="50"/>
        <v>0</v>
      </c>
      <c r="T164" s="32">
        <f t="shared" si="50"/>
        <v>0</v>
      </c>
      <c r="U164" s="32">
        <f t="shared" si="50"/>
        <v>0</v>
      </c>
      <c r="V164" s="32">
        <f t="shared" si="50"/>
        <v>0</v>
      </c>
      <c r="W164" s="32">
        <f t="shared" si="50"/>
        <v>0</v>
      </c>
      <c r="X164" s="32">
        <f t="shared" si="50"/>
        <v>0</v>
      </c>
      <c r="Y164" s="32">
        <f t="shared" si="50"/>
        <v>0</v>
      </c>
      <c r="Z164" s="32">
        <f t="shared" si="50"/>
        <v>0</v>
      </c>
      <c r="AA164" s="32">
        <f t="shared" si="50"/>
        <v>0</v>
      </c>
      <c r="AB164" s="32">
        <f t="shared" si="50"/>
        <v>0</v>
      </c>
      <c r="AC164" s="32">
        <f t="shared" si="50"/>
        <v>0</v>
      </c>
      <c r="AD164" s="32">
        <f t="shared" si="50"/>
        <v>0</v>
      </c>
      <c r="AE164" s="32">
        <f t="shared" si="50"/>
        <v>0</v>
      </c>
      <c r="AF164" s="32">
        <f t="shared" si="50"/>
        <v>0</v>
      </c>
      <c r="AG164" s="32">
        <f t="shared" si="50"/>
        <v>0</v>
      </c>
      <c r="AH164" s="32">
        <f t="shared" si="50"/>
        <v>0</v>
      </c>
      <c r="AI164" s="32">
        <f t="shared" si="50"/>
        <v>0</v>
      </c>
      <c r="AJ164" s="32">
        <f t="shared" si="50"/>
        <v>0</v>
      </c>
      <c r="AK164" s="32">
        <f t="shared" ref="AK164:BA164" si="51">AK15*$F$7</f>
        <v>0</v>
      </c>
      <c r="AL164" s="32">
        <f t="shared" si="51"/>
        <v>0</v>
      </c>
      <c r="AM164" s="32">
        <f t="shared" si="51"/>
        <v>0</v>
      </c>
      <c r="AN164" s="32">
        <f t="shared" si="51"/>
        <v>0</v>
      </c>
      <c r="AO164" s="32">
        <f t="shared" si="51"/>
        <v>0</v>
      </c>
      <c r="AP164" s="32">
        <f t="shared" si="51"/>
        <v>0</v>
      </c>
      <c r="AQ164" s="32">
        <f t="shared" si="51"/>
        <v>0</v>
      </c>
      <c r="AR164" s="32">
        <f t="shared" si="51"/>
        <v>0</v>
      </c>
      <c r="AS164" s="32">
        <f t="shared" si="51"/>
        <v>0</v>
      </c>
      <c r="AT164" s="32">
        <f t="shared" si="51"/>
        <v>0</v>
      </c>
      <c r="AU164" s="32">
        <f t="shared" si="51"/>
        <v>0</v>
      </c>
      <c r="AV164" s="32">
        <f t="shared" si="51"/>
        <v>0</v>
      </c>
      <c r="AW164" s="32">
        <f t="shared" si="51"/>
        <v>0</v>
      </c>
      <c r="AX164" s="32">
        <f t="shared" si="51"/>
        <v>0</v>
      </c>
      <c r="AY164" s="32">
        <f t="shared" si="51"/>
        <v>0</v>
      </c>
      <c r="AZ164" s="32">
        <f t="shared" si="51"/>
        <v>0</v>
      </c>
      <c r="BA164" s="32">
        <f t="shared" si="51"/>
        <v>0</v>
      </c>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row>
    <row r="165" spans="1:246" s="17" customFormat="1" x14ac:dyDescent="0.55000000000000004">
      <c r="A165" s="127"/>
      <c r="B165" s="17" t="s">
        <v>19</v>
      </c>
      <c r="E165" s="32" t="s">
        <v>14</v>
      </c>
      <c r="F165" s="32">
        <f t="shared" ref="F165:BA165" si="52">F18*F16*$F$7</f>
        <v>0</v>
      </c>
      <c r="G165" s="32">
        <f t="shared" si="52"/>
        <v>3.6000000000000004E-2</v>
      </c>
      <c r="H165" s="32">
        <f t="shared" si="52"/>
        <v>7.2000000000000008E-2</v>
      </c>
      <c r="I165" s="32">
        <f t="shared" si="52"/>
        <v>7.2000000000000008E-2</v>
      </c>
      <c r="J165" s="32">
        <f t="shared" si="52"/>
        <v>7.2000000000000008E-2</v>
      </c>
      <c r="K165" s="32">
        <f t="shared" si="52"/>
        <v>7.2000000000000008E-2</v>
      </c>
      <c r="L165" s="32">
        <f t="shared" si="52"/>
        <v>7.2000000000000008E-2</v>
      </c>
      <c r="M165" s="32">
        <f t="shared" si="52"/>
        <v>7.2000000000000008E-2</v>
      </c>
      <c r="N165" s="32">
        <f t="shared" si="52"/>
        <v>7.2000000000000008E-2</v>
      </c>
      <c r="O165" s="32">
        <f t="shared" si="52"/>
        <v>7.2000000000000008E-2</v>
      </c>
      <c r="P165" s="32">
        <f t="shared" si="52"/>
        <v>7.2000000000000008E-2</v>
      </c>
      <c r="Q165" s="32">
        <f t="shared" si="52"/>
        <v>7.2000000000000008E-2</v>
      </c>
      <c r="R165" s="32">
        <f t="shared" si="52"/>
        <v>7.2000000000000008E-2</v>
      </c>
      <c r="S165" s="32">
        <f t="shared" si="52"/>
        <v>7.2000000000000008E-2</v>
      </c>
      <c r="T165" s="32">
        <f t="shared" si="52"/>
        <v>7.2000000000000008E-2</v>
      </c>
      <c r="U165" s="32">
        <f t="shared" si="52"/>
        <v>7.2000000000000008E-2</v>
      </c>
      <c r="V165" s="32">
        <f t="shared" si="52"/>
        <v>7.2000000000000008E-2</v>
      </c>
      <c r="W165" s="32">
        <f t="shared" si="52"/>
        <v>7.2000000000000008E-2</v>
      </c>
      <c r="X165" s="32">
        <f t="shared" si="52"/>
        <v>7.2000000000000008E-2</v>
      </c>
      <c r="Y165" s="32">
        <f t="shared" si="52"/>
        <v>7.2000000000000008E-2</v>
      </c>
      <c r="Z165" s="32">
        <f t="shared" si="52"/>
        <v>7.2000000000000008E-2</v>
      </c>
      <c r="AA165" s="32">
        <f t="shared" si="52"/>
        <v>7.2000000000000008E-2</v>
      </c>
      <c r="AB165" s="32">
        <f t="shared" si="52"/>
        <v>7.2000000000000008E-2</v>
      </c>
      <c r="AC165" s="32">
        <f t="shared" si="52"/>
        <v>7.2000000000000008E-2</v>
      </c>
      <c r="AD165" s="32">
        <f t="shared" si="52"/>
        <v>7.2000000000000008E-2</v>
      </c>
      <c r="AE165" s="32">
        <f t="shared" si="52"/>
        <v>7.2000000000000008E-2</v>
      </c>
      <c r="AF165" s="32">
        <f t="shared" si="52"/>
        <v>7.2000000000000008E-2</v>
      </c>
      <c r="AG165" s="32">
        <f t="shared" si="52"/>
        <v>7.2000000000000008E-2</v>
      </c>
      <c r="AH165" s="32">
        <f t="shared" si="52"/>
        <v>7.2000000000000008E-2</v>
      </c>
      <c r="AI165" s="32">
        <f t="shared" si="52"/>
        <v>7.2000000000000008E-2</v>
      </c>
      <c r="AJ165" s="32">
        <f t="shared" si="52"/>
        <v>7.2000000000000008E-2</v>
      </c>
      <c r="AK165" s="32">
        <f t="shared" si="52"/>
        <v>7.2000000000000008E-2</v>
      </c>
      <c r="AL165" s="32">
        <f t="shared" si="52"/>
        <v>7.2000000000000008E-2</v>
      </c>
      <c r="AM165" s="32">
        <f t="shared" si="52"/>
        <v>7.2000000000000008E-2</v>
      </c>
      <c r="AN165" s="32">
        <f t="shared" si="52"/>
        <v>7.2000000000000008E-2</v>
      </c>
      <c r="AO165" s="32">
        <f t="shared" si="52"/>
        <v>7.2000000000000008E-2</v>
      </c>
      <c r="AP165" s="32">
        <f t="shared" si="52"/>
        <v>7.2000000000000008E-2</v>
      </c>
      <c r="AQ165" s="32">
        <f t="shared" si="52"/>
        <v>7.2000000000000008E-2</v>
      </c>
      <c r="AR165" s="32">
        <f t="shared" si="52"/>
        <v>7.2000000000000008E-2</v>
      </c>
      <c r="AS165" s="32">
        <f t="shared" si="52"/>
        <v>7.2000000000000008E-2</v>
      </c>
      <c r="AT165" s="32">
        <f t="shared" si="52"/>
        <v>7.2000000000000008E-2</v>
      </c>
      <c r="AU165" s="32">
        <f t="shared" si="52"/>
        <v>7.2000000000000008E-2</v>
      </c>
      <c r="AV165" s="32">
        <f t="shared" si="52"/>
        <v>7.2000000000000008E-2</v>
      </c>
      <c r="AW165" s="32">
        <f t="shared" si="52"/>
        <v>7.2000000000000008E-2</v>
      </c>
      <c r="AX165" s="32">
        <f t="shared" si="52"/>
        <v>7.2000000000000008E-2</v>
      </c>
      <c r="AY165" s="32">
        <f t="shared" si="52"/>
        <v>7.2000000000000008E-2</v>
      </c>
      <c r="AZ165" s="32">
        <f t="shared" si="52"/>
        <v>7.2000000000000008E-2</v>
      </c>
      <c r="BA165" s="32">
        <f t="shared" si="52"/>
        <v>7.2000000000000008E-2</v>
      </c>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row>
    <row r="166" spans="1:246" s="17" customFormat="1" x14ac:dyDescent="0.55000000000000004">
      <c r="A166" s="127"/>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row>
    <row r="167" spans="1:246" s="17" customFormat="1" ht="14.7" thickBot="1" x14ac:dyDescent="0.6">
      <c r="A167" s="127"/>
      <c r="B167" s="17" t="s">
        <v>21</v>
      </c>
      <c r="C167" s="46"/>
      <c r="D167" s="46">
        <f>D162-D163</f>
        <v>0</v>
      </c>
      <c r="E167" s="32">
        <f t="shared" ref="E167:AG167" si="53">E162-E163</f>
        <v>-0.72000000000000008</v>
      </c>
      <c r="F167" s="32">
        <f t="shared" si="53"/>
        <v>-0.54</v>
      </c>
      <c r="G167" s="32">
        <f t="shared" si="53"/>
        <v>-0.871</v>
      </c>
      <c r="H167" s="32">
        <f t="shared" si="53"/>
        <v>-0.752</v>
      </c>
      <c r="I167" s="32">
        <f t="shared" si="53"/>
        <v>-0.12200000000000005</v>
      </c>
      <c r="J167" s="32">
        <f t="shared" si="53"/>
        <v>0.23799999999999999</v>
      </c>
      <c r="K167" s="32">
        <f t="shared" si="53"/>
        <v>0.23799999999999999</v>
      </c>
      <c r="L167" s="32">
        <f t="shared" si="53"/>
        <v>0.23799999999999999</v>
      </c>
      <c r="M167" s="32">
        <f t="shared" si="53"/>
        <v>0.23799999999999999</v>
      </c>
      <c r="N167" s="32">
        <f t="shared" si="53"/>
        <v>0.23799999999999999</v>
      </c>
      <c r="O167" s="32">
        <f t="shared" si="53"/>
        <v>0.23799999999999999</v>
      </c>
      <c r="P167" s="32">
        <f t="shared" si="53"/>
        <v>0.23799999999999999</v>
      </c>
      <c r="Q167" s="32">
        <f t="shared" si="53"/>
        <v>0.23799999999999999</v>
      </c>
      <c r="R167" s="32">
        <f t="shared" si="53"/>
        <v>0.23799999999999999</v>
      </c>
      <c r="S167" s="32">
        <f t="shared" si="53"/>
        <v>0.23799999999999999</v>
      </c>
      <c r="T167" s="32">
        <f t="shared" si="53"/>
        <v>0.23799999999999999</v>
      </c>
      <c r="U167" s="32">
        <f t="shared" si="53"/>
        <v>0.23799999999999999</v>
      </c>
      <c r="V167" s="32">
        <f t="shared" si="53"/>
        <v>0.23799999999999999</v>
      </c>
      <c r="W167" s="32">
        <f t="shared" si="53"/>
        <v>0.23799999999999999</v>
      </c>
      <c r="X167" s="32">
        <f t="shared" si="53"/>
        <v>0.23799999999999999</v>
      </c>
      <c r="Y167" s="32">
        <f t="shared" si="53"/>
        <v>0.23799999999999999</v>
      </c>
      <c r="Z167" s="32">
        <f t="shared" si="53"/>
        <v>0.23799999999999999</v>
      </c>
      <c r="AA167" s="32">
        <f t="shared" si="53"/>
        <v>0.23799999999999999</v>
      </c>
      <c r="AB167" s="32">
        <f t="shared" si="53"/>
        <v>0.23799999999999999</v>
      </c>
      <c r="AC167" s="32">
        <f t="shared" si="53"/>
        <v>0.23799999999999999</v>
      </c>
      <c r="AD167" s="32">
        <f t="shared" si="53"/>
        <v>0.23799999999999999</v>
      </c>
      <c r="AE167" s="32">
        <f t="shared" si="53"/>
        <v>0.23799999999999999</v>
      </c>
      <c r="AF167" s="32">
        <f t="shared" si="53"/>
        <v>0.23799999999999999</v>
      </c>
      <c r="AG167" s="32">
        <f t="shared" si="53"/>
        <v>0.23799999999999999</v>
      </c>
      <c r="AH167" s="32">
        <f t="shared" ref="AH167:BA167" si="54">AH162-AH163</f>
        <v>0.23799999999999999</v>
      </c>
      <c r="AI167" s="32">
        <f t="shared" si="54"/>
        <v>0.23799999999999999</v>
      </c>
      <c r="AJ167" s="32">
        <f t="shared" si="54"/>
        <v>0.23799999999999999</v>
      </c>
      <c r="AK167" s="32">
        <f t="shared" si="54"/>
        <v>0.23799999999999999</v>
      </c>
      <c r="AL167" s="32">
        <f t="shared" si="54"/>
        <v>0.23799999999999999</v>
      </c>
      <c r="AM167" s="32">
        <f t="shared" si="54"/>
        <v>0.23799999999999999</v>
      </c>
      <c r="AN167" s="32">
        <f t="shared" si="54"/>
        <v>0.23799999999999999</v>
      </c>
      <c r="AO167" s="32">
        <f t="shared" si="54"/>
        <v>0.23799999999999999</v>
      </c>
      <c r="AP167" s="32">
        <f t="shared" si="54"/>
        <v>0.23799999999999999</v>
      </c>
      <c r="AQ167" s="32">
        <f t="shared" si="54"/>
        <v>0.23799999999999999</v>
      </c>
      <c r="AR167" s="32">
        <f t="shared" si="54"/>
        <v>0.23799999999999999</v>
      </c>
      <c r="AS167" s="32">
        <f t="shared" si="54"/>
        <v>0.23799999999999999</v>
      </c>
      <c r="AT167" s="32">
        <f t="shared" si="54"/>
        <v>0.23799999999999999</v>
      </c>
      <c r="AU167" s="32">
        <f t="shared" si="54"/>
        <v>0.23799999999999999</v>
      </c>
      <c r="AV167" s="32">
        <f t="shared" si="54"/>
        <v>0.23799999999999999</v>
      </c>
      <c r="AW167" s="32">
        <f t="shared" si="54"/>
        <v>0.23799999999999999</v>
      </c>
      <c r="AX167" s="32">
        <f t="shared" si="54"/>
        <v>0.23799999999999999</v>
      </c>
      <c r="AY167" s="32">
        <f t="shared" si="54"/>
        <v>0.23799999999999999</v>
      </c>
      <c r="AZ167" s="32">
        <f t="shared" si="54"/>
        <v>0.23799999999999999</v>
      </c>
      <c r="BA167" s="32">
        <f t="shared" si="54"/>
        <v>0.23799999999999999</v>
      </c>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row>
    <row r="168" spans="1:246" s="17" customFormat="1" x14ac:dyDescent="0.55000000000000004">
      <c r="A168" s="127"/>
      <c r="B168" s="44"/>
      <c r="C168" s="47" t="s">
        <v>22</v>
      </c>
      <c r="D168" s="48">
        <f>IRR(E167:AL167,0.1)</f>
        <v>5.5009620062106412E-2</v>
      </c>
      <c r="E168" s="45"/>
      <c r="AH168" s="44"/>
      <c r="AI168" s="44"/>
      <c r="AJ168" s="44"/>
      <c r="AK168" s="44"/>
      <c r="AL168" s="44"/>
      <c r="AM168" s="44"/>
      <c r="AN168" s="44"/>
      <c r="AO168" s="44"/>
      <c r="AP168" s="44"/>
      <c r="AQ168" s="44"/>
      <c r="AR168" s="44"/>
      <c r="AS168" s="44"/>
      <c r="AT168" s="44"/>
      <c r="AU168" s="44"/>
      <c r="AV168" s="44"/>
      <c r="AW168" s="44"/>
      <c r="AX168" s="44"/>
      <c r="AY168" s="44"/>
      <c r="AZ168" s="44"/>
      <c r="BA168" s="44"/>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row>
    <row r="169" spans="1:246" s="17" customFormat="1" ht="14.7" thickBot="1" x14ac:dyDescent="0.6">
      <c r="A169" s="49"/>
      <c r="B169" s="186"/>
      <c r="C169" s="49" t="s">
        <v>23</v>
      </c>
      <c r="D169" s="50">
        <f>NPV($C$20,D167:AL167)</f>
        <v>0.58976886340290813</v>
      </c>
      <c r="E169" s="187"/>
      <c r="F169" s="188"/>
      <c r="G169" s="188"/>
      <c r="H169" s="188"/>
      <c r="I169" s="188"/>
      <c r="J169" s="188"/>
      <c r="K169" s="188"/>
      <c r="L169" s="188"/>
      <c r="M169" s="188"/>
      <c r="N169" s="188"/>
      <c r="O169" s="188"/>
      <c r="P169" s="188"/>
      <c r="Q169" s="188"/>
      <c r="R169" s="188"/>
      <c r="S169" s="188"/>
      <c r="T169" s="188"/>
      <c r="U169" s="188"/>
      <c r="V169" s="188"/>
      <c r="W169" s="188"/>
      <c r="X169" s="188"/>
      <c r="Y169" s="188"/>
      <c r="Z169" s="188"/>
      <c r="AA169" s="188"/>
      <c r="AB169" s="188"/>
      <c r="AC169" s="188"/>
      <c r="AD169" s="188"/>
      <c r="AE169" s="188"/>
      <c r="AF169" s="188"/>
      <c r="AG169" s="188"/>
      <c r="AH169" s="186"/>
      <c r="AI169" s="186"/>
      <c r="AJ169" s="186"/>
      <c r="AK169" s="186"/>
      <c r="AL169" s="186"/>
      <c r="AM169" s="186"/>
      <c r="AN169" s="186"/>
      <c r="AO169" s="186"/>
      <c r="AP169" s="186"/>
      <c r="AQ169" s="186"/>
      <c r="AR169" s="186"/>
      <c r="AS169" s="186"/>
      <c r="AT169" s="186"/>
      <c r="AU169" s="186"/>
      <c r="AV169" s="186"/>
      <c r="AW169" s="186"/>
      <c r="AX169" s="186"/>
      <c r="AY169" s="186"/>
      <c r="AZ169" s="186"/>
      <c r="BA169" s="186"/>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row>
    <row r="170" spans="1:246" s="12" customFormat="1" ht="14.7" thickBot="1" x14ac:dyDescent="0.6">
      <c r="A170" s="158"/>
      <c r="B170" s="158"/>
      <c r="C170" s="158"/>
      <c r="D170" s="158">
        <f>NPV($C$20,D162:BA162)/NPV($C$20,D163:BA163)</f>
        <v>1.2860303538140874</v>
      </c>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220"/>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row>
    <row r="171" spans="1:246" s="19" customFormat="1" x14ac:dyDescent="0.55000000000000004">
      <c r="A171" s="189">
        <f>A8</f>
        <v>6</v>
      </c>
      <c r="B171" s="190" t="str">
        <f>B8</f>
        <v>Hotspot location 2</v>
      </c>
      <c r="C171" s="191"/>
      <c r="D171" s="191">
        <f>D161</f>
        <v>2017</v>
      </c>
      <c r="E171" s="191">
        <f t="shared" ref="E171:BA171" si="55">E161</f>
        <v>2018</v>
      </c>
      <c r="F171" s="191">
        <f t="shared" si="55"/>
        <v>2019</v>
      </c>
      <c r="G171" s="191">
        <f t="shared" si="55"/>
        <v>2020</v>
      </c>
      <c r="H171" s="191">
        <f t="shared" si="55"/>
        <v>2021</v>
      </c>
      <c r="I171" s="191">
        <f t="shared" si="55"/>
        <v>2022</v>
      </c>
      <c r="J171" s="191">
        <f t="shared" si="55"/>
        <v>2023</v>
      </c>
      <c r="K171" s="191">
        <f t="shared" si="55"/>
        <v>2024</v>
      </c>
      <c r="L171" s="191">
        <f t="shared" si="55"/>
        <v>2025</v>
      </c>
      <c r="M171" s="191">
        <f t="shared" si="55"/>
        <v>2026</v>
      </c>
      <c r="N171" s="191">
        <f t="shared" si="55"/>
        <v>2027</v>
      </c>
      <c r="O171" s="191">
        <f t="shared" si="55"/>
        <v>2028</v>
      </c>
      <c r="P171" s="191">
        <f t="shared" si="55"/>
        <v>2029</v>
      </c>
      <c r="Q171" s="191">
        <f t="shared" si="55"/>
        <v>2030</v>
      </c>
      <c r="R171" s="191">
        <f t="shared" si="55"/>
        <v>2031</v>
      </c>
      <c r="S171" s="191">
        <f t="shared" si="55"/>
        <v>2032</v>
      </c>
      <c r="T171" s="191">
        <f t="shared" si="55"/>
        <v>2033</v>
      </c>
      <c r="U171" s="191">
        <f t="shared" si="55"/>
        <v>2034</v>
      </c>
      <c r="V171" s="191">
        <f t="shared" si="55"/>
        <v>2035</v>
      </c>
      <c r="W171" s="191">
        <f t="shared" si="55"/>
        <v>2036</v>
      </c>
      <c r="X171" s="191">
        <f t="shared" si="55"/>
        <v>2037</v>
      </c>
      <c r="Y171" s="191">
        <f t="shared" si="55"/>
        <v>2038</v>
      </c>
      <c r="Z171" s="191">
        <f t="shared" si="55"/>
        <v>2039</v>
      </c>
      <c r="AA171" s="191">
        <f t="shared" si="55"/>
        <v>2040</v>
      </c>
      <c r="AB171" s="191">
        <f t="shared" si="55"/>
        <v>2041</v>
      </c>
      <c r="AC171" s="191">
        <f t="shared" si="55"/>
        <v>2042</v>
      </c>
      <c r="AD171" s="191">
        <f t="shared" si="55"/>
        <v>2043</v>
      </c>
      <c r="AE171" s="191">
        <f t="shared" si="55"/>
        <v>2044</v>
      </c>
      <c r="AF171" s="191">
        <f t="shared" si="55"/>
        <v>2045</v>
      </c>
      <c r="AG171" s="191">
        <f t="shared" si="55"/>
        <v>2046</v>
      </c>
      <c r="AH171" s="191">
        <f t="shared" si="55"/>
        <v>2047</v>
      </c>
      <c r="AI171" s="191">
        <f t="shared" si="55"/>
        <v>2048</v>
      </c>
      <c r="AJ171" s="191">
        <f t="shared" si="55"/>
        <v>2049</v>
      </c>
      <c r="AK171" s="191">
        <f t="shared" si="55"/>
        <v>2050</v>
      </c>
      <c r="AL171" s="191">
        <f t="shared" si="55"/>
        <v>2051</v>
      </c>
      <c r="AM171" s="191">
        <f t="shared" si="55"/>
        <v>2052</v>
      </c>
      <c r="AN171" s="191">
        <f t="shared" si="55"/>
        <v>2053</v>
      </c>
      <c r="AO171" s="191">
        <f t="shared" si="55"/>
        <v>2054</v>
      </c>
      <c r="AP171" s="191">
        <f t="shared" si="55"/>
        <v>2055</v>
      </c>
      <c r="AQ171" s="191">
        <f t="shared" si="55"/>
        <v>2056</v>
      </c>
      <c r="AR171" s="191">
        <f t="shared" si="55"/>
        <v>2057</v>
      </c>
      <c r="AS171" s="191">
        <f t="shared" si="55"/>
        <v>2058</v>
      </c>
      <c r="AT171" s="191">
        <f t="shared" si="55"/>
        <v>2059</v>
      </c>
      <c r="AU171" s="191">
        <f t="shared" si="55"/>
        <v>2060</v>
      </c>
      <c r="AV171" s="191">
        <f t="shared" si="55"/>
        <v>2061</v>
      </c>
      <c r="AW171" s="191">
        <f t="shared" si="55"/>
        <v>2062</v>
      </c>
      <c r="AX171" s="191">
        <f t="shared" si="55"/>
        <v>2063</v>
      </c>
      <c r="AY171" s="191">
        <f t="shared" si="55"/>
        <v>2064</v>
      </c>
      <c r="AZ171" s="191">
        <f t="shared" si="55"/>
        <v>2065</v>
      </c>
      <c r="BA171" s="191">
        <f t="shared" si="55"/>
        <v>2066</v>
      </c>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row>
    <row r="172" spans="1:246" s="19" customFormat="1" x14ac:dyDescent="0.55000000000000004">
      <c r="A172" s="129"/>
      <c r="B172" s="19" t="s">
        <v>11</v>
      </c>
      <c r="D172" s="25">
        <f t="shared" ref="D172:AI172" si="56">D17*$G$8</f>
        <v>0</v>
      </c>
      <c r="E172" s="25">
        <f t="shared" si="56"/>
        <v>0</v>
      </c>
      <c r="F172" s="25">
        <f t="shared" si="56"/>
        <v>0</v>
      </c>
      <c r="G172" s="25">
        <f t="shared" si="56"/>
        <v>0.16500000000000001</v>
      </c>
      <c r="H172" s="25">
        <f t="shared" si="56"/>
        <v>0.33</v>
      </c>
      <c r="I172" s="25">
        <f t="shared" si="56"/>
        <v>0.33</v>
      </c>
      <c r="J172" s="25">
        <f t="shared" si="56"/>
        <v>0.33</v>
      </c>
      <c r="K172" s="25">
        <f t="shared" si="56"/>
        <v>0.33</v>
      </c>
      <c r="L172" s="25">
        <f t="shared" si="56"/>
        <v>0.33</v>
      </c>
      <c r="M172" s="25">
        <f t="shared" si="56"/>
        <v>0.33</v>
      </c>
      <c r="N172" s="25">
        <f t="shared" si="56"/>
        <v>0.33</v>
      </c>
      <c r="O172" s="25">
        <f t="shared" si="56"/>
        <v>0.33</v>
      </c>
      <c r="P172" s="25">
        <f t="shared" si="56"/>
        <v>0.33</v>
      </c>
      <c r="Q172" s="25">
        <f t="shared" si="56"/>
        <v>0.33</v>
      </c>
      <c r="R172" s="25">
        <f t="shared" si="56"/>
        <v>0.33</v>
      </c>
      <c r="S172" s="25">
        <f t="shared" si="56"/>
        <v>0.33</v>
      </c>
      <c r="T172" s="25">
        <f t="shared" si="56"/>
        <v>0.33</v>
      </c>
      <c r="U172" s="25">
        <f t="shared" si="56"/>
        <v>0.33</v>
      </c>
      <c r="V172" s="25">
        <f t="shared" si="56"/>
        <v>0.33</v>
      </c>
      <c r="W172" s="25">
        <f t="shared" si="56"/>
        <v>0.33</v>
      </c>
      <c r="X172" s="25">
        <f t="shared" si="56"/>
        <v>0.33</v>
      </c>
      <c r="Y172" s="25">
        <f t="shared" si="56"/>
        <v>0.33</v>
      </c>
      <c r="Z172" s="25">
        <f t="shared" si="56"/>
        <v>0.33</v>
      </c>
      <c r="AA172" s="25">
        <f t="shared" si="56"/>
        <v>0.33</v>
      </c>
      <c r="AB172" s="25">
        <f t="shared" si="56"/>
        <v>0.33</v>
      </c>
      <c r="AC172" s="25">
        <f t="shared" si="56"/>
        <v>0.33</v>
      </c>
      <c r="AD172" s="25">
        <f t="shared" si="56"/>
        <v>0.33</v>
      </c>
      <c r="AE172" s="25">
        <f t="shared" si="56"/>
        <v>0.33</v>
      </c>
      <c r="AF172" s="25">
        <f t="shared" si="56"/>
        <v>0.33</v>
      </c>
      <c r="AG172" s="25">
        <f t="shared" si="56"/>
        <v>0.33</v>
      </c>
      <c r="AH172" s="25">
        <f t="shared" si="56"/>
        <v>0.33</v>
      </c>
      <c r="AI172" s="25">
        <f t="shared" si="56"/>
        <v>0.33</v>
      </c>
      <c r="AJ172" s="25">
        <f t="shared" ref="AJ172:BA172" si="57">AJ17*$G$8</f>
        <v>0.33</v>
      </c>
      <c r="AK172" s="25">
        <f t="shared" si="57"/>
        <v>0.33</v>
      </c>
      <c r="AL172" s="25">
        <f t="shared" si="57"/>
        <v>0.33</v>
      </c>
      <c r="AM172" s="25">
        <f t="shared" si="57"/>
        <v>0.33</v>
      </c>
      <c r="AN172" s="25">
        <f t="shared" si="57"/>
        <v>0.33</v>
      </c>
      <c r="AO172" s="25">
        <f t="shared" si="57"/>
        <v>0.33</v>
      </c>
      <c r="AP172" s="25">
        <f t="shared" si="57"/>
        <v>0.33</v>
      </c>
      <c r="AQ172" s="25">
        <f t="shared" si="57"/>
        <v>0.33</v>
      </c>
      <c r="AR172" s="25">
        <f t="shared" si="57"/>
        <v>0.33</v>
      </c>
      <c r="AS172" s="25">
        <f t="shared" si="57"/>
        <v>0.33</v>
      </c>
      <c r="AT172" s="25">
        <f t="shared" si="57"/>
        <v>0.33</v>
      </c>
      <c r="AU172" s="25">
        <f t="shared" si="57"/>
        <v>0.33</v>
      </c>
      <c r="AV172" s="25">
        <f t="shared" si="57"/>
        <v>0.33</v>
      </c>
      <c r="AW172" s="25">
        <f t="shared" si="57"/>
        <v>0.33</v>
      </c>
      <c r="AX172" s="25">
        <f t="shared" si="57"/>
        <v>0.33</v>
      </c>
      <c r="AY172" s="25">
        <f t="shared" si="57"/>
        <v>0.33</v>
      </c>
      <c r="AZ172" s="25">
        <f t="shared" si="57"/>
        <v>0.33</v>
      </c>
      <c r="BA172" s="25">
        <f t="shared" si="57"/>
        <v>0.33</v>
      </c>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row>
    <row r="173" spans="1:246" s="19" customFormat="1" x14ac:dyDescent="0.55000000000000004">
      <c r="A173" s="129"/>
      <c r="B173" s="19" t="s">
        <v>18</v>
      </c>
      <c r="D173" s="19">
        <f t="shared" ref="D173:AI173" si="58">SUM(D174:D175)</f>
        <v>0</v>
      </c>
      <c r="E173" s="31">
        <f t="shared" si="58"/>
        <v>0.84000000000000008</v>
      </c>
      <c r="F173" s="31">
        <f t="shared" si="58"/>
        <v>0.63</v>
      </c>
      <c r="G173" s="31">
        <f t="shared" si="58"/>
        <v>1.1970000000000003</v>
      </c>
      <c r="H173" s="31">
        <f t="shared" si="58"/>
        <v>1.2390000000000003</v>
      </c>
      <c r="I173" s="31">
        <f t="shared" si="58"/>
        <v>0.504</v>
      </c>
      <c r="J173" s="31">
        <f t="shared" si="58"/>
        <v>8.4000000000000005E-2</v>
      </c>
      <c r="K173" s="31">
        <f t="shared" si="58"/>
        <v>8.4000000000000005E-2</v>
      </c>
      <c r="L173" s="31">
        <f t="shared" si="58"/>
        <v>8.4000000000000005E-2</v>
      </c>
      <c r="M173" s="31">
        <f t="shared" si="58"/>
        <v>8.4000000000000005E-2</v>
      </c>
      <c r="N173" s="31">
        <f t="shared" si="58"/>
        <v>8.4000000000000005E-2</v>
      </c>
      <c r="O173" s="31">
        <f t="shared" si="58"/>
        <v>8.4000000000000005E-2</v>
      </c>
      <c r="P173" s="31">
        <f t="shared" si="58"/>
        <v>8.4000000000000005E-2</v>
      </c>
      <c r="Q173" s="31">
        <f t="shared" si="58"/>
        <v>8.4000000000000005E-2</v>
      </c>
      <c r="R173" s="31">
        <f t="shared" si="58"/>
        <v>8.4000000000000005E-2</v>
      </c>
      <c r="S173" s="31">
        <f t="shared" si="58"/>
        <v>8.4000000000000005E-2</v>
      </c>
      <c r="T173" s="31">
        <f t="shared" si="58"/>
        <v>8.4000000000000005E-2</v>
      </c>
      <c r="U173" s="31">
        <f t="shared" si="58"/>
        <v>8.4000000000000005E-2</v>
      </c>
      <c r="V173" s="31">
        <f t="shared" si="58"/>
        <v>8.4000000000000005E-2</v>
      </c>
      <c r="W173" s="31">
        <f t="shared" si="58"/>
        <v>8.4000000000000005E-2</v>
      </c>
      <c r="X173" s="31">
        <f t="shared" si="58"/>
        <v>8.4000000000000005E-2</v>
      </c>
      <c r="Y173" s="31">
        <f t="shared" si="58"/>
        <v>8.4000000000000005E-2</v>
      </c>
      <c r="Z173" s="31">
        <f t="shared" si="58"/>
        <v>8.4000000000000005E-2</v>
      </c>
      <c r="AA173" s="31">
        <f t="shared" si="58"/>
        <v>8.4000000000000005E-2</v>
      </c>
      <c r="AB173" s="31">
        <f t="shared" si="58"/>
        <v>8.4000000000000005E-2</v>
      </c>
      <c r="AC173" s="31">
        <f t="shared" si="58"/>
        <v>8.4000000000000005E-2</v>
      </c>
      <c r="AD173" s="31">
        <f t="shared" si="58"/>
        <v>8.4000000000000005E-2</v>
      </c>
      <c r="AE173" s="31">
        <f t="shared" si="58"/>
        <v>8.4000000000000005E-2</v>
      </c>
      <c r="AF173" s="31">
        <f t="shared" si="58"/>
        <v>8.4000000000000005E-2</v>
      </c>
      <c r="AG173" s="31">
        <f t="shared" si="58"/>
        <v>8.4000000000000005E-2</v>
      </c>
      <c r="AH173" s="31">
        <f t="shared" si="58"/>
        <v>8.4000000000000005E-2</v>
      </c>
      <c r="AI173" s="31">
        <f t="shared" si="58"/>
        <v>8.4000000000000005E-2</v>
      </c>
      <c r="AJ173" s="31">
        <f t="shared" ref="AJ173:BA173" si="59">SUM(AJ174:AJ175)</f>
        <v>8.4000000000000005E-2</v>
      </c>
      <c r="AK173" s="31">
        <f t="shared" si="59"/>
        <v>8.4000000000000005E-2</v>
      </c>
      <c r="AL173" s="31">
        <f t="shared" si="59"/>
        <v>8.4000000000000005E-2</v>
      </c>
      <c r="AM173" s="31">
        <f t="shared" si="59"/>
        <v>8.4000000000000005E-2</v>
      </c>
      <c r="AN173" s="31">
        <f t="shared" si="59"/>
        <v>8.4000000000000005E-2</v>
      </c>
      <c r="AO173" s="31">
        <f t="shared" si="59"/>
        <v>8.4000000000000005E-2</v>
      </c>
      <c r="AP173" s="31">
        <f t="shared" si="59"/>
        <v>8.4000000000000005E-2</v>
      </c>
      <c r="AQ173" s="31">
        <f t="shared" si="59"/>
        <v>8.4000000000000005E-2</v>
      </c>
      <c r="AR173" s="31">
        <f t="shared" si="59"/>
        <v>8.4000000000000005E-2</v>
      </c>
      <c r="AS173" s="31">
        <f t="shared" si="59"/>
        <v>8.4000000000000005E-2</v>
      </c>
      <c r="AT173" s="31">
        <f t="shared" si="59"/>
        <v>8.4000000000000005E-2</v>
      </c>
      <c r="AU173" s="31">
        <f t="shared" si="59"/>
        <v>8.4000000000000005E-2</v>
      </c>
      <c r="AV173" s="31">
        <f t="shared" si="59"/>
        <v>8.4000000000000005E-2</v>
      </c>
      <c r="AW173" s="31">
        <f t="shared" si="59"/>
        <v>8.4000000000000005E-2</v>
      </c>
      <c r="AX173" s="31">
        <f t="shared" si="59"/>
        <v>8.4000000000000005E-2</v>
      </c>
      <c r="AY173" s="31">
        <f t="shared" si="59"/>
        <v>8.4000000000000005E-2</v>
      </c>
      <c r="AZ173" s="31">
        <f t="shared" si="59"/>
        <v>8.4000000000000005E-2</v>
      </c>
      <c r="BA173" s="31">
        <f t="shared" si="59"/>
        <v>8.4000000000000005E-2</v>
      </c>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row>
    <row r="174" spans="1:246" s="19" customFormat="1" x14ac:dyDescent="0.55000000000000004">
      <c r="A174" s="129"/>
      <c r="B174" s="19" t="s">
        <v>20</v>
      </c>
      <c r="E174" s="31">
        <f t="shared" ref="E174:AJ174" si="60">E15*$F$8</f>
        <v>0.84000000000000008</v>
      </c>
      <c r="F174" s="31">
        <f t="shared" si="60"/>
        <v>0.63</v>
      </c>
      <c r="G174" s="31">
        <f t="shared" si="60"/>
        <v>1.1550000000000002</v>
      </c>
      <c r="H174" s="31">
        <f t="shared" si="60"/>
        <v>1.1550000000000002</v>
      </c>
      <c r="I174" s="31">
        <f t="shared" si="60"/>
        <v>0.42000000000000004</v>
      </c>
      <c r="J174" s="31">
        <f t="shared" si="60"/>
        <v>0</v>
      </c>
      <c r="K174" s="31">
        <f t="shared" si="60"/>
        <v>0</v>
      </c>
      <c r="L174" s="31">
        <f t="shared" si="60"/>
        <v>0</v>
      </c>
      <c r="M174" s="31">
        <f t="shared" si="60"/>
        <v>0</v>
      </c>
      <c r="N174" s="31">
        <f t="shared" si="60"/>
        <v>0</v>
      </c>
      <c r="O174" s="31">
        <f t="shared" si="60"/>
        <v>0</v>
      </c>
      <c r="P174" s="31">
        <f t="shared" si="60"/>
        <v>0</v>
      </c>
      <c r="Q174" s="31">
        <f t="shared" si="60"/>
        <v>0</v>
      </c>
      <c r="R174" s="31">
        <f t="shared" si="60"/>
        <v>0</v>
      </c>
      <c r="S174" s="31">
        <f t="shared" si="60"/>
        <v>0</v>
      </c>
      <c r="T174" s="31">
        <f t="shared" si="60"/>
        <v>0</v>
      </c>
      <c r="U174" s="31">
        <f t="shared" si="60"/>
        <v>0</v>
      </c>
      <c r="V174" s="31">
        <f t="shared" si="60"/>
        <v>0</v>
      </c>
      <c r="W174" s="31">
        <f t="shared" si="60"/>
        <v>0</v>
      </c>
      <c r="X174" s="31">
        <f t="shared" si="60"/>
        <v>0</v>
      </c>
      <c r="Y174" s="31">
        <f t="shared" si="60"/>
        <v>0</v>
      </c>
      <c r="Z174" s="31">
        <f t="shared" si="60"/>
        <v>0</v>
      </c>
      <c r="AA174" s="31">
        <f t="shared" si="60"/>
        <v>0</v>
      </c>
      <c r="AB174" s="31">
        <f t="shared" si="60"/>
        <v>0</v>
      </c>
      <c r="AC174" s="31">
        <f t="shared" si="60"/>
        <v>0</v>
      </c>
      <c r="AD174" s="31">
        <f t="shared" si="60"/>
        <v>0</v>
      </c>
      <c r="AE174" s="31">
        <f t="shared" si="60"/>
        <v>0</v>
      </c>
      <c r="AF174" s="31">
        <f t="shared" si="60"/>
        <v>0</v>
      </c>
      <c r="AG174" s="31">
        <f t="shared" si="60"/>
        <v>0</v>
      </c>
      <c r="AH174" s="31">
        <f t="shared" si="60"/>
        <v>0</v>
      </c>
      <c r="AI174" s="31">
        <f t="shared" si="60"/>
        <v>0</v>
      </c>
      <c r="AJ174" s="31">
        <f t="shared" si="60"/>
        <v>0</v>
      </c>
      <c r="AK174" s="31">
        <f t="shared" ref="AK174:BA174" si="61">AK15*$F$8</f>
        <v>0</v>
      </c>
      <c r="AL174" s="31">
        <f t="shared" si="61"/>
        <v>0</v>
      </c>
      <c r="AM174" s="31">
        <f t="shared" si="61"/>
        <v>0</v>
      </c>
      <c r="AN174" s="31">
        <f t="shared" si="61"/>
        <v>0</v>
      </c>
      <c r="AO174" s="31">
        <f t="shared" si="61"/>
        <v>0</v>
      </c>
      <c r="AP174" s="31">
        <f t="shared" si="61"/>
        <v>0</v>
      </c>
      <c r="AQ174" s="31">
        <f t="shared" si="61"/>
        <v>0</v>
      </c>
      <c r="AR174" s="31">
        <f t="shared" si="61"/>
        <v>0</v>
      </c>
      <c r="AS174" s="31">
        <f t="shared" si="61"/>
        <v>0</v>
      </c>
      <c r="AT174" s="31">
        <f t="shared" si="61"/>
        <v>0</v>
      </c>
      <c r="AU174" s="31">
        <f t="shared" si="61"/>
        <v>0</v>
      </c>
      <c r="AV174" s="31">
        <f t="shared" si="61"/>
        <v>0</v>
      </c>
      <c r="AW174" s="31">
        <f t="shared" si="61"/>
        <v>0</v>
      </c>
      <c r="AX174" s="31">
        <f t="shared" si="61"/>
        <v>0</v>
      </c>
      <c r="AY174" s="31">
        <f t="shared" si="61"/>
        <v>0</v>
      </c>
      <c r="AZ174" s="31">
        <f t="shared" si="61"/>
        <v>0</v>
      </c>
      <c r="BA174" s="31">
        <f t="shared" si="61"/>
        <v>0</v>
      </c>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row>
    <row r="175" spans="1:246" s="19" customFormat="1" x14ac:dyDescent="0.55000000000000004">
      <c r="A175" s="129"/>
      <c r="B175" s="19" t="s">
        <v>19</v>
      </c>
      <c r="E175" s="31" t="s">
        <v>14</v>
      </c>
      <c r="F175" s="31">
        <f t="shared" ref="F175:BA175" si="62">F18*F16*$F$8</f>
        <v>0</v>
      </c>
      <c r="G175" s="31">
        <f t="shared" si="62"/>
        <v>4.2000000000000003E-2</v>
      </c>
      <c r="H175" s="31">
        <f t="shared" si="62"/>
        <v>8.4000000000000005E-2</v>
      </c>
      <c r="I175" s="31">
        <f t="shared" si="62"/>
        <v>8.4000000000000005E-2</v>
      </c>
      <c r="J175" s="31">
        <f t="shared" si="62"/>
        <v>8.4000000000000005E-2</v>
      </c>
      <c r="K175" s="31">
        <f t="shared" si="62"/>
        <v>8.4000000000000005E-2</v>
      </c>
      <c r="L175" s="31">
        <f t="shared" si="62"/>
        <v>8.4000000000000005E-2</v>
      </c>
      <c r="M175" s="31">
        <f t="shared" si="62"/>
        <v>8.4000000000000005E-2</v>
      </c>
      <c r="N175" s="31">
        <f t="shared" si="62"/>
        <v>8.4000000000000005E-2</v>
      </c>
      <c r="O175" s="31">
        <f t="shared" si="62"/>
        <v>8.4000000000000005E-2</v>
      </c>
      <c r="P175" s="31">
        <f t="shared" si="62"/>
        <v>8.4000000000000005E-2</v>
      </c>
      <c r="Q175" s="31">
        <f t="shared" si="62"/>
        <v>8.4000000000000005E-2</v>
      </c>
      <c r="R175" s="31">
        <f t="shared" si="62"/>
        <v>8.4000000000000005E-2</v>
      </c>
      <c r="S175" s="31">
        <f t="shared" si="62"/>
        <v>8.4000000000000005E-2</v>
      </c>
      <c r="T175" s="31">
        <f t="shared" si="62"/>
        <v>8.4000000000000005E-2</v>
      </c>
      <c r="U175" s="31">
        <f t="shared" si="62"/>
        <v>8.4000000000000005E-2</v>
      </c>
      <c r="V175" s="31">
        <f t="shared" si="62"/>
        <v>8.4000000000000005E-2</v>
      </c>
      <c r="W175" s="31">
        <f t="shared" si="62"/>
        <v>8.4000000000000005E-2</v>
      </c>
      <c r="X175" s="31">
        <f t="shared" si="62"/>
        <v>8.4000000000000005E-2</v>
      </c>
      <c r="Y175" s="31">
        <f t="shared" si="62"/>
        <v>8.4000000000000005E-2</v>
      </c>
      <c r="Z175" s="31">
        <f t="shared" si="62"/>
        <v>8.4000000000000005E-2</v>
      </c>
      <c r="AA175" s="31">
        <f t="shared" si="62"/>
        <v>8.4000000000000005E-2</v>
      </c>
      <c r="AB175" s="31">
        <f t="shared" si="62"/>
        <v>8.4000000000000005E-2</v>
      </c>
      <c r="AC175" s="31">
        <f t="shared" si="62"/>
        <v>8.4000000000000005E-2</v>
      </c>
      <c r="AD175" s="31">
        <f t="shared" si="62"/>
        <v>8.4000000000000005E-2</v>
      </c>
      <c r="AE175" s="31">
        <f t="shared" si="62"/>
        <v>8.4000000000000005E-2</v>
      </c>
      <c r="AF175" s="31">
        <f t="shared" si="62"/>
        <v>8.4000000000000005E-2</v>
      </c>
      <c r="AG175" s="31">
        <f t="shared" si="62"/>
        <v>8.4000000000000005E-2</v>
      </c>
      <c r="AH175" s="31">
        <f t="shared" si="62"/>
        <v>8.4000000000000005E-2</v>
      </c>
      <c r="AI175" s="31">
        <f t="shared" si="62"/>
        <v>8.4000000000000005E-2</v>
      </c>
      <c r="AJ175" s="31">
        <f t="shared" si="62"/>
        <v>8.4000000000000005E-2</v>
      </c>
      <c r="AK175" s="31">
        <f t="shared" si="62"/>
        <v>8.4000000000000005E-2</v>
      </c>
      <c r="AL175" s="31">
        <f t="shared" si="62"/>
        <v>8.4000000000000005E-2</v>
      </c>
      <c r="AM175" s="31">
        <f t="shared" si="62"/>
        <v>8.4000000000000005E-2</v>
      </c>
      <c r="AN175" s="31">
        <f t="shared" si="62"/>
        <v>8.4000000000000005E-2</v>
      </c>
      <c r="AO175" s="31">
        <f t="shared" si="62"/>
        <v>8.4000000000000005E-2</v>
      </c>
      <c r="AP175" s="31">
        <f t="shared" si="62"/>
        <v>8.4000000000000005E-2</v>
      </c>
      <c r="AQ175" s="31">
        <f t="shared" si="62"/>
        <v>8.4000000000000005E-2</v>
      </c>
      <c r="AR175" s="31">
        <f t="shared" si="62"/>
        <v>8.4000000000000005E-2</v>
      </c>
      <c r="AS175" s="31">
        <f t="shared" si="62"/>
        <v>8.4000000000000005E-2</v>
      </c>
      <c r="AT175" s="31">
        <f t="shared" si="62"/>
        <v>8.4000000000000005E-2</v>
      </c>
      <c r="AU175" s="31">
        <f t="shared" si="62"/>
        <v>8.4000000000000005E-2</v>
      </c>
      <c r="AV175" s="31">
        <f t="shared" si="62"/>
        <v>8.4000000000000005E-2</v>
      </c>
      <c r="AW175" s="31">
        <f t="shared" si="62"/>
        <v>8.4000000000000005E-2</v>
      </c>
      <c r="AX175" s="31">
        <f t="shared" si="62"/>
        <v>8.4000000000000005E-2</v>
      </c>
      <c r="AY175" s="31">
        <f t="shared" si="62"/>
        <v>8.4000000000000005E-2</v>
      </c>
      <c r="AZ175" s="31">
        <f t="shared" si="62"/>
        <v>8.4000000000000005E-2</v>
      </c>
      <c r="BA175" s="31">
        <f t="shared" si="62"/>
        <v>8.4000000000000005E-2</v>
      </c>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row>
    <row r="176" spans="1:246" s="19" customFormat="1" x14ac:dyDescent="0.55000000000000004">
      <c r="A176" s="129"/>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row>
    <row r="177" spans="1:246" s="19" customFormat="1" ht="14.7" thickBot="1" x14ac:dyDescent="0.6">
      <c r="A177" s="129"/>
      <c r="B177" s="19" t="s">
        <v>21</v>
      </c>
      <c r="C177" s="39"/>
      <c r="D177" s="39">
        <f>D172-D173</f>
        <v>0</v>
      </c>
      <c r="E177" s="31">
        <f t="shared" ref="E177:AG177" si="63">E172-E173</f>
        <v>-0.84000000000000008</v>
      </c>
      <c r="F177" s="31">
        <f t="shared" si="63"/>
        <v>-0.63</v>
      </c>
      <c r="G177" s="31">
        <f t="shared" si="63"/>
        <v>-1.0320000000000003</v>
      </c>
      <c r="H177" s="31">
        <f t="shared" si="63"/>
        <v>-0.90900000000000025</v>
      </c>
      <c r="I177" s="31">
        <f t="shared" si="63"/>
        <v>-0.17399999999999999</v>
      </c>
      <c r="J177" s="31">
        <f t="shared" si="63"/>
        <v>0.246</v>
      </c>
      <c r="K177" s="31">
        <f t="shared" si="63"/>
        <v>0.246</v>
      </c>
      <c r="L177" s="31">
        <f t="shared" si="63"/>
        <v>0.246</v>
      </c>
      <c r="M177" s="31">
        <f t="shared" si="63"/>
        <v>0.246</v>
      </c>
      <c r="N177" s="31">
        <f t="shared" si="63"/>
        <v>0.246</v>
      </c>
      <c r="O177" s="31">
        <f t="shared" si="63"/>
        <v>0.246</v>
      </c>
      <c r="P177" s="31">
        <f t="shared" si="63"/>
        <v>0.246</v>
      </c>
      <c r="Q177" s="31">
        <f t="shared" si="63"/>
        <v>0.246</v>
      </c>
      <c r="R177" s="31">
        <f t="shared" si="63"/>
        <v>0.246</v>
      </c>
      <c r="S177" s="31">
        <f t="shared" si="63"/>
        <v>0.246</v>
      </c>
      <c r="T177" s="31">
        <f t="shared" si="63"/>
        <v>0.246</v>
      </c>
      <c r="U177" s="31">
        <f t="shared" si="63"/>
        <v>0.246</v>
      </c>
      <c r="V177" s="31">
        <f t="shared" si="63"/>
        <v>0.246</v>
      </c>
      <c r="W177" s="31">
        <f t="shared" si="63"/>
        <v>0.246</v>
      </c>
      <c r="X177" s="31">
        <f t="shared" si="63"/>
        <v>0.246</v>
      </c>
      <c r="Y177" s="31">
        <f t="shared" si="63"/>
        <v>0.246</v>
      </c>
      <c r="Z177" s="31">
        <f t="shared" si="63"/>
        <v>0.246</v>
      </c>
      <c r="AA177" s="31">
        <f t="shared" si="63"/>
        <v>0.246</v>
      </c>
      <c r="AB177" s="31">
        <f t="shared" si="63"/>
        <v>0.246</v>
      </c>
      <c r="AC177" s="31">
        <f t="shared" si="63"/>
        <v>0.246</v>
      </c>
      <c r="AD177" s="31">
        <f t="shared" si="63"/>
        <v>0.246</v>
      </c>
      <c r="AE177" s="31">
        <f t="shared" si="63"/>
        <v>0.246</v>
      </c>
      <c r="AF177" s="31">
        <f t="shared" si="63"/>
        <v>0.246</v>
      </c>
      <c r="AG177" s="31">
        <f t="shared" si="63"/>
        <v>0.246</v>
      </c>
      <c r="AH177" s="31">
        <f t="shared" ref="AH177:BA177" si="64">AH172-AH173</f>
        <v>0.246</v>
      </c>
      <c r="AI177" s="31">
        <f t="shared" si="64"/>
        <v>0.246</v>
      </c>
      <c r="AJ177" s="31">
        <f t="shared" si="64"/>
        <v>0.246</v>
      </c>
      <c r="AK177" s="31">
        <f t="shared" si="64"/>
        <v>0.246</v>
      </c>
      <c r="AL177" s="31">
        <f t="shared" si="64"/>
        <v>0.246</v>
      </c>
      <c r="AM177" s="31">
        <f t="shared" si="64"/>
        <v>0.246</v>
      </c>
      <c r="AN177" s="31">
        <f t="shared" si="64"/>
        <v>0.246</v>
      </c>
      <c r="AO177" s="31">
        <f t="shared" si="64"/>
        <v>0.246</v>
      </c>
      <c r="AP177" s="31">
        <f t="shared" si="64"/>
        <v>0.246</v>
      </c>
      <c r="AQ177" s="31">
        <f t="shared" si="64"/>
        <v>0.246</v>
      </c>
      <c r="AR177" s="31">
        <f t="shared" si="64"/>
        <v>0.246</v>
      </c>
      <c r="AS177" s="31">
        <f t="shared" si="64"/>
        <v>0.246</v>
      </c>
      <c r="AT177" s="31">
        <f t="shared" si="64"/>
        <v>0.246</v>
      </c>
      <c r="AU177" s="31">
        <f t="shared" si="64"/>
        <v>0.246</v>
      </c>
      <c r="AV177" s="31">
        <f t="shared" si="64"/>
        <v>0.246</v>
      </c>
      <c r="AW177" s="31">
        <f t="shared" si="64"/>
        <v>0.246</v>
      </c>
      <c r="AX177" s="31">
        <f t="shared" si="64"/>
        <v>0.246</v>
      </c>
      <c r="AY177" s="31">
        <f t="shared" si="64"/>
        <v>0.246</v>
      </c>
      <c r="AZ177" s="31">
        <f t="shared" si="64"/>
        <v>0.246</v>
      </c>
      <c r="BA177" s="31">
        <f t="shared" si="64"/>
        <v>0.246</v>
      </c>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row>
    <row r="178" spans="1:246" s="19" customFormat="1" x14ac:dyDescent="0.55000000000000004">
      <c r="A178" s="129"/>
      <c r="B178" s="37"/>
      <c r="C178" s="40" t="s">
        <v>22</v>
      </c>
      <c r="D178" s="41">
        <f>IRR(E177:AL177,0.1)</f>
        <v>4.4446339933702506E-2</v>
      </c>
      <c r="E178" s="38"/>
      <c r="AH178" s="37"/>
      <c r="AI178" s="37"/>
      <c r="AJ178" s="37"/>
      <c r="AK178" s="37"/>
      <c r="AL178" s="37"/>
      <c r="AM178" s="37"/>
      <c r="AN178" s="37"/>
      <c r="AO178" s="37"/>
      <c r="AP178" s="37"/>
      <c r="AQ178" s="37"/>
      <c r="AR178" s="37"/>
      <c r="AS178" s="37"/>
      <c r="AT178" s="37"/>
      <c r="AU178" s="37"/>
      <c r="AV178" s="37"/>
      <c r="AW178" s="37"/>
      <c r="AX178" s="37"/>
      <c r="AY178" s="37"/>
      <c r="AZ178" s="37"/>
      <c r="BA178" s="37"/>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row>
    <row r="179" spans="1:246" s="19" customFormat="1" ht="14.7" thickBot="1" x14ac:dyDescent="0.6">
      <c r="A179" s="42"/>
      <c r="B179" s="192"/>
      <c r="C179" s="42" t="s">
        <v>23</v>
      </c>
      <c r="D179" s="43">
        <f>NPV($C$20,D177:AL177)</f>
        <v>0.19842987070599541</v>
      </c>
      <c r="E179" s="193"/>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c r="AH179" s="192"/>
      <c r="AI179" s="192"/>
      <c r="AJ179" s="192"/>
      <c r="AK179" s="192"/>
      <c r="AL179" s="192"/>
      <c r="AM179" s="192"/>
      <c r="AN179" s="192"/>
      <c r="AO179" s="192"/>
      <c r="AP179" s="192"/>
      <c r="AQ179" s="192"/>
      <c r="AR179" s="192"/>
      <c r="AS179" s="192"/>
      <c r="AT179" s="192"/>
      <c r="AU179" s="192"/>
      <c r="AV179" s="192"/>
      <c r="AW179" s="192"/>
      <c r="AX179" s="192"/>
      <c r="AY179" s="192"/>
      <c r="AZ179" s="192"/>
      <c r="BA179" s="192"/>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row>
    <row r="180" spans="1:246" s="12" customFormat="1" ht="14.7" thickBot="1" x14ac:dyDescent="0.6">
      <c r="A180" s="158"/>
      <c r="B180" s="158"/>
      <c r="C180" s="158"/>
      <c r="D180" s="158">
        <f>NPV($C$20,D172:BA172)/NPV($C$20,D173:BA173)</f>
        <v>1.1734286177658491</v>
      </c>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220"/>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row>
    <row r="181" spans="1:246" s="20" customFormat="1" x14ac:dyDescent="0.55000000000000004">
      <c r="A181" s="195">
        <v>7</v>
      </c>
      <c r="B181" s="196" t="s">
        <v>5</v>
      </c>
      <c r="C181" s="197"/>
      <c r="D181" s="197">
        <f>D171</f>
        <v>2017</v>
      </c>
      <c r="E181" s="197">
        <f t="shared" ref="E181:BA181" si="65">E171</f>
        <v>2018</v>
      </c>
      <c r="F181" s="197">
        <f t="shared" si="65"/>
        <v>2019</v>
      </c>
      <c r="G181" s="197">
        <f t="shared" si="65"/>
        <v>2020</v>
      </c>
      <c r="H181" s="197">
        <f t="shared" si="65"/>
        <v>2021</v>
      </c>
      <c r="I181" s="197">
        <f t="shared" si="65"/>
        <v>2022</v>
      </c>
      <c r="J181" s="197">
        <f t="shared" si="65"/>
        <v>2023</v>
      </c>
      <c r="K181" s="197">
        <f t="shared" si="65"/>
        <v>2024</v>
      </c>
      <c r="L181" s="197">
        <f t="shared" si="65"/>
        <v>2025</v>
      </c>
      <c r="M181" s="197">
        <f t="shared" si="65"/>
        <v>2026</v>
      </c>
      <c r="N181" s="197">
        <f t="shared" si="65"/>
        <v>2027</v>
      </c>
      <c r="O181" s="197">
        <f t="shared" si="65"/>
        <v>2028</v>
      </c>
      <c r="P181" s="197">
        <f t="shared" si="65"/>
        <v>2029</v>
      </c>
      <c r="Q181" s="197">
        <f t="shared" si="65"/>
        <v>2030</v>
      </c>
      <c r="R181" s="197">
        <f t="shared" si="65"/>
        <v>2031</v>
      </c>
      <c r="S181" s="197">
        <f t="shared" si="65"/>
        <v>2032</v>
      </c>
      <c r="T181" s="197">
        <f t="shared" si="65"/>
        <v>2033</v>
      </c>
      <c r="U181" s="197">
        <f t="shared" si="65"/>
        <v>2034</v>
      </c>
      <c r="V181" s="197">
        <f t="shared" si="65"/>
        <v>2035</v>
      </c>
      <c r="W181" s="197">
        <f t="shared" si="65"/>
        <v>2036</v>
      </c>
      <c r="X181" s="197">
        <f t="shared" si="65"/>
        <v>2037</v>
      </c>
      <c r="Y181" s="197">
        <f t="shared" si="65"/>
        <v>2038</v>
      </c>
      <c r="Z181" s="197">
        <f t="shared" si="65"/>
        <v>2039</v>
      </c>
      <c r="AA181" s="197">
        <f t="shared" si="65"/>
        <v>2040</v>
      </c>
      <c r="AB181" s="197">
        <f t="shared" si="65"/>
        <v>2041</v>
      </c>
      <c r="AC181" s="197">
        <f t="shared" si="65"/>
        <v>2042</v>
      </c>
      <c r="AD181" s="197">
        <f t="shared" si="65"/>
        <v>2043</v>
      </c>
      <c r="AE181" s="197">
        <f t="shared" si="65"/>
        <v>2044</v>
      </c>
      <c r="AF181" s="197">
        <f t="shared" si="65"/>
        <v>2045</v>
      </c>
      <c r="AG181" s="197">
        <f t="shared" si="65"/>
        <v>2046</v>
      </c>
      <c r="AH181" s="197">
        <f t="shared" si="65"/>
        <v>2047</v>
      </c>
      <c r="AI181" s="197">
        <f t="shared" si="65"/>
        <v>2048</v>
      </c>
      <c r="AJ181" s="197">
        <f t="shared" si="65"/>
        <v>2049</v>
      </c>
      <c r="AK181" s="197">
        <f t="shared" si="65"/>
        <v>2050</v>
      </c>
      <c r="AL181" s="197">
        <f t="shared" si="65"/>
        <v>2051</v>
      </c>
      <c r="AM181" s="197">
        <f t="shared" si="65"/>
        <v>2052</v>
      </c>
      <c r="AN181" s="197">
        <f t="shared" si="65"/>
        <v>2053</v>
      </c>
      <c r="AO181" s="197">
        <f t="shared" si="65"/>
        <v>2054</v>
      </c>
      <c r="AP181" s="197">
        <f t="shared" si="65"/>
        <v>2055</v>
      </c>
      <c r="AQ181" s="197">
        <f t="shared" si="65"/>
        <v>2056</v>
      </c>
      <c r="AR181" s="197">
        <f t="shared" si="65"/>
        <v>2057</v>
      </c>
      <c r="AS181" s="197">
        <f t="shared" si="65"/>
        <v>2058</v>
      </c>
      <c r="AT181" s="197">
        <f t="shared" si="65"/>
        <v>2059</v>
      </c>
      <c r="AU181" s="197">
        <f t="shared" si="65"/>
        <v>2060</v>
      </c>
      <c r="AV181" s="197">
        <f t="shared" si="65"/>
        <v>2061</v>
      </c>
      <c r="AW181" s="197">
        <f t="shared" si="65"/>
        <v>2062</v>
      </c>
      <c r="AX181" s="197">
        <f t="shared" si="65"/>
        <v>2063</v>
      </c>
      <c r="AY181" s="197">
        <f t="shared" si="65"/>
        <v>2064</v>
      </c>
      <c r="AZ181" s="197">
        <f t="shared" si="65"/>
        <v>2065</v>
      </c>
      <c r="BA181" s="197">
        <f t="shared" si="65"/>
        <v>2066</v>
      </c>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row>
    <row r="182" spans="1:246" s="20" customFormat="1" x14ac:dyDescent="0.55000000000000004">
      <c r="A182" s="131"/>
      <c r="B182" s="20" t="s">
        <v>11</v>
      </c>
      <c r="D182" s="24">
        <f t="shared" ref="D182:AI182" si="66">D17*$G$9</f>
        <v>0</v>
      </c>
      <c r="E182" s="33">
        <f t="shared" si="66"/>
        <v>0</v>
      </c>
      <c r="F182" s="33">
        <f t="shared" si="66"/>
        <v>0</v>
      </c>
      <c r="G182" s="33">
        <f t="shared" si="66"/>
        <v>0.36</v>
      </c>
      <c r="H182" s="33">
        <f t="shared" si="66"/>
        <v>0.72</v>
      </c>
      <c r="I182" s="33">
        <f t="shared" si="66"/>
        <v>0.72</v>
      </c>
      <c r="J182" s="33">
        <f t="shared" si="66"/>
        <v>0.72</v>
      </c>
      <c r="K182" s="33">
        <f t="shared" si="66"/>
        <v>0.72</v>
      </c>
      <c r="L182" s="33">
        <f t="shared" si="66"/>
        <v>0.72</v>
      </c>
      <c r="M182" s="33">
        <f t="shared" si="66"/>
        <v>0.72</v>
      </c>
      <c r="N182" s="33">
        <f t="shared" si="66"/>
        <v>0.72</v>
      </c>
      <c r="O182" s="33">
        <f t="shared" si="66"/>
        <v>0.72</v>
      </c>
      <c r="P182" s="33">
        <f t="shared" si="66"/>
        <v>0.72</v>
      </c>
      <c r="Q182" s="33">
        <f t="shared" si="66"/>
        <v>0.72</v>
      </c>
      <c r="R182" s="33">
        <f t="shared" si="66"/>
        <v>0.72</v>
      </c>
      <c r="S182" s="33">
        <f t="shared" si="66"/>
        <v>0.72</v>
      </c>
      <c r="T182" s="33">
        <f t="shared" si="66"/>
        <v>0.72</v>
      </c>
      <c r="U182" s="33">
        <f t="shared" si="66"/>
        <v>0.72</v>
      </c>
      <c r="V182" s="33">
        <f t="shared" si="66"/>
        <v>0.72</v>
      </c>
      <c r="W182" s="33">
        <f t="shared" si="66"/>
        <v>0.72</v>
      </c>
      <c r="X182" s="33">
        <f t="shared" si="66"/>
        <v>0.72</v>
      </c>
      <c r="Y182" s="33">
        <f t="shared" si="66"/>
        <v>0.72</v>
      </c>
      <c r="Z182" s="33">
        <f t="shared" si="66"/>
        <v>0.72</v>
      </c>
      <c r="AA182" s="33">
        <f t="shared" si="66"/>
        <v>0.72</v>
      </c>
      <c r="AB182" s="33">
        <f t="shared" si="66"/>
        <v>0.72</v>
      </c>
      <c r="AC182" s="33">
        <f t="shared" si="66"/>
        <v>0.72</v>
      </c>
      <c r="AD182" s="33">
        <f t="shared" si="66"/>
        <v>0.72</v>
      </c>
      <c r="AE182" s="33">
        <f t="shared" si="66"/>
        <v>0.72</v>
      </c>
      <c r="AF182" s="33">
        <f t="shared" si="66"/>
        <v>0.72</v>
      </c>
      <c r="AG182" s="33">
        <f t="shared" si="66"/>
        <v>0.72</v>
      </c>
      <c r="AH182" s="33">
        <f t="shared" si="66"/>
        <v>0.72</v>
      </c>
      <c r="AI182" s="33">
        <f t="shared" si="66"/>
        <v>0.72</v>
      </c>
      <c r="AJ182" s="33">
        <f t="shared" ref="AJ182:BA182" si="67">AJ17*$G$9</f>
        <v>0.72</v>
      </c>
      <c r="AK182" s="33">
        <f t="shared" si="67"/>
        <v>0.72</v>
      </c>
      <c r="AL182" s="33">
        <f t="shared" si="67"/>
        <v>0.72</v>
      </c>
      <c r="AM182" s="33">
        <f t="shared" si="67"/>
        <v>0.72</v>
      </c>
      <c r="AN182" s="33">
        <f t="shared" si="67"/>
        <v>0.72</v>
      </c>
      <c r="AO182" s="33">
        <f t="shared" si="67"/>
        <v>0.72</v>
      </c>
      <c r="AP182" s="33">
        <f t="shared" si="67"/>
        <v>0.72</v>
      </c>
      <c r="AQ182" s="33">
        <f t="shared" si="67"/>
        <v>0.72</v>
      </c>
      <c r="AR182" s="33">
        <f t="shared" si="67"/>
        <v>0.72</v>
      </c>
      <c r="AS182" s="33">
        <f t="shared" si="67"/>
        <v>0.72</v>
      </c>
      <c r="AT182" s="33">
        <f t="shared" si="67"/>
        <v>0.72</v>
      </c>
      <c r="AU182" s="33">
        <f t="shared" si="67"/>
        <v>0.72</v>
      </c>
      <c r="AV182" s="33">
        <f t="shared" si="67"/>
        <v>0.72</v>
      </c>
      <c r="AW182" s="33">
        <f t="shared" si="67"/>
        <v>0.72</v>
      </c>
      <c r="AX182" s="33">
        <f t="shared" si="67"/>
        <v>0.72</v>
      </c>
      <c r="AY182" s="33">
        <f t="shared" si="67"/>
        <v>0.72</v>
      </c>
      <c r="AZ182" s="33">
        <f t="shared" si="67"/>
        <v>0.72</v>
      </c>
      <c r="BA182" s="33">
        <f t="shared" si="67"/>
        <v>0.72</v>
      </c>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row>
    <row r="183" spans="1:246" s="20" customFormat="1" x14ac:dyDescent="0.55000000000000004">
      <c r="A183" s="131"/>
      <c r="B183" s="20" t="s">
        <v>18</v>
      </c>
      <c r="D183" s="20">
        <f t="shared" ref="D183:AI183" si="68">SUM(D184:D185)</f>
        <v>0</v>
      </c>
      <c r="E183" s="33">
        <f t="shared" si="68"/>
        <v>2.9600000000000004</v>
      </c>
      <c r="F183" s="33">
        <f t="shared" si="68"/>
        <v>2.2200000000000002</v>
      </c>
      <c r="G183" s="33">
        <f t="shared" si="68"/>
        <v>4.218</v>
      </c>
      <c r="H183" s="33">
        <f t="shared" si="68"/>
        <v>4.3660000000000005</v>
      </c>
      <c r="I183" s="33">
        <f t="shared" si="68"/>
        <v>1.7760000000000002</v>
      </c>
      <c r="J183" s="33">
        <f t="shared" si="68"/>
        <v>0.29600000000000004</v>
      </c>
      <c r="K183" s="33">
        <f t="shared" si="68"/>
        <v>0.29600000000000004</v>
      </c>
      <c r="L183" s="33">
        <f t="shared" si="68"/>
        <v>0.29600000000000004</v>
      </c>
      <c r="M183" s="33">
        <f t="shared" si="68"/>
        <v>0.29600000000000004</v>
      </c>
      <c r="N183" s="33">
        <f t="shared" si="68"/>
        <v>0.29600000000000004</v>
      </c>
      <c r="O183" s="33">
        <f t="shared" si="68"/>
        <v>0.29600000000000004</v>
      </c>
      <c r="P183" s="33">
        <f t="shared" si="68"/>
        <v>0.29600000000000004</v>
      </c>
      <c r="Q183" s="33">
        <f t="shared" si="68"/>
        <v>0.29600000000000004</v>
      </c>
      <c r="R183" s="33">
        <f t="shared" si="68"/>
        <v>0.29600000000000004</v>
      </c>
      <c r="S183" s="33">
        <f t="shared" si="68"/>
        <v>0.29600000000000004</v>
      </c>
      <c r="T183" s="33">
        <f t="shared" si="68"/>
        <v>0.29600000000000004</v>
      </c>
      <c r="U183" s="33">
        <f t="shared" si="68"/>
        <v>0.29600000000000004</v>
      </c>
      <c r="V183" s="33">
        <f t="shared" si="68"/>
        <v>0.29600000000000004</v>
      </c>
      <c r="W183" s="33">
        <f t="shared" si="68"/>
        <v>0.29600000000000004</v>
      </c>
      <c r="X183" s="33">
        <f t="shared" si="68"/>
        <v>0.29600000000000004</v>
      </c>
      <c r="Y183" s="33">
        <f t="shared" si="68"/>
        <v>0.29600000000000004</v>
      </c>
      <c r="Z183" s="33">
        <f t="shared" si="68"/>
        <v>0.29600000000000004</v>
      </c>
      <c r="AA183" s="33">
        <f t="shared" si="68"/>
        <v>0.29600000000000004</v>
      </c>
      <c r="AB183" s="33">
        <f t="shared" si="68"/>
        <v>0.29600000000000004</v>
      </c>
      <c r="AC183" s="33">
        <f t="shared" si="68"/>
        <v>0.29600000000000004</v>
      </c>
      <c r="AD183" s="33">
        <f t="shared" si="68"/>
        <v>0.29600000000000004</v>
      </c>
      <c r="AE183" s="33">
        <f t="shared" si="68"/>
        <v>0.29600000000000004</v>
      </c>
      <c r="AF183" s="33">
        <f t="shared" si="68"/>
        <v>0.29600000000000004</v>
      </c>
      <c r="AG183" s="33">
        <f t="shared" si="68"/>
        <v>0.29600000000000004</v>
      </c>
      <c r="AH183" s="33">
        <f t="shared" si="68"/>
        <v>0.29600000000000004</v>
      </c>
      <c r="AI183" s="33">
        <f t="shared" si="68"/>
        <v>0.29600000000000004</v>
      </c>
      <c r="AJ183" s="33">
        <f t="shared" ref="AJ183:BA183" si="69">SUM(AJ184:AJ185)</f>
        <v>0.29600000000000004</v>
      </c>
      <c r="AK183" s="33">
        <f t="shared" si="69"/>
        <v>0.29600000000000004</v>
      </c>
      <c r="AL183" s="33">
        <f t="shared" si="69"/>
        <v>0.29600000000000004</v>
      </c>
      <c r="AM183" s="33">
        <f t="shared" si="69"/>
        <v>0.29600000000000004</v>
      </c>
      <c r="AN183" s="33">
        <f t="shared" si="69"/>
        <v>0.29600000000000004</v>
      </c>
      <c r="AO183" s="33">
        <f t="shared" si="69"/>
        <v>0.29600000000000004</v>
      </c>
      <c r="AP183" s="33">
        <f t="shared" si="69"/>
        <v>0.29600000000000004</v>
      </c>
      <c r="AQ183" s="33">
        <f t="shared" si="69"/>
        <v>0.29600000000000004</v>
      </c>
      <c r="AR183" s="33">
        <f t="shared" si="69"/>
        <v>0.29600000000000004</v>
      </c>
      <c r="AS183" s="33">
        <f t="shared" si="69"/>
        <v>0.29600000000000004</v>
      </c>
      <c r="AT183" s="33">
        <f t="shared" si="69"/>
        <v>0.29600000000000004</v>
      </c>
      <c r="AU183" s="33">
        <f t="shared" si="69"/>
        <v>0.29600000000000004</v>
      </c>
      <c r="AV183" s="33">
        <f t="shared" si="69"/>
        <v>0.29600000000000004</v>
      </c>
      <c r="AW183" s="33">
        <f t="shared" si="69"/>
        <v>0.29600000000000004</v>
      </c>
      <c r="AX183" s="33">
        <f t="shared" si="69"/>
        <v>0.29600000000000004</v>
      </c>
      <c r="AY183" s="33">
        <f t="shared" si="69"/>
        <v>0.29600000000000004</v>
      </c>
      <c r="AZ183" s="33">
        <f t="shared" si="69"/>
        <v>0.29600000000000004</v>
      </c>
      <c r="BA183" s="33">
        <f t="shared" si="69"/>
        <v>0.29600000000000004</v>
      </c>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row>
    <row r="184" spans="1:246" s="20" customFormat="1" x14ac:dyDescent="0.55000000000000004">
      <c r="A184" s="131"/>
      <c r="B184" s="20" t="s">
        <v>20</v>
      </c>
      <c r="E184" s="33">
        <f t="shared" ref="E184:AJ184" si="70">E15*$F$9</f>
        <v>2.9600000000000004</v>
      </c>
      <c r="F184" s="33">
        <f t="shared" si="70"/>
        <v>2.2200000000000002</v>
      </c>
      <c r="G184" s="33">
        <f t="shared" si="70"/>
        <v>4.07</v>
      </c>
      <c r="H184" s="33">
        <f t="shared" si="70"/>
        <v>4.07</v>
      </c>
      <c r="I184" s="33">
        <f t="shared" si="70"/>
        <v>1.4800000000000002</v>
      </c>
      <c r="J184" s="33">
        <f t="shared" si="70"/>
        <v>0</v>
      </c>
      <c r="K184" s="33">
        <f t="shared" si="70"/>
        <v>0</v>
      </c>
      <c r="L184" s="33">
        <f t="shared" si="70"/>
        <v>0</v>
      </c>
      <c r="M184" s="33">
        <f t="shared" si="70"/>
        <v>0</v>
      </c>
      <c r="N184" s="33">
        <f t="shared" si="70"/>
        <v>0</v>
      </c>
      <c r="O184" s="33">
        <f t="shared" si="70"/>
        <v>0</v>
      </c>
      <c r="P184" s="33">
        <f t="shared" si="70"/>
        <v>0</v>
      </c>
      <c r="Q184" s="33">
        <f t="shared" si="70"/>
        <v>0</v>
      </c>
      <c r="R184" s="33">
        <f t="shared" si="70"/>
        <v>0</v>
      </c>
      <c r="S184" s="33">
        <f t="shared" si="70"/>
        <v>0</v>
      </c>
      <c r="T184" s="33">
        <f t="shared" si="70"/>
        <v>0</v>
      </c>
      <c r="U184" s="33">
        <f t="shared" si="70"/>
        <v>0</v>
      </c>
      <c r="V184" s="33">
        <f t="shared" si="70"/>
        <v>0</v>
      </c>
      <c r="W184" s="33">
        <f t="shared" si="70"/>
        <v>0</v>
      </c>
      <c r="X184" s="33">
        <f t="shared" si="70"/>
        <v>0</v>
      </c>
      <c r="Y184" s="33">
        <f t="shared" si="70"/>
        <v>0</v>
      </c>
      <c r="Z184" s="33">
        <f t="shared" si="70"/>
        <v>0</v>
      </c>
      <c r="AA184" s="33">
        <f t="shared" si="70"/>
        <v>0</v>
      </c>
      <c r="AB184" s="33">
        <f t="shared" si="70"/>
        <v>0</v>
      </c>
      <c r="AC184" s="33">
        <f t="shared" si="70"/>
        <v>0</v>
      </c>
      <c r="AD184" s="33">
        <f t="shared" si="70"/>
        <v>0</v>
      </c>
      <c r="AE184" s="33">
        <f t="shared" si="70"/>
        <v>0</v>
      </c>
      <c r="AF184" s="33">
        <f t="shared" si="70"/>
        <v>0</v>
      </c>
      <c r="AG184" s="33">
        <f t="shared" si="70"/>
        <v>0</v>
      </c>
      <c r="AH184" s="33">
        <f t="shared" si="70"/>
        <v>0</v>
      </c>
      <c r="AI184" s="33">
        <f t="shared" si="70"/>
        <v>0</v>
      </c>
      <c r="AJ184" s="33">
        <f t="shared" si="70"/>
        <v>0</v>
      </c>
      <c r="AK184" s="33">
        <f t="shared" ref="AK184:BA184" si="71">AK15*$F$9</f>
        <v>0</v>
      </c>
      <c r="AL184" s="33">
        <f t="shared" si="71"/>
        <v>0</v>
      </c>
      <c r="AM184" s="33">
        <f t="shared" si="71"/>
        <v>0</v>
      </c>
      <c r="AN184" s="33">
        <f t="shared" si="71"/>
        <v>0</v>
      </c>
      <c r="AO184" s="33">
        <f t="shared" si="71"/>
        <v>0</v>
      </c>
      <c r="AP184" s="33">
        <f t="shared" si="71"/>
        <v>0</v>
      </c>
      <c r="AQ184" s="33">
        <f t="shared" si="71"/>
        <v>0</v>
      </c>
      <c r="AR184" s="33">
        <f t="shared" si="71"/>
        <v>0</v>
      </c>
      <c r="AS184" s="33">
        <f t="shared" si="71"/>
        <v>0</v>
      </c>
      <c r="AT184" s="33">
        <f t="shared" si="71"/>
        <v>0</v>
      </c>
      <c r="AU184" s="33">
        <f t="shared" si="71"/>
        <v>0</v>
      </c>
      <c r="AV184" s="33">
        <f t="shared" si="71"/>
        <v>0</v>
      </c>
      <c r="AW184" s="33">
        <f t="shared" si="71"/>
        <v>0</v>
      </c>
      <c r="AX184" s="33">
        <f t="shared" si="71"/>
        <v>0</v>
      </c>
      <c r="AY184" s="33">
        <f t="shared" si="71"/>
        <v>0</v>
      </c>
      <c r="AZ184" s="33">
        <f t="shared" si="71"/>
        <v>0</v>
      </c>
      <c r="BA184" s="33">
        <f t="shared" si="71"/>
        <v>0</v>
      </c>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row>
    <row r="185" spans="1:246" s="20" customFormat="1" x14ac:dyDescent="0.55000000000000004">
      <c r="A185" s="131"/>
      <c r="B185" s="20" t="s">
        <v>19</v>
      </c>
      <c r="E185" s="33" t="s">
        <v>14</v>
      </c>
      <c r="F185" s="33">
        <f t="shared" ref="F185:BA185" si="72">F18*F16*$F$9</f>
        <v>0</v>
      </c>
      <c r="G185" s="33">
        <f t="shared" si="72"/>
        <v>0.14800000000000002</v>
      </c>
      <c r="H185" s="33">
        <f t="shared" si="72"/>
        <v>0.29600000000000004</v>
      </c>
      <c r="I185" s="33">
        <f t="shared" si="72"/>
        <v>0.29600000000000004</v>
      </c>
      <c r="J185" s="33">
        <f t="shared" si="72"/>
        <v>0.29600000000000004</v>
      </c>
      <c r="K185" s="33">
        <f t="shared" si="72"/>
        <v>0.29600000000000004</v>
      </c>
      <c r="L185" s="33">
        <f t="shared" si="72"/>
        <v>0.29600000000000004</v>
      </c>
      <c r="M185" s="33">
        <f t="shared" si="72"/>
        <v>0.29600000000000004</v>
      </c>
      <c r="N185" s="33">
        <f t="shared" si="72"/>
        <v>0.29600000000000004</v>
      </c>
      <c r="O185" s="33">
        <f t="shared" si="72"/>
        <v>0.29600000000000004</v>
      </c>
      <c r="P185" s="33">
        <f t="shared" si="72"/>
        <v>0.29600000000000004</v>
      </c>
      <c r="Q185" s="33">
        <f t="shared" si="72"/>
        <v>0.29600000000000004</v>
      </c>
      <c r="R185" s="33">
        <f t="shared" si="72"/>
        <v>0.29600000000000004</v>
      </c>
      <c r="S185" s="33">
        <f t="shared" si="72"/>
        <v>0.29600000000000004</v>
      </c>
      <c r="T185" s="33">
        <f t="shared" si="72"/>
        <v>0.29600000000000004</v>
      </c>
      <c r="U185" s="33">
        <f t="shared" si="72"/>
        <v>0.29600000000000004</v>
      </c>
      <c r="V185" s="33">
        <f t="shared" si="72"/>
        <v>0.29600000000000004</v>
      </c>
      <c r="W185" s="33">
        <f t="shared" si="72"/>
        <v>0.29600000000000004</v>
      </c>
      <c r="X185" s="33">
        <f t="shared" si="72"/>
        <v>0.29600000000000004</v>
      </c>
      <c r="Y185" s="33">
        <f t="shared" si="72"/>
        <v>0.29600000000000004</v>
      </c>
      <c r="Z185" s="33">
        <f t="shared" si="72"/>
        <v>0.29600000000000004</v>
      </c>
      <c r="AA185" s="33">
        <f t="shared" si="72"/>
        <v>0.29600000000000004</v>
      </c>
      <c r="AB185" s="33">
        <f t="shared" si="72"/>
        <v>0.29600000000000004</v>
      </c>
      <c r="AC185" s="33">
        <f t="shared" si="72"/>
        <v>0.29600000000000004</v>
      </c>
      <c r="AD185" s="33">
        <f t="shared" si="72"/>
        <v>0.29600000000000004</v>
      </c>
      <c r="AE185" s="33">
        <f t="shared" si="72"/>
        <v>0.29600000000000004</v>
      </c>
      <c r="AF185" s="33">
        <f t="shared" si="72"/>
        <v>0.29600000000000004</v>
      </c>
      <c r="AG185" s="33">
        <f t="shared" si="72"/>
        <v>0.29600000000000004</v>
      </c>
      <c r="AH185" s="33">
        <f t="shared" si="72"/>
        <v>0.29600000000000004</v>
      </c>
      <c r="AI185" s="33">
        <f t="shared" si="72"/>
        <v>0.29600000000000004</v>
      </c>
      <c r="AJ185" s="33">
        <f t="shared" si="72"/>
        <v>0.29600000000000004</v>
      </c>
      <c r="AK185" s="33">
        <f t="shared" si="72"/>
        <v>0.29600000000000004</v>
      </c>
      <c r="AL185" s="33">
        <f t="shared" si="72"/>
        <v>0.29600000000000004</v>
      </c>
      <c r="AM185" s="33">
        <f t="shared" si="72"/>
        <v>0.29600000000000004</v>
      </c>
      <c r="AN185" s="33">
        <f t="shared" si="72"/>
        <v>0.29600000000000004</v>
      </c>
      <c r="AO185" s="33">
        <f t="shared" si="72"/>
        <v>0.29600000000000004</v>
      </c>
      <c r="AP185" s="33">
        <f t="shared" si="72"/>
        <v>0.29600000000000004</v>
      </c>
      <c r="AQ185" s="33">
        <f t="shared" si="72"/>
        <v>0.29600000000000004</v>
      </c>
      <c r="AR185" s="33">
        <f t="shared" si="72"/>
        <v>0.29600000000000004</v>
      </c>
      <c r="AS185" s="33">
        <f t="shared" si="72"/>
        <v>0.29600000000000004</v>
      </c>
      <c r="AT185" s="33">
        <f t="shared" si="72"/>
        <v>0.29600000000000004</v>
      </c>
      <c r="AU185" s="33">
        <f t="shared" si="72"/>
        <v>0.29600000000000004</v>
      </c>
      <c r="AV185" s="33">
        <f t="shared" si="72"/>
        <v>0.29600000000000004</v>
      </c>
      <c r="AW185" s="33">
        <f t="shared" si="72"/>
        <v>0.29600000000000004</v>
      </c>
      <c r="AX185" s="33">
        <f t="shared" si="72"/>
        <v>0.29600000000000004</v>
      </c>
      <c r="AY185" s="33">
        <f t="shared" si="72"/>
        <v>0.29600000000000004</v>
      </c>
      <c r="AZ185" s="33">
        <f t="shared" si="72"/>
        <v>0.29600000000000004</v>
      </c>
      <c r="BA185" s="33">
        <f t="shared" si="72"/>
        <v>0.29600000000000004</v>
      </c>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row>
    <row r="186" spans="1:246" s="20" customFormat="1" x14ac:dyDescent="0.55000000000000004">
      <c r="A186" s="131"/>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c r="AN186" s="33"/>
      <c r="AO186" s="33"/>
      <c r="AP186" s="33"/>
      <c r="AQ186" s="33"/>
      <c r="AR186" s="33"/>
      <c r="AS186" s="33"/>
      <c r="AT186" s="33"/>
      <c r="AU186" s="33"/>
      <c r="AV186" s="33"/>
      <c r="AW186" s="33"/>
      <c r="AX186" s="33"/>
      <c r="AY186" s="33"/>
      <c r="AZ186" s="33"/>
      <c r="BA186" s="33"/>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row>
    <row r="187" spans="1:246" s="20" customFormat="1" ht="14.7" thickBot="1" x14ac:dyDescent="0.6">
      <c r="A187" s="131"/>
      <c r="B187" s="20" t="s">
        <v>21</v>
      </c>
      <c r="C187" s="88"/>
      <c r="D187" s="88">
        <f>D182-D183</f>
        <v>0</v>
      </c>
      <c r="E187" s="33">
        <f t="shared" ref="E187:AG187" si="73">E182-E183</f>
        <v>-2.9600000000000004</v>
      </c>
      <c r="F187" s="33">
        <f t="shared" si="73"/>
        <v>-2.2200000000000002</v>
      </c>
      <c r="G187" s="33">
        <f t="shared" si="73"/>
        <v>-3.8580000000000001</v>
      </c>
      <c r="H187" s="33">
        <f t="shared" si="73"/>
        <v>-3.6460000000000008</v>
      </c>
      <c r="I187" s="33">
        <f t="shared" si="73"/>
        <v>-1.0560000000000003</v>
      </c>
      <c r="J187" s="33">
        <f t="shared" si="73"/>
        <v>0.42399999999999993</v>
      </c>
      <c r="K187" s="33">
        <f t="shared" si="73"/>
        <v>0.42399999999999993</v>
      </c>
      <c r="L187" s="33">
        <f t="shared" si="73"/>
        <v>0.42399999999999993</v>
      </c>
      <c r="M187" s="33">
        <f t="shared" si="73"/>
        <v>0.42399999999999993</v>
      </c>
      <c r="N187" s="33">
        <f t="shared" si="73"/>
        <v>0.42399999999999993</v>
      </c>
      <c r="O187" s="33">
        <f t="shared" si="73"/>
        <v>0.42399999999999993</v>
      </c>
      <c r="P187" s="33">
        <f t="shared" si="73"/>
        <v>0.42399999999999993</v>
      </c>
      <c r="Q187" s="33">
        <f t="shared" si="73"/>
        <v>0.42399999999999993</v>
      </c>
      <c r="R187" s="33">
        <f t="shared" si="73"/>
        <v>0.42399999999999993</v>
      </c>
      <c r="S187" s="33">
        <f t="shared" si="73"/>
        <v>0.42399999999999993</v>
      </c>
      <c r="T187" s="33">
        <f t="shared" si="73"/>
        <v>0.42399999999999993</v>
      </c>
      <c r="U187" s="33">
        <f t="shared" si="73"/>
        <v>0.42399999999999993</v>
      </c>
      <c r="V187" s="33">
        <f t="shared" si="73"/>
        <v>0.42399999999999993</v>
      </c>
      <c r="W187" s="33">
        <f t="shared" si="73"/>
        <v>0.42399999999999993</v>
      </c>
      <c r="X187" s="33">
        <f t="shared" si="73"/>
        <v>0.42399999999999993</v>
      </c>
      <c r="Y187" s="33">
        <f t="shared" si="73"/>
        <v>0.42399999999999993</v>
      </c>
      <c r="Z187" s="33">
        <f t="shared" si="73"/>
        <v>0.42399999999999993</v>
      </c>
      <c r="AA187" s="33">
        <f t="shared" si="73"/>
        <v>0.42399999999999993</v>
      </c>
      <c r="AB187" s="33">
        <f t="shared" si="73"/>
        <v>0.42399999999999993</v>
      </c>
      <c r="AC187" s="33">
        <f t="shared" si="73"/>
        <v>0.42399999999999993</v>
      </c>
      <c r="AD187" s="33">
        <f t="shared" si="73"/>
        <v>0.42399999999999993</v>
      </c>
      <c r="AE187" s="33">
        <f t="shared" si="73"/>
        <v>0.42399999999999993</v>
      </c>
      <c r="AF187" s="33">
        <f t="shared" si="73"/>
        <v>0.42399999999999993</v>
      </c>
      <c r="AG187" s="33">
        <f t="shared" si="73"/>
        <v>0.42399999999999993</v>
      </c>
      <c r="AH187" s="33">
        <f t="shared" ref="AH187:BA187" si="74">AH182-AH183</f>
        <v>0.42399999999999993</v>
      </c>
      <c r="AI187" s="33">
        <f t="shared" si="74"/>
        <v>0.42399999999999993</v>
      </c>
      <c r="AJ187" s="33">
        <f t="shared" si="74"/>
        <v>0.42399999999999993</v>
      </c>
      <c r="AK187" s="33">
        <f t="shared" si="74"/>
        <v>0.42399999999999993</v>
      </c>
      <c r="AL187" s="33">
        <f t="shared" si="74"/>
        <v>0.42399999999999993</v>
      </c>
      <c r="AM187" s="33">
        <f t="shared" si="74"/>
        <v>0.42399999999999993</v>
      </c>
      <c r="AN187" s="33">
        <f t="shared" si="74"/>
        <v>0.42399999999999993</v>
      </c>
      <c r="AO187" s="33">
        <f t="shared" si="74"/>
        <v>0.42399999999999993</v>
      </c>
      <c r="AP187" s="33">
        <f t="shared" si="74"/>
        <v>0.42399999999999993</v>
      </c>
      <c r="AQ187" s="33">
        <f t="shared" si="74"/>
        <v>0.42399999999999993</v>
      </c>
      <c r="AR187" s="33">
        <f t="shared" si="74"/>
        <v>0.42399999999999993</v>
      </c>
      <c r="AS187" s="33">
        <f t="shared" si="74"/>
        <v>0.42399999999999993</v>
      </c>
      <c r="AT187" s="33">
        <f t="shared" si="74"/>
        <v>0.42399999999999993</v>
      </c>
      <c r="AU187" s="33">
        <f t="shared" si="74"/>
        <v>0.42399999999999993</v>
      </c>
      <c r="AV187" s="33">
        <f t="shared" si="74"/>
        <v>0.42399999999999993</v>
      </c>
      <c r="AW187" s="33">
        <f t="shared" si="74"/>
        <v>0.42399999999999993</v>
      </c>
      <c r="AX187" s="33">
        <f t="shared" si="74"/>
        <v>0.42399999999999993</v>
      </c>
      <c r="AY187" s="33">
        <f t="shared" si="74"/>
        <v>0.42399999999999993</v>
      </c>
      <c r="AZ187" s="33">
        <f t="shared" si="74"/>
        <v>0.42399999999999993</v>
      </c>
      <c r="BA187" s="33">
        <f t="shared" si="74"/>
        <v>0.42399999999999993</v>
      </c>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row>
    <row r="188" spans="1:246" s="20" customFormat="1" x14ac:dyDescent="0.55000000000000004">
      <c r="A188" s="131"/>
      <c r="B188" s="86"/>
      <c r="C188" s="89" t="s">
        <v>22</v>
      </c>
      <c r="D188" s="270">
        <f>IRR(E187:AL187,0.1)</f>
        <v>-6.3641398182184838E-3</v>
      </c>
      <c r="E188" s="87"/>
      <c r="AH188" s="86"/>
      <c r="AI188" s="86"/>
      <c r="AJ188" s="86"/>
      <c r="AK188" s="86"/>
      <c r="AL188" s="86"/>
      <c r="AM188" s="86"/>
      <c r="AN188" s="86"/>
      <c r="AO188" s="86"/>
      <c r="AP188" s="86"/>
      <c r="AQ188" s="86"/>
      <c r="AR188" s="86"/>
      <c r="AS188" s="86"/>
      <c r="AT188" s="86"/>
      <c r="AU188" s="86"/>
      <c r="AV188" s="86"/>
      <c r="AW188" s="86"/>
      <c r="AX188" s="86"/>
      <c r="AY188" s="86"/>
      <c r="AZ188" s="86"/>
      <c r="BA188" s="86"/>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row>
    <row r="189" spans="1:246" s="20" customFormat="1" ht="14.7" thickBot="1" x14ac:dyDescent="0.6">
      <c r="A189" s="90"/>
      <c r="B189" s="198"/>
      <c r="C189" s="90" t="s">
        <v>23</v>
      </c>
      <c r="D189" s="91">
        <f>NPV($C$20,D187:AL187)</f>
        <v>-6.1482812631600279</v>
      </c>
      <c r="E189" s="199"/>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198"/>
      <c r="AI189" s="198"/>
      <c r="AJ189" s="198"/>
      <c r="AK189" s="198"/>
      <c r="AL189" s="198"/>
      <c r="AM189" s="198"/>
      <c r="AN189" s="198"/>
      <c r="AO189" s="198"/>
      <c r="AP189" s="198"/>
      <c r="AQ189" s="198"/>
      <c r="AR189" s="198"/>
      <c r="AS189" s="198"/>
      <c r="AT189" s="198"/>
      <c r="AU189" s="198"/>
      <c r="AV189" s="198"/>
      <c r="AW189" s="198"/>
      <c r="AX189" s="198"/>
      <c r="AY189" s="198"/>
      <c r="AZ189" s="198"/>
      <c r="BA189" s="198"/>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row>
    <row r="190" spans="1:246" s="12" customFormat="1" ht="14.7" thickBot="1" x14ac:dyDescent="0.6">
      <c r="A190" s="158"/>
      <c r="B190" s="158"/>
      <c r="C190" s="158"/>
      <c r="D190" s="158">
        <f>NPV($C$20,D182:BA182)/NPV($C$20,D183:BA183)</f>
        <v>0.72654548323585733</v>
      </c>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220"/>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row>
    <row r="191" spans="1:246" s="21" customFormat="1" x14ac:dyDescent="0.55000000000000004">
      <c r="A191" s="201">
        <v>8</v>
      </c>
      <c r="B191" s="202" t="s">
        <v>5</v>
      </c>
      <c r="C191" s="203"/>
      <c r="D191" s="203">
        <f>D181</f>
        <v>2017</v>
      </c>
      <c r="E191" s="203">
        <f t="shared" ref="E191:BA191" si="75">E181</f>
        <v>2018</v>
      </c>
      <c r="F191" s="203">
        <f t="shared" si="75"/>
        <v>2019</v>
      </c>
      <c r="G191" s="203">
        <f t="shared" si="75"/>
        <v>2020</v>
      </c>
      <c r="H191" s="203">
        <f t="shared" si="75"/>
        <v>2021</v>
      </c>
      <c r="I191" s="203">
        <f t="shared" si="75"/>
        <v>2022</v>
      </c>
      <c r="J191" s="203">
        <f t="shared" si="75"/>
        <v>2023</v>
      </c>
      <c r="K191" s="203">
        <f t="shared" si="75"/>
        <v>2024</v>
      </c>
      <c r="L191" s="203">
        <f t="shared" si="75"/>
        <v>2025</v>
      </c>
      <c r="M191" s="203">
        <f t="shared" si="75"/>
        <v>2026</v>
      </c>
      <c r="N191" s="203">
        <f t="shared" si="75"/>
        <v>2027</v>
      </c>
      <c r="O191" s="203">
        <f t="shared" si="75"/>
        <v>2028</v>
      </c>
      <c r="P191" s="203">
        <f t="shared" si="75"/>
        <v>2029</v>
      </c>
      <c r="Q191" s="203">
        <f t="shared" si="75"/>
        <v>2030</v>
      </c>
      <c r="R191" s="203">
        <f t="shared" si="75"/>
        <v>2031</v>
      </c>
      <c r="S191" s="203">
        <f t="shared" si="75"/>
        <v>2032</v>
      </c>
      <c r="T191" s="203">
        <f t="shared" si="75"/>
        <v>2033</v>
      </c>
      <c r="U191" s="203">
        <f t="shared" si="75"/>
        <v>2034</v>
      </c>
      <c r="V191" s="203">
        <f t="shared" si="75"/>
        <v>2035</v>
      </c>
      <c r="W191" s="203">
        <f t="shared" si="75"/>
        <v>2036</v>
      </c>
      <c r="X191" s="203">
        <f t="shared" si="75"/>
        <v>2037</v>
      </c>
      <c r="Y191" s="203">
        <f t="shared" si="75"/>
        <v>2038</v>
      </c>
      <c r="Z191" s="203">
        <f t="shared" si="75"/>
        <v>2039</v>
      </c>
      <c r="AA191" s="203">
        <f t="shared" si="75"/>
        <v>2040</v>
      </c>
      <c r="AB191" s="203">
        <f t="shared" si="75"/>
        <v>2041</v>
      </c>
      <c r="AC191" s="203">
        <f t="shared" si="75"/>
        <v>2042</v>
      </c>
      <c r="AD191" s="203">
        <f t="shared" si="75"/>
        <v>2043</v>
      </c>
      <c r="AE191" s="203">
        <f t="shared" si="75"/>
        <v>2044</v>
      </c>
      <c r="AF191" s="203">
        <f t="shared" si="75"/>
        <v>2045</v>
      </c>
      <c r="AG191" s="203">
        <f t="shared" si="75"/>
        <v>2046</v>
      </c>
      <c r="AH191" s="203">
        <f t="shared" si="75"/>
        <v>2047</v>
      </c>
      <c r="AI191" s="203">
        <f t="shared" si="75"/>
        <v>2048</v>
      </c>
      <c r="AJ191" s="203">
        <f t="shared" si="75"/>
        <v>2049</v>
      </c>
      <c r="AK191" s="203">
        <f t="shared" si="75"/>
        <v>2050</v>
      </c>
      <c r="AL191" s="203">
        <f t="shared" si="75"/>
        <v>2051</v>
      </c>
      <c r="AM191" s="203">
        <f t="shared" si="75"/>
        <v>2052</v>
      </c>
      <c r="AN191" s="203">
        <f t="shared" si="75"/>
        <v>2053</v>
      </c>
      <c r="AO191" s="203">
        <f t="shared" si="75"/>
        <v>2054</v>
      </c>
      <c r="AP191" s="203">
        <f t="shared" si="75"/>
        <v>2055</v>
      </c>
      <c r="AQ191" s="203">
        <f t="shared" si="75"/>
        <v>2056</v>
      </c>
      <c r="AR191" s="203">
        <f t="shared" si="75"/>
        <v>2057</v>
      </c>
      <c r="AS191" s="203">
        <f t="shared" si="75"/>
        <v>2058</v>
      </c>
      <c r="AT191" s="203">
        <f t="shared" si="75"/>
        <v>2059</v>
      </c>
      <c r="AU191" s="203">
        <f t="shared" si="75"/>
        <v>2060</v>
      </c>
      <c r="AV191" s="203">
        <f t="shared" si="75"/>
        <v>2061</v>
      </c>
      <c r="AW191" s="203">
        <f t="shared" si="75"/>
        <v>2062</v>
      </c>
      <c r="AX191" s="203">
        <f t="shared" si="75"/>
        <v>2063</v>
      </c>
      <c r="AY191" s="203">
        <f t="shared" si="75"/>
        <v>2064</v>
      </c>
      <c r="AZ191" s="203">
        <f t="shared" si="75"/>
        <v>2065</v>
      </c>
      <c r="BA191" s="203">
        <f t="shared" si="75"/>
        <v>2066</v>
      </c>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row>
    <row r="192" spans="1:246" s="21" customFormat="1" x14ac:dyDescent="0.55000000000000004">
      <c r="A192" s="133"/>
      <c r="B192" s="21" t="s">
        <v>11</v>
      </c>
      <c r="D192" s="27">
        <f t="shared" ref="D192:AI192" si="76">D17*$G$10</f>
        <v>0</v>
      </c>
      <c r="E192" s="27">
        <f t="shared" si="76"/>
        <v>0</v>
      </c>
      <c r="F192" s="27">
        <f t="shared" si="76"/>
        <v>0</v>
      </c>
      <c r="G192" s="27">
        <f t="shared" si="76"/>
        <v>0.34499999999999997</v>
      </c>
      <c r="H192" s="27">
        <f t="shared" si="76"/>
        <v>0.69</v>
      </c>
      <c r="I192" s="27">
        <f t="shared" si="76"/>
        <v>0.69</v>
      </c>
      <c r="J192" s="27">
        <f t="shared" si="76"/>
        <v>0.69</v>
      </c>
      <c r="K192" s="27">
        <f t="shared" si="76"/>
        <v>0.69</v>
      </c>
      <c r="L192" s="27">
        <f t="shared" si="76"/>
        <v>0.69</v>
      </c>
      <c r="M192" s="27">
        <f t="shared" si="76"/>
        <v>0.69</v>
      </c>
      <c r="N192" s="27">
        <f t="shared" si="76"/>
        <v>0.69</v>
      </c>
      <c r="O192" s="27">
        <f t="shared" si="76"/>
        <v>0.69</v>
      </c>
      <c r="P192" s="27">
        <f t="shared" si="76"/>
        <v>0.69</v>
      </c>
      <c r="Q192" s="27">
        <f t="shared" si="76"/>
        <v>0.69</v>
      </c>
      <c r="R192" s="27">
        <f t="shared" si="76"/>
        <v>0.69</v>
      </c>
      <c r="S192" s="27">
        <f t="shared" si="76"/>
        <v>0.69</v>
      </c>
      <c r="T192" s="27">
        <f t="shared" si="76"/>
        <v>0.69</v>
      </c>
      <c r="U192" s="27">
        <f t="shared" si="76"/>
        <v>0.69</v>
      </c>
      <c r="V192" s="27">
        <f t="shared" si="76"/>
        <v>0.69</v>
      </c>
      <c r="W192" s="27">
        <f t="shared" si="76"/>
        <v>0.69</v>
      </c>
      <c r="X192" s="27">
        <f t="shared" si="76"/>
        <v>0.69</v>
      </c>
      <c r="Y192" s="27">
        <f t="shared" si="76"/>
        <v>0.69</v>
      </c>
      <c r="Z192" s="27">
        <f t="shared" si="76"/>
        <v>0.69</v>
      </c>
      <c r="AA192" s="27">
        <f t="shared" si="76"/>
        <v>0.69</v>
      </c>
      <c r="AB192" s="27">
        <f t="shared" si="76"/>
        <v>0.69</v>
      </c>
      <c r="AC192" s="27">
        <f t="shared" si="76"/>
        <v>0.69</v>
      </c>
      <c r="AD192" s="27">
        <f t="shared" si="76"/>
        <v>0.69</v>
      </c>
      <c r="AE192" s="27">
        <f t="shared" si="76"/>
        <v>0.69</v>
      </c>
      <c r="AF192" s="27">
        <f t="shared" si="76"/>
        <v>0.69</v>
      </c>
      <c r="AG192" s="27">
        <f t="shared" si="76"/>
        <v>0.69</v>
      </c>
      <c r="AH192" s="27">
        <f t="shared" si="76"/>
        <v>0.69</v>
      </c>
      <c r="AI192" s="27">
        <f t="shared" si="76"/>
        <v>0.69</v>
      </c>
      <c r="AJ192" s="27">
        <f t="shared" ref="AJ192:BA192" si="77">AJ17*$G$10</f>
        <v>0.69</v>
      </c>
      <c r="AK192" s="27">
        <f t="shared" si="77"/>
        <v>0.69</v>
      </c>
      <c r="AL192" s="27">
        <f t="shared" si="77"/>
        <v>0.69</v>
      </c>
      <c r="AM192" s="27">
        <f t="shared" si="77"/>
        <v>0.69</v>
      </c>
      <c r="AN192" s="27">
        <f t="shared" si="77"/>
        <v>0.69</v>
      </c>
      <c r="AO192" s="27">
        <f t="shared" si="77"/>
        <v>0.69</v>
      </c>
      <c r="AP192" s="27">
        <f t="shared" si="77"/>
        <v>0.69</v>
      </c>
      <c r="AQ192" s="27">
        <f t="shared" si="77"/>
        <v>0.69</v>
      </c>
      <c r="AR192" s="27">
        <f t="shared" si="77"/>
        <v>0.69</v>
      </c>
      <c r="AS192" s="27">
        <f t="shared" si="77"/>
        <v>0.69</v>
      </c>
      <c r="AT192" s="27">
        <f t="shared" si="77"/>
        <v>0.69</v>
      </c>
      <c r="AU192" s="27">
        <f t="shared" si="77"/>
        <v>0.69</v>
      </c>
      <c r="AV192" s="27">
        <f t="shared" si="77"/>
        <v>0.69</v>
      </c>
      <c r="AW192" s="27">
        <f t="shared" si="77"/>
        <v>0.69</v>
      </c>
      <c r="AX192" s="27">
        <f t="shared" si="77"/>
        <v>0.69</v>
      </c>
      <c r="AY192" s="27">
        <f t="shared" si="77"/>
        <v>0.69</v>
      </c>
      <c r="AZ192" s="27">
        <f t="shared" si="77"/>
        <v>0.69</v>
      </c>
      <c r="BA192" s="27">
        <f t="shared" si="77"/>
        <v>0.69</v>
      </c>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row>
    <row r="193" spans="1:246" s="21" customFormat="1" x14ac:dyDescent="0.55000000000000004">
      <c r="A193" s="133"/>
      <c r="B193" s="21" t="s">
        <v>18</v>
      </c>
      <c r="D193" s="21">
        <f t="shared" ref="D193:AI193" si="78">SUM(D194:D195)</f>
        <v>0</v>
      </c>
      <c r="E193" s="34">
        <f t="shared" si="78"/>
        <v>3.4600000000000004</v>
      </c>
      <c r="F193" s="34">
        <f t="shared" si="78"/>
        <v>2.5950000000000002</v>
      </c>
      <c r="G193" s="34">
        <f t="shared" si="78"/>
        <v>4.9305000000000003</v>
      </c>
      <c r="H193" s="34">
        <f t="shared" si="78"/>
        <v>5.1035000000000004</v>
      </c>
      <c r="I193" s="34">
        <f t="shared" si="78"/>
        <v>2.0760000000000001</v>
      </c>
      <c r="J193" s="34">
        <f t="shared" si="78"/>
        <v>0.34600000000000003</v>
      </c>
      <c r="K193" s="34">
        <f t="shared" si="78"/>
        <v>0.34600000000000003</v>
      </c>
      <c r="L193" s="34">
        <f t="shared" si="78"/>
        <v>0.34600000000000003</v>
      </c>
      <c r="M193" s="34">
        <f t="shared" si="78"/>
        <v>0.34600000000000003</v>
      </c>
      <c r="N193" s="34">
        <f t="shared" si="78"/>
        <v>0.34600000000000003</v>
      </c>
      <c r="O193" s="34">
        <f t="shared" si="78"/>
        <v>0.34600000000000003</v>
      </c>
      <c r="P193" s="34">
        <f t="shared" si="78"/>
        <v>0.34600000000000003</v>
      </c>
      <c r="Q193" s="34">
        <f t="shared" si="78"/>
        <v>0.34600000000000003</v>
      </c>
      <c r="R193" s="34">
        <f t="shared" si="78"/>
        <v>0.34600000000000003</v>
      </c>
      <c r="S193" s="34">
        <f t="shared" si="78"/>
        <v>0.34600000000000003</v>
      </c>
      <c r="T193" s="34">
        <f t="shared" si="78"/>
        <v>0.34600000000000003</v>
      </c>
      <c r="U193" s="34">
        <f t="shared" si="78"/>
        <v>0.34600000000000003</v>
      </c>
      <c r="V193" s="34">
        <f t="shared" si="78"/>
        <v>0.34600000000000003</v>
      </c>
      <c r="W193" s="34">
        <f t="shared" si="78"/>
        <v>0.34600000000000003</v>
      </c>
      <c r="X193" s="34">
        <f t="shared" si="78"/>
        <v>0.34600000000000003</v>
      </c>
      <c r="Y193" s="34">
        <f t="shared" si="78"/>
        <v>0.34600000000000003</v>
      </c>
      <c r="Z193" s="34">
        <f t="shared" si="78"/>
        <v>0.34600000000000003</v>
      </c>
      <c r="AA193" s="34">
        <f t="shared" si="78"/>
        <v>0.34600000000000003</v>
      </c>
      <c r="AB193" s="34">
        <f t="shared" si="78"/>
        <v>0.34600000000000003</v>
      </c>
      <c r="AC193" s="34">
        <f t="shared" si="78"/>
        <v>0.34600000000000003</v>
      </c>
      <c r="AD193" s="34">
        <f t="shared" si="78"/>
        <v>0.34600000000000003</v>
      </c>
      <c r="AE193" s="34">
        <f t="shared" si="78"/>
        <v>0.34600000000000003</v>
      </c>
      <c r="AF193" s="34">
        <f t="shared" si="78"/>
        <v>0.34600000000000003</v>
      </c>
      <c r="AG193" s="34">
        <f t="shared" si="78"/>
        <v>0.34600000000000003</v>
      </c>
      <c r="AH193" s="34">
        <f t="shared" si="78"/>
        <v>0.34600000000000003</v>
      </c>
      <c r="AI193" s="34">
        <f t="shared" si="78"/>
        <v>0.34600000000000003</v>
      </c>
      <c r="AJ193" s="34">
        <f t="shared" ref="AJ193:BA193" si="79">SUM(AJ194:AJ195)</f>
        <v>0.34600000000000003</v>
      </c>
      <c r="AK193" s="34">
        <f t="shared" si="79"/>
        <v>0.34600000000000003</v>
      </c>
      <c r="AL193" s="34">
        <f t="shared" si="79"/>
        <v>0.34600000000000003</v>
      </c>
      <c r="AM193" s="34">
        <f t="shared" si="79"/>
        <v>0.34600000000000003</v>
      </c>
      <c r="AN193" s="34">
        <f t="shared" si="79"/>
        <v>0.34600000000000003</v>
      </c>
      <c r="AO193" s="34">
        <f t="shared" si="79"/>
        <v>0.34600000000000003</v>
      </c>
      <c r="AP193" s="34">
        <f t="shared" si="79"/>
        <v>0.34600000000000003</v>
      </c>
      <c r="AQ193" s="34">
        <f t="shared" si="79"/>
        <v>0.34600000000000003</v>
      </c>
      <c r="AR193" s="34">
        <f t="shared" si="79"/>
        <v>0.34600000000000003</v>
      </c>
      <c r="AS193" s="34">
        <f t="shared" si="79"/>
        <v>0.34600000000000003</v>
      </c>
      <c r="AT193" s="34">
        <f t="shared" si="79"/>
        <v>0.34600000000000003</v>
      </c>
      <c r="AU193" s="34">
        <f t="shared" si="79"/>
        <v>0.34600000000000003</v>
      </c>
      <c r="AV193" s="34">
        <f t="shared" si="79"/>
        <v>0.34600000000000003</v>
      </c>
      <c r="AW193" s="34">
        <f t="shared" si="79"/>
        <v>0.34600000000000003</v>
      </c>
      <c r="AX193" s="34">
        <f t="shared" si="79"/>
        <v>0.34600000000000003</v>
      </c>
      <c r="AY193" s="34">
        <f t="shared" si="79"/>
        <v>0.34600000000000003</v>
      </c>
      <c r="AZ193" s="34">
        <f t="shared" si="79"/>
        <v>0.34600000000000003</v>
      </c>
      <c r="BA193" s="34">
        <f t="shared" si="79"/>
        <v>0.34600000000000003</v>
      </c>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row>
    <row r="194" spans="1:246" s="21" customFormat="1" x14ac:dyDescent="0.55000000000000004">
      <c r="A194" s="133"/>
      <c r="B194" s="21" t="s">
        <v>20</v>
      </c>
      <c r="E194" s="34">
        <f t="shared" ref="E194:AJ194" si="80">E15*$F$10</f>
        <v>3.4600000000000004</v>
      </c>
      <c r="F194" s="34">
        <f t="shared" si="80"/>
        <v>2.5950000000000002</v>
      </c>
      <c r="G194" s="34">
        <f t="shared" si="80"/>
        <v>4.7575000000000003</v>
      </c>
      <c r="H194" s="34">
        <f t="shared" si="80"/>
        <v>4.7575000000000003</v>
      </c>
      <c r="I194" s="34">
        <f t="shared" si="80"/>
        <v>1.7300000000000002</v>
      </c>
      <c r="J194" s="34">
        <f t="shared" si="80"/>
        <v>0</v>
      </c>
      <c r="K194" s="34">
        <f t="shared" si="80"/>
        <v>0</v>
      </c>
      <c r="L194" s="34">
        <f t="shared" si="80"/>
        <v>0</v>
      </c>
      <c r="M194" s="34">
        <f t="shared" si="80"/>
        <v>0</v>
      </c>
      <c r="N194" s="34">
        <f t="shared" si="80"/>
        <v>0</v>
      </c>
      <c r="O194" s="34">
        <f t="shared" si="80"/>
        <v>0</v>
      </c>
      <c r="P194" s="34">
        <f t="shared" si="80"/>
        <v>0</v>
      </c>
      <c r="Q194" s="34">
        <f t="shared" si="80"/>
        <v>0</v>
      </c>
      <c r="R194" s="34">
        <f t="shared" si="80"/>
        <v>0</v>
      </c>
      <c r="S194" s="34">
        <f t="shared" si="80"/>
        <v>0</v>
      </c>
      <c r="T194" s="34">
        <f t="shared" si="80"/>
        <v>0</v>
      </c>
      <c r="U194" s="34">
        <f t="shared" si="80"/>
        <v>0</v>
      </c>
      <c r="V194" s="34">
        <f t="shared" si="80"/>
        <v>0</v>
      </c>
      <c r="W194" s="34">
        <f t="shared" si="80"/>
        <v>0</v>
      </c>
      <c r="X194" s="34">
        <f t="shared" si="80"/>
        <v>0</v>
      </c>
      <c r="Y194" s="34">
        <f t="shared" si="80"/>
        <v>0</v>
      </c>
      <c r="Z194" s="34">
        <f t="shared" si="80"/>
        <v>0</v>
      </c>
      <c r="AA194" s="34">
        <f t="shared" si="80"/>
        <v>0</v>
      </c>
      <c r="AB194" s="34">
        <f t="shared" si="80"/>
        <v>0</v>
      </c>
      <c r="AC194" s="34">
        <f t="shared" si="80"/>
        <v>0</v>
      </c>
      <c r="AD194" s="34">
        <f t="shared" si="80"/>
        <v>0</v>
      </c>
      <c r="AE194" s="34">
        <f t="shared" si="80"/>
        <v>0</v>
      </c>
      <c r="AF194" s="34">
        <f t="shared" si="80"/>
        <v>0</v>
      </c>
      <c r="AG194" s="34">
        <f t="shared" si="80"/>
        <v>0</v>
      </c>
      <c r="AH194" s="34">
        <f t="shared" si="80"/>
        <v>0</v>
      </c>
      <c r="AI194" s="34">
        <f t="shared" si="80"/>
        <v>0</v>
      </c>
      <c r="AJ194" s="34">
        <f t="shared" si="80"/>
        <v>0</v>
      </c>
      <c r="AK194" s="34">
        <f t="shared" ref="AK194:BA194" si="81">AK15*$F$10</f>
        <v>0</v>
      </c>
      <c r="AL194" s="34">
        <f t="shared" si="81"/>
        <v>0</v>
      </c>
      <c r="AM194" s="34">
        <f t="shared" si="81"/>
        <v>0</v>
      </c>
      <c r="AN194" s="34">
        <f t="shared" si="81"/>
        <v>0</v>
      </c>
      <c r="AO194" s="34">
        <f t="shared" si="81"/>
        <v>0</v>
      </c>
      <c r="AP194" s="34">
        <f t="shared" si="81"/>
        <v>0</v>
      </c>
      <c r="AQ194" s="34">
        <f t="shared" si="81"/>
        <v>0</v>
      </c>
      <c r="AR194" s="34">
        <f t="shared" si="81"/>
        <v>0</v>
      </c>
      <c r="AS194" s="34">
        <f t="shared" si="81"/>
        <v>0</v>
      </c>
      <c r="AT194" s="34">
        <f t="shared" si="81"/>
        <v>0</v>
      </c>
      <c r="AU194" s="34">
        <f t="shared" si="81"/>
        <v>0</v>
      </c>
      <c r="AV194" s="34">
        <f t="shared" si="81"/>
        <v>0</v>
      </c>
      <c r="AW194" s="34">
        <f t="shared" si="81"/>
        <v>0</v>
      </c>
      <c r="AX194" s="34">
        <f t="shared" si="81"/>
        <v>0</v>
      </c>
      <c r="AY194" s="34">
        <f t="shared" si="81"/>
        <v>0</v>
      </c>
      <c r="AZ194" s="34">
        <f t="shared" si="81"/>
        <v>0</v>
      </c>
      <c r="BA194" s="34">
        <f t="shared" si="81"/>
        <v>0</v>
      </c>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row>
    <row r="195" spans="1:246" s="21" customFormat="1" x14ac:dyDescent="0.55000000000000004">
      <c r="A195" s="133"/>
      <c r="B195" s="21" t="s">
        <v>19</v>
      </c>
      <c r="E195" s="21" t="s">
        <v>14</v>
      </c>
      <c r="F195" s="28">
        <f t="shared" ref="F195:BA195" si="82">F18*F16*$F$10</f>
        <v>0</v>
      </c>
      <c r="G195" s="28">
        <f t="shared" si="82"/>
        <v>0.17300000000000001</v>
      </c>
      <c r="H195" s="28">
        <f t="shared" si="82"/>
        <v>0.34600000000000003</v>
      </c>
      <c r="I195" s="28">
        <f t="shared" si="82"/>
        <v>0.34600000000000003</v>
      </c>
      <c r="J195" s="28">
        <f t="shared" si="82"/>
        <v>0.34600000000000003</v>
      </c>
      <c r="K195" s="28">
        <f t="shared" si="82"/>
        <v>0.34600000000000003</v>
      </c>
      <c r="L195" s="28">
        <f t="shared" si="82"/>
        <v>0.34600000000000003</v>
      </c>
      <c r="M195" s="28">
        <f t="shared" si="82"/>
        <v>0.34600000000000003</v>
      </c>
      <c r="N195" s="28">
        <f t="shared" si="82"/>
        <v>0.34600000000000003</v>
      </c>
      <c r="O195" s="28">
        <f t="shared" si="82"/>
        <v>0.34600000000000003</v>
      </c>
      <c r="P195" s="28">
        <f t="shared" si="82"/>
        <v>0.34600000000000003</v>
      </c>
      <c r="Q195" s="28">
        <f t="shared" si="82"/>
        <v>0.34600000000000003</v>
      </c>
      <c r="R195" s="28">
        <f t="shared" si="82"/>
        <v>0.34600000000000003</v>
      </c>
      <c r="S195" s="28">
        <f t="shared" si="82"/>
        <v>0.34600000000000003</v>
      </c>
      <c r="T195" s="28">
        <f t="shared" si="82"/>
        <v>0.34600000000000003</v>
      </c>
      <c r="U195" s="28">
        <f t="shared" si="82"/>
        <v>0.34600000000000003</v>
      </c>
      <c r="V195" s="28">
        <f t="shared" si="82"/>
        <v>0.34600000000000003</v>
      </c>
      <c r="W195" s="28">
        <f t="shared" si="82"/>
        <v>0.34600000000000003</v>
      </c>
      <c r="X195" s="28">
        <f t="shared" si="82"/>
        <v>0.34600000000000003</v>
      </c>
      <c r="Y195" s="28">
        <f t="shared" si="82"/>
        <v>0.34600000000000003</v>
      </c>
      <c r="Z195" s="28">
        <f t="shared" si="82"/>
        <v>0.34600000000000003</v>
      </c>
      <c r="AA195" s="28">
        <f t="shared" si="82"/>
        <v>0.34600000000000003</v>
      </c>
      <c r="AB195" s="28">
        <f t="shared" si="82"/>
        <v>0.34600000000000003</v>
      </c>
      <c r="AC195" s="28">
        <f t="shared" si="82"/>
        <v>0.34600000000000003</v>
      </c>
      <c r="AD195" s="28">
        <f t="shared" si="82"/>
        <v>0.34600000000000003</v>
      </c>
      <c r="AE195" s="28">
        <f t="shared" si="82"/>
        <v>0.34600000000000003</v>
      </c>
      <c r="AF195" s="28">
        <f t="shared" si="82"/>
        <v>0.34600000000000003</v>
      </c>
      <c r="AG195" s="28">
        <f t="shared" si="82"/>
        <v>0.34600000000000003</v>
      </c>
      <c r="AH195" s="28">
        <f t="shared" si="82"/>
        <v>0.34600000000000003</v>
      </c>
      <c r="AI195" s="28">
        <f t="shared" si="82"/>
        <v>0.34600000000000003</v>
      </c>
      <c r="AJ195" s="28">
        <f t="shared" si="82"/>
        <v>0.34600000000000003</v>
      </c>
      <c r="AK195" s="28">
        <f t="shared" si="82"/>
        <v>0.34600000000000003</v>
      </c>
      <c r="AL195" s="28">
        <f t="shared" si="82"/>
        <v>0.34600000000000003</v>
      </c>
      <c r="AM195" s="28">
        <f t="shared" si="82"/>
        <v>0.34600000000000003</v>
      </c>
      <c r="AN195" s="28">
        <f t="shared" si="82"/>
        <v>0.34600000000000003</v>
      </c>
      <c r="AO195" s="28">
        <f t="shared" si="82"/>
        <v>0.34600000000000003</v>
      </c>
      <c r="AP195" s="28">
        <f t="shared" si="82"/>
        <v>0.34600000000000003</v>
      </c>
      <c r="AQ195" s="28">
        <f t="shared" si="82"/>
        <v>0.34600000000000003</v>
      </c>
      <c r="AR195" s="28">
        <f t="shared" si="82"/>
        <v>0.34600000000000003</v>
      </c>
      <c r="AS195" s="28">
        <f t="shared" si="82"/>
        <v>0.34600000000000003</v>
      </c>
      <c r="AT195" s="28">
        <f t="shared" si="82"/>
        <v>0.34600000000000003</v>
      </c>
      <c r="AU195" s="28">
        <f t="shared" si="82"/>
        <v>0.34600000000000003</v>
      </c>
      <c r="AV195" s="28">
        <f t="shared" si="82"/>
        <v>0.34600000000000003</v>
      </c>
      <c r="AW195" s="28">
        <f t="shared" si="82"/>
        <v>0.34600000000000003</v>
      </c>
      <c r="AX195" s="28">
        <f t="shared" si="82"/>
        <v>0.34600000000000003</v>
      </c>
      <c r="AY195" s="28">
        <f t="shared" si="82"/>
        <v>0.34600000000000003</v>
      </c>
      <c r="AZ195" s="28">
        <f t="shared" si="82"/>
        <v>0.34600000000000003</v>
      </c>
      <c r="BA195" s="28">
        <f t="shared" si="82"/>
        <v>0.34600000000000003</v>
      </c>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row>
    <row r="196" spans="1:246" s="21" customFormat="1" x14ac:dyDescent="0.55000000000000004">
      <c r="A196" s="133"/>
      <c r="AH196" s="92"/>
      <c r="AI196" s="92"/>
      <c r="AJ196" s="92"/>
      <c r="AK196" s="92"/>
      <c r="AL196" s="92"/>
      <c r="AM196" s="92"/>
      <c r="AN196" s="92"/>
      <c r="AO196" s="92"/>
      <c r="AP196" s="92"/>
      <c r="AQ196" s="92"/>
      <c r="AR196" s="92"/>
      <c r="AS196" s="92"/>
      <c r="AT196" s="92"/>
      <c r="AU196" s="92"/>
      <c r="AV196" s="92"/>
      <c r="AW196" s="92"/>
      <c r="AX196" s="92"/>
      <c r="AY196" s="92"/>
      <c r="AZ196" s="92"/>
      <c r="BA196" s="92"/>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row>
    <row r="197" spans="1:246" s="21" customFormat="1" ht="14.7" thickBot="1" x14ac:dyDescent="0.6">
      <c r="A197" s="133"/>
      <c r="B197" s="21" t="s">
        <v>21</v>
      </c>
      <c r="C197" s="94"/>
      <c r="D197" s="94">
        <f>D192-D193</f>
        <v>0</v>
      </c>
      <c r="E197" s="34">
        <f t="shared" ref="E197:BA197" si="83">E192-E193</f>
        <v>-3.4600000000000004</v>
      </c>
      <c r="F197" s="34">
        <f t="shared" si="83"/>
        <v>-2.5950000000000002</v>
      </c>
      <c r="G197" s="34">
        <f t="shared" si="83"/>
        <v>-4.5855000000000006</v>
      </c>
      <c r="H197" s="34">
        <f t="shared" si="83"/>
        <v>-4.4135000000000009</v>
      </c>
      <c r="I197" s="34">
        <f t="shared" si="83"/>
        <v>-1.3860000000000001</v>
      </c>
      <c r="J197" s="34">
        <f t="shared" si="83"/>
        <v>0.34399999999999992</v>
      </c>
      <c r="K197" s="34">
        <f t="shared" si="83"/>
        <v>0.34399999999999992</v>
      </c>
      <c r="L197" s="34">
        <f t="shared" si="83"/>
        <v>0.34399999999999992</v>
      </c>
      <c r="M197" s="34">
        <f t="shared" si="83"/>
        <v>0.34399999999999992</v>
      </c>
      <c r="N197" s="34">
        <f t="shared" si="83"/>
        <v>0.34399999999999992</v>
      </c>
      <c r="O197" s="34">
        <f t="shared" si="83"/>
        <v>0.34399999999999992</v>
      </c>
      <c r="P197" s="34">
        <f t="shared" si="83"/>
        <v>0.34399999999999992</v>
      </c>
      <c r="Q197" s="34">
        <f t="shared" si="83"/>
        <v>0.34399999999999992</v>
      </c>
      <c r="R197" s="34">
        <f t="shared" si="83"/>
        <v>0.34399999999999992</v>
      </c>
      <c r="S197" s="34">
        <f t="shared" si="83"/>
        <v>0.34399999999999992</v>
      </c>
      <c r="T197" s="34">
        <f t="shared" si="83"/>
        <v>0.34399999999999992</v>
      </c>
      <c r="U197" s="34">
        <f t="shared" si="83"/>
        <v>0.34399999999999992</v>
      </c>
      <c r="V197" s="34">
        <f t="shared" si="83"/>
        <v>0.34399999999999992</v>
      </c>
      <c r="W197" s="34">
        <f t="shared" si="83"/>
        <v>0.34399999999999992</v>
      </c>
      <c r="X197" s="34">
        <f t="shared" si="83"/>
        <v>0.34399999999999992</v>
      </c>
      <c r="Y197" s="34">
        <f t="shared" si="83"/>
        <v>0.34399999999999992</v>
      </c>
      <c r="Z197" s="34">
        <f t="shared" si="83"/>
        <v>0.34399999999999992</v>
      </c>
      <c r="AA197" s="34">
        <f t="shared" si="83"/>
        <v>0.34399999999999992</v>
      </c>
      <c r="AB197" s="34">
        <f t="shared" si="83"/>
        <v>0.34399999999999992</v>
      </c>
      <c r="AC197" s="34">
        <f t="shared" si="83"/>
        <v>0.34399999999999992</v>
      </c>
      <c r="AD197" s="34">
        <f t="shared" si="83"/>
        <v>0.34399999999999992</v>
      </c>
      <c r="AE197" s="34">
        <f t="shared" si="83"/>
        <v>0.34399999999999992</v>
      </c>
      <c r="AF197" s="34">
        <f t="shared" si="83"/>
        <v>0.34399999999999992</v>
      </c>
      <c r="AG197" s="34">
        <f t="shared" si="83"/>
        <v>0.34399999999999992</v>
      </c>
      <c r="AH197" s="34">
        <f t="shared" si="83"/>
        <v>0.34399999999999992</v>
      </c>
      <c r="AI197" s="34">
        <f t="shared" si="83"/>
        <v>0.34399999999999992</v>
      </c>
      <c r="AJ197" s="34">
        <f t="shared" si="83"/>
        <v>0.34399999999999992</v>
      </c>
      <c r="AK197" s="34">
        <f t="shared" si="83"/>
        <v>0.34399999999999992</v>
      </c>
      <c r="AL197" s="34">
        <f t="shared" si="83"/>
        <v>0.34399999999999992</v>
      </c>
      <c r="AM197" s="34">
        <f t="shared" si="83"/>
        <v>0.34399999999999992</v>
      </c>
      <c r="AN197" s="34">
        <f t="shared" si="83"/>
        <v>0.34399999999999992</v>
      </c>
      <c r="AO197" s="34">
        <f t="shared" si="83"/>
        <v>0.34399999999999992</v>
      </c>
      <c r="AP197" s="34">
        <f t="shared" si="83"/>
        <v>0.34399999999999992</v>
      </c>
      <c r="AQ197" s="34">
        <f t="shared" si="83"/>
        <v>0.34399999999999992</v>
      </c>
      <c r="AR197" s="34">
        <f t="shared" si="83"/>
        <v>0.34399999999999992</v>
      </c>
      <c r="AS197" s="34">
        <f t="shared" si="83"/>
        <v>0.34399999999999992</v>
      </c>
      <c r="AT197" s="34">
        <f t="shared" si="83"/>
        <v>0.34399999999999992</v>
      </c>
      <c r="AU197" s="34">
        <f t="shared" si="83"/>
        <v>0.34399999999999992</v>
      </c>
      <c r="AV197" s="34">
        <f t="shared" si="83"/>
        <v>0.34399999999999992</v>
      </c>
      <c r="AW197" s="34">
        <f t="shared" si="83"/>
        <v>0.34399999999999992</v>
      </c>
      <c r="AX197" s="34">
        <f t="shared" si="83"/>
        <v>0.34399999999999992</v>
      </c>
      <c r="AY197" s="34">
        <f t="shared" si="83"/>
        <v>0.34399999999999992</v>
      </c>
      <c r="AZ197" s="34">
        <f t="shared" si="83"/>
        <v>0.34399999999999992</v>
      </c>
      <c r="BA197" s="34">
        <f t="shared" si="83"/>
        <v>0.34399999999999992</v>
      </c>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row>
    <row r="198" spans="1:246" s="21" customFormat="1" x14ac:dyDescent="0.55000000000000004">
      <c r="A198" s="133"/>
      <c r="B198" s="92"/>
      <c r="C198" s="95" t="s">
        <v>22</v>
      </c>
      <c r="D198" s="269">
        <f>IRR(E197:AL197,0.1)</f>
        <v>-2.7248532053191332E-2</v>
      </c>
      <c r="E198" s="93"/>
      <c r="AH198" s="92"/>
      <c r="AI198" s="92"/>
      <c r="AJ198" s="92"/>
      <c r="AK198" s="92"/>
      <c r="AL198" s="92"/>
      <c r="AM198" s="92"/>
      <c r="AN198" s="92"/>
      <c r="AO198" s="92"/>
      <c r="AP198" s="92"/>
      <c r="AQ198" s="92"/>
      <c r="AR198" s="92"/>
      <c r="AS198" s="92"/>
      <c r="AT198" s="92"/>
      <c r="AU198" s="92"/>
      <c r="AV198" s="92"/>
      <c r="AW198" s="92"/>
      <c r="AX198" s="92"/>
      <c r="AY198" s="92"/>
      <c r="AZ198" s="92"/>
      <c r="BA198" s="92"/>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row>
    <row r="199" spans="1:246" s="21" customFormat="1" ht="14.7" thickBot="1" x14ac:dyDescent="0.6">
      <c r="A199" s="96"/>
      <c r="B199" s="204"/>
      <c r="C199" s="96" t="s">
        <v>23</v>
      </c>
      <c r="D199" s="97">
        <f>NPV($C$20,D197:AL197)</f>
        <v>-9.5312340110790821</v>
      </c>
      <c r="E199" s="205"/>
      <c r="F199" s="206"/>
      <c r="G199" s="206"/>
      <c r="H199" s="206"/>
      <c r="I199" s="206"/>
      <c r="J199" s="206"/>
      <c r="K199" s="206"/>
      <c r="L199" s="206"/>
      <c r="M199" s="206"/>
      <c r="N199" s="206"/>
      <c r="O199" s="206"/>
      <c r="P199" s="206"/>
      <c r="Q199" s="206"/>
      <c r="R199" s="206"/>
      <c r="S199" s="206"/>
      <c r="T199" s="206"/>
      <c r="U199" s="206"/>
      <c r="V199" s="206"/>
      <c r="W199" s="206"/>
      <c r="X199" s="206"/>
      <c r="Y199" s="206"/>
      <c r="Z199" s="206"/>
      <c r="AA199" s="206"/>
      <c r="AB199" s="206"/>
      <c r="AC199" s="206"/>
      <c r="AD199" s="206"/>
      <c r="AE199" s="206"/>
      <c r="AF199" s="206"/>
      <c r="AG199" s="206"/>
      <c r="AH199" s="204"/>
      <c r="AI199" s="204"/>
      <c r="AJ199" s="204"/>
      <c r="AK199" s="204"/>
      <c r="AL199" s="204"/>
      <c r="AM199" s="204"/>
      <c r="AN199" s="204"/>
      <c r="AO199" s="204"/>
      <c r="AP199" s="204"/>
      <c r="AQ199" s="204"/>
      <c r="AR199" s="204"/>
      <c r="AS199" s="204"/>
      <c r="AT199" s="204"/>
      <c r="AU199" s="204"/>
      <c r="AV199" s="204"/>
      <c r="AW199" s="204"/>
      <c r="AX199" s="204"/>
      <c r="AY199" s="204"/>
      <c r="AZ199" s="204"/>
      <c r="BA199" s="204"/>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row>
    <row r="200" spans="1:246" s="12" customFormat="1" ht="14.7" thickBot="1" x14ac:dyDescent="0.6">
      <c r="A200" s="158"/>
      <c r="B200" s="158"/>
      <c r="C200" s="158"/>
      <c r="D200" s="158">
        <f>NPV($C$20,D192:BA192)/NPV($C$20,D193:BA193)</f>
        <v>0.59565530465675798</v>
      </c>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220"/>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row>
    <row r="201" spans="1:246" s="22" customFormat="1" x14ac:dyDescent="0.55000000000000004">
      <c r="A201" s="207">
        <v>9</v>
      </c>
      <c r="B201" s="208" t="s">
        <v>6</v>
      </c>
      <c r="C201" s="209"/>
      <c r="D201" s="209">
        <f>D181</f>
        <v>2017</v>
      </c>
      <c r="E201" s="209">
        <f t="shared" ref="E201:AG201" si="84">E181</f>
        <v>2018</v>
      </c>
      <c r="F201" s="209">
        <f t="shared" si="84"/>
        <v>2019</v>
      </c>
      <c r="G201" s="209">
        <f t="shared" si="84"/>
        <v>2020</v>
      </c>
      <c r="H201" s="209">
        <f t="shared" si="84"/>
        <v>2021</v>
      </c>
      <c r="I201" s="209">
        <f t="shared" si="84"/>
        <v>2022</v>
      </c>
      <c r="J201" s="209">
        <f t="shared" si="84"/>
        <v>2023</v>
      </c>
      <c r="K201" s="209">
        <f t="shared" si="84"/>
        <v>2024</v>
      </c>
      <c r="L201" s="209">
        <f t="shared" si="84"/>
        <v>2025</v>
      </c>
      <c r="M201" s="209">
        <f t="shared" si="84"/>
        <v>2026</v>
      </c>
      <c r="N201" s="209">
        <f t="shared" si="84"/>
        <v>2027</v>
      </c>
      <c r="O201" s="209">
        <f t="shared" si="84"/>
        <v>2028</v>
      </c>
      <c r="P201" s="209">
        <f t="shared" si="84"/>
        <v>2029</v>
      </c>
      <c r="Q201" s="209">
        <f t="shared" si="84"/>
        <v>2030</v>
      </c>
      <c r="R201" s="209">
        <f t="shared" si="84"/>
        <v>2031</v>
      </c>
      <c r="S201" s="209">
        <f t="shared" si="84"/>
        <v>2032</v>
      </c>
      <c r="T201" s="209">
        <f t="shared" si="84"/>
        <v>2033</v>
      </c>
      <c r="U201" s="209">
        <f t="shared" si="84"/>
        <v>2034</v>
      </c>
      <c r="V201" s="209">
        <f t="shared" si="84"/>
        <v>2035</v>
      </c>
      <c r="W201" s="209">
        <f t="shared" si="84"/>
        <v>2036</v>
      </c>
      <c r="X201" s="209">
        <f t="shared" si="84"/>
        <v>2037</v>
      </c>
      <c r="Y201" s="209">
        <f t="shared" si="84"/>
        <v>2038</v>
      </c>
      <c r="Z201" s="209">
        <f t="shared" si="84"/>
        <v>2039</v>
      </c>
      <c r="AA201" s="209">
        <f t="shared" si="84"/>
        <v>2040</v>
      </c>
      <c r="AB201" s="209">
        <f t="shared" si="84"/>
        <v>2041</v>
      </c>
      <c r="AC201" s="209">
        <f t="shared" si="84"/>
        <v>2042</v>
      </c>
      <c r="AD201" s="209">
        <f t="shared" si="84"/>
        <v>2043</v>
      </c>
      <c r="AE201" s="209">
        <f t="shared" si="84"/>
        <v>2044</v>
      </c>
      <c r="AF201" s="209">
        <f t="shared" si="84"/>
        <v>2045</v>
      </c>
      <c r="AG201" s="209">
        <f t="shared" si="84"/>
        <v>2046</v>
      </c>
      <c r="AH201" s="209">
        <f t="shared" ref="AH201:BA201" si="85">AH181</f>
        <v>2047</v>
      </c>
      <c r="AI201" s="209">
        <f t="shared" si="85"/>
        <v>2048</v>
      </c>
      <c r="AJ201" s="209">
        <f t="shared" si="85"/>
        <v>2049</v>
      </c>
      <c r="AK201" s="209">
        <f t="shared" si="85"/>
        <v>2050</v>
      </c>
      <c r="AL201" s="209">
        <f t="shared" si="85"/>
        <v>2051</v>
      </c>
      <c r="AM201" s="209">
        <f t="shared" si="85"/>
        <v>2052</v>
      </c>
      <c r="AN201" s="209">
        <f t="shared" si="85"/>
        <v>2053</v>
      </c>
      <c r="AO201" s="209">
        <f t="shared" si="85"/>
        <v>2054</v>
      </c>
      <c r="AP201" s="209">
        <f t="shared" si="85"/>
        <v>2055</v>
      </c>
      <c r="AQ201" s="209">
        <f t="shared" si="85"/>
        <v>2056</v>
      </c>
      <c r="AR201" s="209">
        <f t="shared" si="85"/>
        <v>2057</v>
      </c>
      <c r="AS201" s="209">
        <f t="shared" si="85"/>
        <v>2058</v>
      </c>
      <c r="AT201" s="209">
        <f t="shared" si="85"/>
        <v>2059</v>
      </c>
      <c r="AU201" s="209">
        <f t="shared" si="85"/>
        <v>2060</v>
      </c>
      <c r="AV201" s="209">
        <f t="shared" si="85"/>
        <v>2061</v>
      </c>
      <c r="AW201" s="209">
        <f t="shared" si="85"/>
        <v>2062</v>
      </c>
      <c r="AX201" s="209">
        <f t="shared" si="85"/>
        <v>2063</v>
      </c>
      <c r="AY201" s="209">
        <f t="shared" si="85"/>
        <v>2064</v>
      </c>
      <c r="AZ201" s="209">
        <f t="shared" si="85"/>
        <v>2065</v>
      </c>
      <c r="BA201" s="209">
        <f t="shared" si="85"/>
        <v>2066</v>
      </c>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row>
    <row r="202" spans="1:246" s="22" customFormat="1" x14ac:dyDescent="0.55000000000000004">
      <c r="A202" s="134"/>
      <c r="B202" s="22" t="s">
        <v>11</v>
      </c>
      <c r="D202" s="29">
        <f t="shared" ref="D202:AI202" si="86">D17*$G$11</f>
        <v>0</v>
      </c>
      <c r="E202" s="29">
        <f t="shared" si="86"/>
        <v>0</v>
      </c>
      <c r="F202" s="29">
        <f t="shared" si="86"/>
        <v>0</v>
      </c>
      <c r="G202" s="29">
        <f t="shared" si="86"/>
        <v>0.5</v>
      </c>
      <c r="H202" s="29">
        <f t="shared" si="86"/>
        <v>1</v>
      </c>
      <c r="I202" s="29">
        <f t="shared" si="86"/>
        <v>1</v>
      </c>
      <c r="J202" s="29">
        <f t="shared" si="86"/>
        <v>1</v>
      </c>
      <c r="K202" s="29">
        <f t="shared" si="86"/>
        <v>1</v>
      </c>
      <c r="L202" s="29">
        <f t="shared" si="86"/>
        <v>1</v>
      </c>
      <c r="M202" s="29">
        <f t="shared" si="86"/>
        <v>1</v>
      </c>
      <c r="N202" s="29">
        <f t="shared" si="86"/>
        <v>1</v>
      </c>
      <c r="O202" s="29">
        <f t="shared" si="86"/>
        <v>1</v>
      </c>
      <c r="P202" s="29">
        <f t="shared" si="86"/>
        <v>1</v>
      </c>
      <c r="Q202" s="29">
        <f t="shared" si="86"/>
        <v>1</v>
      </c>
      <c r="R202" s="29">
        <f t="shared" si="86"/>
        <v>1</v>
      </c>
      <c r="S202" s="29">
        <f t="shared" si="86"/>
        <v>1</v>
      </c>
      <c r="T202" s="29">
        <f t="shared" si="86"/>
        <v>1</v>
      </c>
      <c r="U202" s="29">
        <f t="shared" si="86"/>
        <v>1</v>
      </c>
      <c r="V202" s="29">
        <f t="shared" si="86"/>
        <v>1</v>
      </c>
      <c r="W202" s="29">
        <f t="shared" si="86"/>
        <v>1</v>
      </c>
      <c r="X202" s="29">
        <f t="shared" si="86"/>
        <v>1</v>
      </c>
      <c r="Y202" s="29">
        <f t="shared" si="86"/>
        <v>1</v>
      </c>
      <c r="Z202" s="29">
        <f t="shared" si="86"/>
        <v>1</v>
      </c>
      <c r="AA202" s="29">
        <f t="shared" si="86"/>
        <v>1</v>
      </c>
      <c r="AB202" s="29">
        <f t="shared" si="86"/>
        <v>1</v>
      </c>
      <c r="AC202" s="29">
        <f t="shared" si="86"/>
        <v>1</v>
      </c>
      <c r="AD202" s="29">
        <f t="shared" si="86"/>
        <v>1</v>
      </c>
      <c r="AE202" s="29">
        <f t="shared" si="86"/>
        <v>1</v>
      </c>
      <c r="AF202" s="29">
        <f t="shared" si="86"/>
        <v>1</v>
      </c>
      <c r="AG202" s="29">
        <f t="shared" si="86"/>
        <v>1</v>
      </c>
      <c r="AH202" s="29">
        <f t="shared" si="86"/>
        <v>1</v>
      </c>
      <c r="AI202" s="29">
        <f t="shared" si="86"/>
        <v>1</v>
      </c>
      <c r="AJ202" s="29">
        <f t="shared" ref="AJ202:BA202" si="87">AJ17*$G$11</f>
        <v>1</v>
      </c>
      <c r="AK202" s="29">
        <f t="shared" si="87"/>
        <v>1</v>
      </c>
      <c r="AL202" s="29">
        <f t="shared" si="87"/>
        <v>1</v>
      </c>
      <c r="AM202" s="29">
        <f t="shared" si="87"/>
        <v>1</v>
      </c>
      <c r="AN202" s="29">
        <f t="shared" si="87"/>
        <v>1</v>
      </c>
      <c r="AO202" s="29">
        <f t="shared" si="87"/>
        <v>1</v>
      </c>
      <c r="AP202" s="29">
        <f t="shared" si="87"/>
        <v>1</v>
      </c>
      <c r="AQ202" s="29">
        <f t="shared" si="87"/>
        <v>1</v>
      </c>
      <c r="AR202" s="29">
        <f t="shared" si="87"/>
        <v>1</v>
      </c>
      <c r="AS202" s="29">
        <f t="shared" si="87"/>
        <v>1</v>
      </c>
      <c r="AT202" s="29">
        <f t="shared" si="87"/>
        <v>1</v>
      </c>
      <c r="AU202" s="29">
        <f t="shared" si="87"/>
        <v>1</v>
      </c>
      <c r="AV202" s="29">
        <f t="shared" si="87"/>
        <v>1</v>
      </c>
      <c r="AW202" s="29">
        <f t="shared" si="87"/>
        <v>1</v>
      </c>
      <c r="AX202" s="29">
        <f t="shared" si="87"/>
        <v>1</v>
      </c>
      <c r="AY202" s="29">
        <f t="shared" si="87"/>
        <v>1</v>
      </c>
      <c r="AZ202" s="29">
        <f t="shared" si="87"/>
        <v>1</v>
      </c>
      <c r="BA202" s="29">
        <f t="shared" si="87"/>
        <v>1</v>
      </c>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row>
    <row r="203" spans="1:246" s="22" customFormat="1" x14ac:dyDescent="0.55000000000000004">
      <c r="A203" s="134"/>
      <c r="B203" s="22" t="s">
        <v>18</v>
      </c>
      <c r="D203" s="22">
        <f t="shared" ref="D203:AI203" si="88">SUM(D204:D205)</f>
        <v>0</v>
      </c>
      <c r="E203" s="35">
        <f t="shared" si="88"/>
        <v>16.78</v>
      </c>
      <c r="F203" s="35">
        <f t="shared" si="88"/>
        <v>12.585000000000001</v>
      </c>
      <c r="G203" s="35">
        <f t="shared" si="88"/>
        <v>23.911500000000004</v>
      </c>
      <c r="H203" s="35">
        <f t="shared" si="88"/>
        <v>24.750500000000006</v>
      </c>
      <c r="I203" s="35">
        <f t="shared" si="88"/>
        <v>10.068000000000001</v>
      </c>
      <c r="J203" s="35">
        <f t="shared" si="88"/>
        <v>1.6780000000000002</v>
      </c>
      <c r="K203" s="35">
        <f t="shared" si="88"/>
        <v>1.6780000000000002</v>
      </c>
      <c r="L203" s="35">
        <f t="shared" si="88"/>
        <v>1.6780000000000002</v>
      </c>
      <c r="M203" s="35">
        <f t="shared" si="88"/>
        <v>1.6780000000000002</v>
      </c>
      <c r="N203" s="35">
        <f t="shared" si="88"/>
        <v>1.6780000000000002</v>
      </c>
      <c r="O203" s="35">
        <f t="shared" si="88"/>
        <v>1.6780000000000002</v>
      </c>
      <c r="P203" s="35">
        <f t="shared" si="88"/>
        <v>1.6780000000000002</v>
      </c>
      <c r="Q203" s="35">
        <f t="shared" si="88"/>
        <v>1.6780000000000002</v>
      </c>
      <c r="R203" s="35">
        <f t="shared" si="88"/>
        <v>1.6780000000000002</v>
      </c>
      <c r="S203" s="35">
        <f t="shared" si="88"/>
        <v>1.6780000000000002</v>
      </c>
      <c r="T203" s="35">
        <f t="shared" si="88"/>
        <v>1.6780000000000002</v>
      </c>
      <c r="U203" s="35">
        <f t="shared" si="88"/>
        <v>1.6780000000000002</v>
      </c>
      <c r="V203" s="35">
        <f t="shared" si="88"/>
        <v>1.6780000000000002</v>
      </c>
      <c r="W203" s="35">
        <f t="shared" si="88"/>
        <v>1.6780000000000002</v>
      </c>
      <c r="X203" s="35">
        <f t="shared" si="88"/>
        <v>1.6780000000000002</v>
      </c>
      <c r="Y203" s="35">
        <f t="shared" si="88"/>
        <v>1.6780000000000002</v>
      </c>
      <c r="Z203" s="35">
        <f t="shared" si="88"/>
        <v>1.6780000000000002</v>
      </c>
      <c r="AA203" s="35">
        <f t="shared" si="88"/>
        <v>1.6780000000000002</v>
      </c>
      <c r="AB203" s="35">
        <f t="shared" si="88"/>
        <v>1.6780000000000002</v>
      </c>
      <c r="AC203" s="35">
        <f t="shared" si="88"/>
        <v>1.6780000000000002</v>
      </c>
      <c r="AD203" s="35">
        <f t="shared" si="88"/>
        <v>1.6780000000000002</v>
      </c>
      <c r="AE203" s="35">
        <f t="shared" si="88"/>
        <v>1.6780000000000002</v>
      </c>
      <c r="AF203" s="35">
        <f t="shared" si="88"/>
        <v>1.6780000000000002</v>
      </c>
      <c r="AG203" s="35">
        <f t="shared" si="88"/>
        <v>1.6780000000000002</v>
      </c>
      <c r="AH203" s="35">
        <f t="shared" si="88"/>
        <v>1.6780000000000002</v>
      </c>
      <c r="AI203" s="35">
        <f t="shared" si="88"/>
        <v>1.6780000000000002</v>
      </c>
      <c r="AJ203" s="35">
        <f t="shared" ref="AJ203:BA203" si="89">SUM(AJ204:AJ205)</f>
        <v>1.6780000000000002</v>
      </c>
      <c r="AK203" s="35">
        <f t="shared" si="89"/>
        <v>1.6780000000000002</v>
      </c>
      <c r="AL203" s="35">
        <f t="shared" si="89"/>
        <v>1.6780000000000002</v>
      </c>
      <c r="AM203" s="35">
        <f t="shared" si="89"/>
        <v>1.6780000000000002</v>
      </c>
      <c r="AN203" s="35">
        <f t="shared" si="89"/>
        <v>1.6780000000000002</v>
      </c>
      <c r="AO203" s="35">
        <f t="shared" si="89"/>
        <v>1.6780000000000002</v>
      </c>
      <c r="AP203" s="35">
        <f t="shared" si="89"/>
        <v>1.6780000000000002</v>
      </c>
      <c r="AQ203" s="35">
        <f t="shared" si="89"/>
        <v>1.6780000000000002</v>
      </c>
      <c r="AR203" s="35">
        <f t="shared" si="89"/>
        <v>1.6780000000000002</v>
      </c>
      <c r="AS203" s="35">
        <f t="shared" si="89"/>
        <v>1.6780000000000002</v>
      </c>
      <c r="AT203" s="35">
        <f t="shared" si="89"/>
        <v>1.6780000000000002</v>
      </c>
      <c r="AU203" s="35">
        <f t="shared" si="89"/>
        <v>1.6780000000000002</v>
      </c>
      <c r="AV203" s="35">
        <f t="shared" si="89"/>
        <v>1.6780000000000002</v>
      </c>
      <c r="AW203" s="35">
        <f t="shared" si="89"/>
        <v>1.6780000000000002</v>
      </c>
      <c r="AX203" s="35">
        <f t="shared" si="89"/>
        <v>1.6780000000000002</v>
      </c>
      <c r="AY203" s="35">
        <f t="shared" si="89"/>
        <v>1.6780000000000002</v>
      </c>
      <c r="AZ203" s="35">
        <f t="shared" si="89"/>
        <v>1.6780000000000002</v>
      </c>
      <c r="BA203" s="35">
        <f t="shared" si="89"/>
        <v>1.6780000000000002</v>
      </c>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row>
    <row r="204" spans="1:246" s="22" customFormat="1" x14ac:dyDescent="0.55000000000000004">
      <c r="A204" s="134"/>
      <c r="B204" s="22" t="s">
        <v>20</v>
      </c>
      <c r="E204" s="35">
        <f t="shared" ref="E204:AJ204" si="90">E15*$F$11</f>
        <v>16.78</v>
      </c>
      <c r="F204" s="35">
        <f t="shared" si="90"/>
        <v>12.585000000000001</v>
      </c>
      <c r="G204" s="35">
        <f t="shared" si="90"/>
        <v>23.072500000000005</v>
      </c>
      <c r="H204" s="35">
        <f t="shared" si="90"/>
        <v>23.072500000000005</v>
      </c>
      <c r="I204" s="35">
        <f t="shared" si="90"/>
        <v>8.39</v>
      </c>
      <c r="J204" s="35">
        <f t="shared" si="90"/>
        <v>0</v>
      </c>
      <c r="K204" s="35">
        <f t="shared" si="90"/>
        <v>0</v>
      </c>
      <c r="L204" s="35">
        <f t="shared" si="90"/>
        <v>0</v>
      </c>
      <c r="M204" s="35">
        <f t="shared" si="90"/>
        <v>0</v>
      </c>
      <c r="N204" s="35">
        <f t="shared" si="90"/>
        <v>0</v>
      </c>
      <c r="O204" s="35">
        <f t="shared" si="90"/>
        <v>0</v>
      </c>
      <c r="P204" s="35">
        <f t="shared" si="90"/>
        <v>0</v>
      </c>
      <c r="Q204" s="35">
        <f t="shared" si="90"/>
        <v>0</v>
      </c>
      <c r="R204" s="35">
        <f t="shared" si="90"/>
        <v>0</v>
      </c>
      <c r="S204" s="35">
        <f t="shared" si="90"/>
        <v>0</v>
      </c>
      <c r="T204" s="35">
        <f t="shared" si="90"/>
        <v>0</v>
      </c>
      <c r="U204" s="35">
        <f t="shared" si="90"/>
        <v>0</v>
      </c>
      <c r="V204" s="35">
        <f t="shared" si="90"/>
        <v>0</v>
      </c>
      <c r="W204" s="35">
        <f t="shared" si="90"/>
        <v>0</v>
      </c>
      <c r="X204" s="35">
        <f t="shared" si="90"/>
        <v>0</v>
      </c>
      <c r="Y204" s="35">
        <f t="shared" si="90"/>
        <v>0</v>
      </c>
      <c r="Z204" s="35">
        <f t="shared" si="90"/>
        <v>0</v>
      </c>
      <c r="AA204" s="35">
        <f t="shared" si="90"/>
        <v>0</v>
      </c>
      <c r="AB204" s="35">
        <f t="shared" si="90"/>
        <v>0</v>
      </c>
      <c r="AC204" s="35">
        <f t="shared" si="90"/>
        <v>0</v>
      </c>
      <c r="AD204" s="35">
        <f t="shared" si="90"/>
        <v>0</v>
      </c>
      <c r="AE204" s="35">
        <f t="shared" si="90"/>
        <v>0</v>
      </c>
      <c r="AF204" s="35">
        <f t="shared" si="90"/>
        <v>0</v>
      </c>
      <c r="AG204" s="35">
        <f t="shared" si="90"/>
        <v>0</v>
      </c>
      <c r="AH204" s="35">
        <f t="shared" si="90"/>
        <v>0</v>
      </c>
      <c r="AI204" s="35">
        <f t="shared" si="90"/>
        <v>0</v>
      </c>
      <c r="AJ204" s="35">
        <f t="shared" si="90"/>
        <v>0</v>
      </c>
      <c r="AK204" s="35">
        <f t="shared" ref="AK204:BA204" si="91">AK15*$F$11</f>
        <v>0</v>
      </c>
      <c r="AL204" s="35">
        <f t="shared" si="91"/>
        <v>0</v>
      </c>
      <c r="AM204" s="35">
        <f t="shared" si="91"/>
        <v>0</v>
      </c>
      <c r="AN204" s="35">
        <f t="shared" si="91"/>
        <v>0</v>
      </c>
      <c r="AO204" s="35">
        <f t="shared" si="91"/>
        <v>0</v>
      </c>
      <c r="AP204" s="35">
        <f t="shared" si="91"/>
        <v>0</v>
      </c>
      <c r="AQ204" s="35">
        <f t="shared" si="91"/>
        <v>0</v>
      </c>
      <c r="AR204" s="35">
        <f t="shared" si="91"/>
        <v>0</v>
      </c>
      <c r="AS204" s="35">
        <f t="shared" si="91"/>
        <v>0</v>
      </c>
      <c r="AT204" s="35">
        <f t="shared" si="91"/>
        <v>0</v>
      </c>
      <c r="AU204" s="35">
        <f t="shared" si="91"/>
        <v>0</v>
      </c>
      <c r="AV204" s="35">
        <f t="shared" si="91"/>
        <v>0</v>
      </c>
      <c r="AW204" s="35">
        <f t="shared" si="91"/>
        <v>0</v>
      </c>
      <c r="AX204" s="35">
        <f t="shared" si="91"/>
        <v>0</v>
      </c>
      <c r="AY204" s="35">
        <f t="shared" si="91"/>
        <v>0</v>
      </c>
      <c r="AZ204" s="35">
        <f t="shared" si="91"/>
        <v>0</v>
      </c>
      <c r="BA204" s="35">
        <f t="shared" si="91"/>
        <v>0</v>
      </c>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row>
    <row r="205" spans="1:246" s="22" customFormat="1" x14ac:dyDescent="0.55000000000000004">
      <c r="A205" s="134"/>
      <c r="B205" s="22" t="s">
        <v>19</v>
      </c>
      <c r="E205" s="22" t="s">
        <v>14</v>
      </c>
      <c r="F205" s="30">
        <f t="shared" ref="F205:BA205" si="92">F18*F16*$F$11</f>
        <v>0</v>
      </c>
      <c r="G205" s="30">
        <f t="shared" si="92"/>
        <v>0.83900000000000008</v>
      </c>
      <c r="H205" s="30">
        <f t="shared" si="92"/>
        <v>1.6780000000000002</v>
      </c>
      <c r="I205" s="30">
        <f t="shared" si="92"/>
        <v>1.6780000000000002</v>
      </c>
      <c r="J205" s="30">
        <f t="shared" si="92"/>
        <v>1.6780000000000002</v>
      </c>
      <c r="K205" s="30">
        <f t="shared" si="92"/>
        <v>1.6780000000000002</v>
      </c>
      <c r="L205" s="30">
        <f t="shared" si="92"/>
        <v>1.6780000000000002</v>
      </c>
      <c r="M205" s="30">
        <f t="shared" si="92"/>
        <v>1.6780000000000002</v>
      </c>
      <c r="N205" s="30">
        <f t="shared" si="92"/>
        <v>1.6780000000000002</v>
      </c>
      <c r="O205" s="30">
        <f t="shared" si="92"/>
        <v>1.6780000000000002</v>
      </c>
      <c r="P205" s="30">
        <f t="shared" si="92"/>
        <v>1.6780000000000002</v>
      </c>
      <c r="Q205" s="30">
        <f t="shared" si="92"/>
        <v>1.6780000000000002</v>
      </c>
      <c r="R205" s="30">
        <f t="shared" si="92"/>
        <v>1.6780000000000002</v>
      </c>
      <c r="S205" s="30">
        <f t="shared" si="92"/>
        <v>1.6780000000000002</v>
      </c>
      <c r="T205" s="30">
        <f t="shared" si="92"/>
        <v>1.6780000000000002</v>
      </c>
      <c r="U205" s="30">
        <f t="shared" si="92"/>
        <v>1.6780000000000002</v>
      </c>
      <c r="V205" s="30">
        <f t="shared" si="92"/>
        <v>1.6780000000000002</v>
      </c>
      <c r="W205" s="30">
        <f t="shared" si="92"/>
        <v>1.6780000000000002</v>
      </c>
      <c r="X205" s="30">
        <f t="shared" si="92"/>
        <v>1.6780000000000002</v>
      </c>
      <c r="Y205" s="30">
        <f t="shared" si="92"/>
        <v>1.6780000000000002</v>
      </c>
      <c r="Z205" s="30">
        <f t="shared" si="92"/>
        <v>1.6780000000000002</v>
      </c>
      <c r="AA205" s="30">
        <f t="shared" si="92"/>
        <v>1.6780000000000002</v>
      </c>
      <c r="AB205" s="30">
        <f t="shared" si="92"/>
        <v>1.6780000000000002</v>
      </c>
      <c r="AC205" s="30">
        <f t="shared" si="92"/>
        <v>1.6780000000000002</v>
      </c>
      <c r="AD205" s="30">
        <f t="shared" si="92"/>
        <v>1.6780000000000002</v>
      </c>
      <c r="AE205" s="30">
        <f t="shared" si="92"/>
        <v>1.6780000000000002</v>
      </c>
      <c r="AF205" s="30">
        <f t="shared" si="92"/>
        <v>1.6780000000000002</v>
      </c>
      <c r="AG205" s="30">
        <f t="shared" si="92"/>
        <v>1.6780000000000002</v>
      </c>
      <c r="AH205" s="30">
        <f t="shared" si="92"/>
        <v>1.6780000000000002</v>
      </c>
      <c r="AI205" s="30">
        <f t="shared" si="92"/>
        <v>1.6780000000000002</v>
      </c>
      <c r="AJ205" s="30">
        <f t="shared" si="92"/>
        <v>1.6780000000000002</v>
      </c>
      <c r="AK205" s="30">
        <f t="shared" si="92"/>
        <v>1.6780000000000002</v>
      </c>
      <c r="AL205" s="30">
        <f t="shared" si="92"/>
        <v>1.6780000000000002</v>
      </c>
      <c r="AM205" s="30">
        <f t="shared" si="92"/>
        <v>1.6780000000000002</v>
      </c>
      <c r="AN205" s="30">
        <f t="shared" si="92"/>
        <v>1.6780000000000002</v>
      </c>
      <c r="AO205" s="30">
        <f t="shared" si="92"/>
        <v>1.6780000000000002</v>
      </c>
      <c r="AP205" s="30">
        <f t="shared" si="92"/>
        <v>1.6780000000000002</v>
      </c>
      <c r="AQ205" s="30">
        <f t="shared" si="92"/>
        <v>1.6780000000000002</v>
      </c>
      <c r="AR205" s="30">
        <f t="shared" si="92"/>
        <v>1.6780000000000002</v>
      </c>
      <c r="AS205" s="30">
        <f t="shared" si="92"/>
        <v>1.6780000000000002</v>
      </c>
      <c r="AT205" s="30">
        <f t="shared" si="92"/>
        <v>1.6780000000000002</v>
      </c>
      <c r="AU205" s="30">
        <f t="shared" si="92"/>
        <v>1.6780000000000002</v>
      </c>
      <c r="AV205" s="30">
        <f t="shared" si="92"/>
        <v>1.6780000000000002</v>
      </c>
      <c r="AW205" s="30">
        <f t="shared" si="92"/>
        <v>1.6780000000000002</v>
      </c>
      <c r="AX205" s="30">
        <f t="shared" si="92"/>
        <v>1.6780000000000002</v>
      </c>
      <c r="AY205" s="30">
        <f t="shared" si="92"/>
        <v>1.6780000000000002</v>
      </c>
      <c r="AZ205" s="30">
        <f t="shared" si="92"/>
        <v>1.6780000000000002</v>
      </c>
      <c r="BA205" s="30">
        <f t="shared" si="92"/>
        <v>1.6780000000000002</v>
      </c>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row>
    <row r="206" spans="1:246" s="22" customFormat="1" x14ac:dyDescent="0.55000000000000004">
      <c r="A206" s="134"/>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row>
    <row r="207" spans="1:246" s="22" customFormat="1" ht="14.7" thickBot="1" x14ac:dyDescent="0.6">
      <c r="A207" s="134"/>
      <c r="B207" s="22" t="s">
        <v>21</v>
      </c>
      <c r="C207" s="100"/>
      <c r="D207" s="100">
        <f>D202-D203</f>
        <v>0</v>
      </c>
      <c r="E207" s="35">
        <f t="shared" ref="E207:AG207" si="93">E202-E203</f>
        <v>-16.78</v>
      </c>
      <c r="F207" s="35">
        <f t="shared" si="93"/>
        <v>-12.585000000000001</v>
      </c>
      <c r="G207" s="35">
        <f t="shared" si="93"/>
        <v>-23.411500000000004</v>
      </c>
      <c r="H207" s="35">
        <f t="shared" si="93"/>
        <v>-23.750500000000006</v>
      </c>
      <c r="I207" s="35">
        <f t="shared" si="93"/>
        <v>-9.0680000000000014</v>
      </c>
      <c r="J207" s="35">
        <f t="shared" si="93"/>
        <v>-0.67800000000000016</v>
      </c>
      <c r="K207" s="35">
        <f t="shared" si="93"/>
        <v>-0.67800000000000016</v>
      </c>
      <c r="L207" s="35">
        <f t="shared" si="93"/>
        <v>-0.67800000000000016</v>
      </c>
      <c r="M207" s="35">
        <f t="shared" si="93"/>
        <v>-0.67800000000000016</v>
      </c>
      <c r="N207" s="35">
        <f t="shared" si="93"/>
        <v>-0.67800000000000016</v>
      </c>
      <c r="O207" s="35">
        <f t="shared" si="93"/>
        <v>-0.67800000000000016</v>
      </c>
      <c r="P207" s="35">
        <f t="shared" si="93"/>
        <v>-0.67800000000000016</v>
      </c>
      <c r="Q207" s="35">
        <f t="shared" si="93"/>
        <v>-0.67800000000000016</v>
      </c>
      <c r="R207" s="35">
        <f t="shared" si="93"/>
        <v>-0.67800000000000016</v>
      </c>
      <c r="S207" s="35">
        <f t="shared" si="93"/>
        <v>-0.67800000000000016</v>
      </c>
      <c r="T207" s="35">
        <f t="shared" si="93"/>
        <v>-0.67800000000000016</v>
      </c>
      <c r="U207" s="35">
        <f t="shared" si="93"/>
        <v>-0.67800000000000016</v>
      </c>
      <c r="V207" s="35">
        <f t="shared" si="93"/>
        <v>-0.67800000000000016</v>
      </c>
      <c r="W207" s="35">
        <f t="shared" si="93"/>
        <v>-0.67800000000000016</v>
      </c>
      <c r="X207" s="35">
        <f t="shared" si="93"/>
        <v>-0.67800000000000016</v>
      </c>
      <c r="Y207" s="35">
        <f t="shared" si="93"/>
        <v>-0.67800000000000016</v>
      </c>
      <c r="Z207" s="35">
        <f t="shared" si="93"/>
        <v>-0.67800000000000016</v>
      </c>
      <c r="AA207" s="35">
        <f t="shared" si="93"/>
        <v>-0.67800000000000016</v>
      </c>
      <c r="AB207" s="35">
        <f t="shared" si="93"/>
        <v>-0.67800000000000016</v>
      </c>
      <c r="AC207" s="35">
        <f t="shared" si="93"/>
        <v>-0.67800000000000016</v>
      </c>
      <c r="AD207" s="35">
        <f t="shared" si="93"/>
        <v>-0.67800000000000016</v>
      </c>
      <c r="AE207" s="35">
        <f t="shared" si="93"/>
        <v>-0.67800000000000016</v>
      </c>
      <c r="AF207" s="35">
        <f t="shared" si="93"/>
        <v>-0.67800000000000016</v>
      </c>
      <c r="AG207" s="35">
        <f t="shared" si="93"/>
        <v>-0.67800000000000016</v>
      </c>
      <c r="AH207" s="35">
        <f t="shared" ref="AH207:BA207" si="94">AH202-AH203</f>
        <v>-0.67800000000000016</v>
      </c>
      <c r="AI207" s="35">
        <f t="shared" si="94"/>
        <v>-0.67800000000000016</v>
      </c>
      <c r="AJ207" s="35">
        <f t="shared" si="94"/>
        <v>-0.67800000000000016</v>
      </c>
      <c r="AK207" s="35">
        <f t="shared" si="94"/>
        <v>-0.67800000000000016</v>
      </c>
      <c r="AL207" s="35">
        <f t="shared" si="94"/>
        <v>-0.67800000000000016</v>
      </c>
      <c r="AM207" s="35">
        <f t="shared" si="94"/>
        <v>-0.67800000000000016</v>
      </c>
      <c r="AN207" s="35">
        <f t="shared" si="94"/>
        <v>-0.67800000000000016</v>
      </c>
      <c r="AO207" s="35">
        <f t="shared" si="94"/>
        <v>-0.67800000000000016</v>
      </c>
      <c r="AP207" s="35">
        <f t="shared" si="94"/>
        <v>-0.67800000000000016</v>
      </c>
      <c r="AQ207" s="35">
        <f t="shared" si="94"/>
        <v>-0.67800000000000016</v>
      </c>
      <c r="AR207" s="35">
        <f t="shared" si="94"/>
        <v>-0.67800000000000016</v>
      </c>
      <c r="AS207" s="35">
        <f t="shared" si="94"/>
        <v>-0.67800000000000016</v>
      </c>
      <c r="AT207" s="35">
        <f t="shared" si="94"/>
        <v>-0.67800000000000016</v>
      </c>
      <c r="AU207" s="35">
        <f t="shared" si="94"/>
        <v>-0.67800000000000016</v>
      </c>
      <c r="AV207" s="35">
        <f t="shared" si="94"/>
        <v>-0.67800000000000016</v>
      </c>
      <c r="AW207" s="35">
        <f t="shared" si="94"/>
        <v>-0.67800000000000016</v>
      </c>
      <c r="AX207" s="35">
        <f t="shared" si="94"/>
        <v>-0.67800000000000016</v>
      </c>
      <c r="AY207" s="35">
        <f t="shared" si="94"/>
        <v>-0.67800000000000016</v>
      </c>
      <c r="AZ207" s="35">
        <f t="shared" si="94"/>
        <v>-0.67800000000000016</v>
      </c>
      <c r="BA207" s="35">
        <f t="shared" si="94"/>
        <v>-0.67800000000000016</v>
      </c>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row>
    <row r="208" spans="1:246" s="22" customFormat="1" x14ac:dyDescent="0.55000000000000004">
      <c r="A208" s="134"/>
      <c r="B208" s="98"/>
      <c r="C208" s="101" t="s">
        <v>22</v>
      </c>
      <c r="D208" s="102" t="e">
        <f>IRR(E207:AL207,0.1)</f>
        <v>#NUM!</v>
      </c>
      <c r="E208" s="99"/>
      <c r="AH208" s="98"/>
      <c r="AI208" s="98"/>
      <c r="AJ208" s="98"/>
      <c r="AK208" s="98"/>
      <c r="AL208" s="98"/>
      <c r="AM208" s="98"/>
      <c r="AN208" s="98"/>
      <c r="AO208" s="98"/>
      <c r="AP208" s="98"/>
      <c r="AQ208" s="98"/>
      <c r="AR208" s="98"/>
      <c r="AS208" s="98"/>
      <c r="AT208" s="98"/>
      <c r="AU208" s="98"/>
      <c r="AV208" s="98"/>
      <c r="AW208" s="98"/>
      <c r="AX208" s="98"/>
      <c r="AY208" s="98"/>
      <c r="AZ208" s="98"/>
      <c r="BA208" s="98"/>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row>
    <row r="209" spans="1:246" s="22" customFormat="1" ht="14.7" thickBot="1" x14ac:dyDescent="0.6">
      <c r="A209" s="103"/>
      <c r="B209" s="210"/>
      <c r="C209" s="103" t="s">
        <v>23</v>
      </c>
      <c r="D209" s="104">
        <f>NPV($C$20,D207:AL207)</f>
        <v>-82.502511597311127</v>
      </c>
      <c r="E209" s="211"/>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0"/>
      <c r="AI209" s="210"/>
      <c r="AJ209" s="210"/>
      <c r="AK209" s="210"/>
      <c r="AL209" s="210"/>
      <c r="AM209" s="210"/>
      <c r="AN209" s="210"/>
      <c r="AO209" s="210"/>
      <c r="AP209" s="210"/>
      <c r="AQ209" s="210"/>
      <c r="AR209" s="210"/>
      <c r="AS209" s="210"/>
      <c r="AT209" s="210"/>
      <c r="AU209" s="210"/>
      <c r="AV209" s="210"/>
      <c r="AW209" s="210"/>
      <c r="AX209" s="210"/>
      <c r="AY209" s="210"/>
      <c r="AZ209" s="210"/>
      <c r="BA209" s="210"/>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row>
    <row r="210" spans="1:246" s="12" customFormat="1" ht="14.7" thickBot="1" x14ac:dyDescent="0.6">
      <c r="A210" s="158"/>
      <c r="B210" s="158"/>
      <c r="C210" s="158"/>
      <c r="D210" s="158">
        <f>NPV($C$20,D202:BA202)/NPV($C$20,D203:BA203)</f>
        <v>0.17800412448501346</v>
      </c>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220"/>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row>
    <row r="211" spans="1:246" s="23" customFormat="1" x14ac:dyDescent="0.55000000000000004">
      <c r="A211" s="213">
        <v>10</v>
      </c>
      <c r="B211" s="214" t="s">
        <v>6</v>
      </c>
      <c r="C211" s="215"/>
      <c r="D211" s="215">
        <f>D201</f>
        <v>2017</v>
      </c>
      <c r="E211" s="215">
        <f t="shared" ref="E211:AG211" si="95">E201</f>
        <v>2018</v>
      </c>
      <c r="F211" s="215">
        <f t="shared" si="95"/>
        <v>2019</v>
      </c>
      <c r="G211" s="215">
        <f t="shared" si="95"/>
        <v>2020</v>
      </c>
      <c r="H211" s="215">
        <f t="shared" si="95"/>
        <v>2021</v>
      </c>
      <c r="I211" s="215">
        <f t="shared" si="95"/>
        <v>2022</v>
      </c>
      <c r="J211" s="215">
        <f t="shared" si="95"/>
        <v>2023</v>
      </c>
      <c r="K211" s="215">
        <f t="shared" si="95"/>
        <v>2024</v>
      </c>
      <c r="L211" s="215">
        <f t="shared" si="95"/>
        <v>2025</v>
      </c>
      <c r="M211" s="215">
        <f t="shared" si="95"/>
        <v>2026</v>
      </c>
      <c r="N211" s="215">
        <f t="shared" si="95"/>
        <v>2027</v>
      </c>
      <c r="O211" s="215">
        <f t="shared" si="95"/>
        <v>2028</v>
      </c>
      <c r="P211" s="215">
        <f t="shared" si="95"/>
        <v>2029</v>
      </c>
      <c r="Q211" s="215">
        <f t="shared" si="95"/>
        <v>2030</v>
      </c>
      <c r="R211" s="215">
        <f t="shared" si="95"/>
        <v>2031</v>
      </c>
      <c r="S211" s="215">
        <f t="shared" si="95"/>
        <v>2032</v>
      </c>
      <c r="T211" s="215">
        <f t="shared" si="95"/>
        <v>2033</v>
      </c>
      <c r="U211" s="215">
        <f t="shared" si="95"/>
        <v>2034</v>
      </c>
      <c r="V211" s="215">
        <f t="shared" si="95"/>
        <v>2035</v>
      </c>
      <c r="W211" s="215">
        <f t="shared" si="95"/>
        <v>2036</v>
      </c>
      <c r="X211" s="215">
        <f t="shared" si="95"/>
        <v>2037</v>
      </c>
      <c r="Y211" s="215">
        <f t="shared" si="95"/>
        <v>2038</v>
      </c>
      <c r="Z211" s="215">
        <f t="shared" si="95"/>
        <v>2039</v>
      </c>
      <c r="AA211" s="215">
        <f t="shared" si="95"/>
        <v>2040</v>
      </c>
      <c r="AB211" s="215">
        <f t="shared" si="95"/>
        <v>2041</v>
      </c>
      <c r="AC211" s="215">
        <f t="shared" si="95"/>
        <v>2042</v>
      </c>
      <c r="AD211" s="215">
        <f t="shared" si="95"/>
        <v>2043</v>
      </c>
      <c r="AE211" s="215">
        <f t="shared" si="95"/>
        <v>2044</v>
      </c>
      <c r="AF211" s="215">
        <f t="shared" si="95"/>
        <v>2045</v>
      </c>
      <c r="AG211" s="215">
        <f t="shared" si="95"/>
        <v>2046</v>
      </c>
      <c r="AH211" s="215">
        <f t="shared" ref="AH211:BA211" si="96">AH201</f>
        <v>2047</v>
      </c>
      <c r="AI211" s="215">
        <f t="shared" si="96"/>
        <v>2048</v>
      </c>
      <c r="AJ211" s="215">
        <f t="shared" si="96"/>
        <v>2049</v>
      </c>
      <c r="AK211" s="215">
        <f t="shared" si="96"/>
        <v>2050</v>
      </c>
      <c r="AL211" s="215">
        <f t="shared" si="96"/>
        <v>2051</v>
      </c>
      <c r="AM211" s="215">
        <f t="shared" si="96"/>
        <v>2052</v>
      </c>
      <c r="AN211" s="215">
        <f t="shared" si="96"/>
        <v>2053</v>
      </c>
      <c r="AO211" s="215">
        <f t="shared" si="96"/>
        <v>2054</v>
      </c>
      <c r="AP211" s="215">
        <f t="shared" si="96"/>
        <v>2055</v>
      </c>
      <c r="AQ211" s="215">
        <f t="shared" si="96"/>
        <v>2056</v>
      </c>
      <c r="AR211" s="215">
        <f t="shared" si="96"/>
        <v>2057</v>
      </c>
      <c r="AS211" s="215">
        <f t="shared" si="96"/>
        <v>2058</v>
      </c>
      <c r="AT211" s="215">
        <f t="shared" si="96"/>
        <v>2059</v>
      </c>
      <c r="AU211" s="215">
        <f t="shared" si="96"/>
        <v>2060</v>
      </c>
      <c r="AV211" s="215">
        <f t="shared" si="96"/>
        <v>2061</v>
      </c>
      <c r="AW211" s="215">
        <f t="shared" si="96"/>
        <v>2062</v>
      </c>
      <c r="AX211" s="215">
        <f t="shared" si="96"/>
        <v>2063</v>
      </c>
      <c r="AY211" s="215">
        <f t="shared" si="96"/>
        <v>2064</v>
      </c>
      <c r="AZ211" s="215">
        <f t="shared" si="96"/>
        <v>2065</v>
      </c>
      <c r="BA211" s="215">
        <f t="shared" si="96"/>
        <v>2066</v>
      </c>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row>
    <row r="212" spans="1:246" s="23" customFormat="1" x14ac:dyDescent="0.55000000000000004">
      <c r="A212" s="216"/>
      <c r="B212" s="23" t="s">
        <v>11</v>
      </c>
      <c r="D212" s="26">
        <f t="shared" ref="D212:AI212" si="97">D17*$G$12</f>
        <v>0</v>
      </c>
      <c r="E212" s="26">
        <f t="shared" si="97"/>
        <v>0</v>
      </c>
      <c r="F212" s="26">
        <f t="shared" si="97"/>
        <v>0</v>
      </c>
      <c r="G212" s="26">
        <f t="shared" si="97"/>
        <v>0.5</v>
      </c>
      <c r="H212" s="26">
        <f t="shared" si="97"/>
        <v>1</v>
      </c>
      <c r="I212" s="26">
        <f t="shared" si="97"/>
        <v>1</v>
      </c>
      <c r="J212" s="26">
        <f t="shared" si="97"/>
        <v>1</v>
      </c>
      <c r="K212" s="26">
        <f t="shared" si="97"/>
        <v>1</v>
      </c>
      <c r="L212" s="26">
        <f t="shared" si="97"/>
        <v>1</v>
      </c>
      <c r="M212" s="26">
        <f t="shared" si="97"/>
        <v>1</v>
      </c>
      <c r="N212" s="26">
        <f t="shared" si="97"/>
        <v>1</v>
      </c>
      <c r="O212" s="26">
        <f t="shared" si="97"/>
        <v>1</v>
      </c>
      <c r="P212" s="26">
        <f t="shared" si="97"/>
        <v>1</v>
      </c>
      <c r="Q212" s="26">
        <f t="shared" si="97"/>
        <v>1</v>
      </c>
      <c r="R212" s="26">
        <f t="shared" si="97"/>
        <v>1</v>
      </c>
      <c r="S212" s="26">
        <f t="shared" si="97"/>
        <v>1</v>
      </c>
      <c r="T212" s="26">
        <f t="shared" si="97"/>
        <v>1</v>
      </c>
      <c r="U212" s="26">
        <f t="shared" si="97"/>
        <v>1</v>
      </c>
      <c r="V212" s="26">
        <f t="shared" si="97"/>
        <v>1</v>
      </c>
      <c r="W212" s="26">
        <f t="shared" si="97"/>
        <v>1</v>
      </c>
      <c r="X212" s="26">
        <f t="shared" si="97"/>
        <v>1</v>
      </c>
      <c r="Y212" s="26">
        <f t="shared" si="97"/>
        <v>1</v>
      </c>
      <c r="Z212" s="26">
        <f t="shared" si="97"/>
        <v>1</v>
      </c>
      <c r="AA212" s="26">
        <f t="shared" si="97"/>
        <v>1</v>
      </c>
      <c r="AB212" s="26">
        <f t="shared" si="97"/>
        <v>1</v>
      </c>
      <c r="AC212" s="26">
        <f t="shared" si="97"/>
        <v>1</v>
      </c>
      <c r="AD212" s="26">
        <f t="shared" si="97"/>
        <v>1</v>
      </c>
      <c r="AE212" s="26">
        <f t="shared" si="97"/>
        <v>1</v>
      </c>
      <c r="AF212" s="26">
        <f t="shared" si="97"/>
        <v>1</v>
      </c>
      <c r="AG212" s="26">
        <f t="shared" si="97"/>
        <v>1</v>
      </c>
      <c r="AH212" s="26">
        <f t="shared" si="97"/>
        <v>1</v>
      </c>
      <c r="AI212" s="26">
        <f t="shared" si="97"/>
        <v>1</v>
      </c>
      <c r="AJ212" s="26">
        <f t="shared" ref="AJ212:BA212" si="98">AJ17*$G$12</f>
        <v>1</v>
      </c>
      <c r="AK212" s="26">
        <f t="shared" si="98"/>
        <v>1</v>
      </c>
      <c r="AL212" s="26">
        <f t="shared" si="98"/>
        <v>1</v>
      </c>
      <c r="AM212" s="26">
        <f t="shared" si="98"/>
        <v>1</v>
      </c>
      <c r="AN212" s="26">
        <f t="shared" si="98"/>
        <v>1</v>
      </c>
      <c r="AO212" s="26">
        <f t="shared" si="98"/>
        <v>1</v>
      </c>
      <c r="AP212" s="26">
        <f t="shared" si="98"/>
        <v>1</v>
      </c>
      <c r="AQ212" s="26">
        <f t="shared" si="98"/>
        <v>1</v>
      </c>
      <c r="AR212" s="26">
        <f t="shared" si="98"/>
        <v>1</v>
      </c>
      <c r="AS212" s="26">
        <f t="shared" si="98"/>
        <v>1</v>
      </c>
      <c r="AT212" s="26">
        <f t="shared" si="98"/>
        <v>1</v>
      </c>
      <c r="AU212" s="26">
        <f t="shared" si="98"/>
        <v>1</v>
      </c>
      <c r="AV212" s="26">
        <f t="shared" si="98"/>
        <v>1</v>
      </c>
      <c r="AW212" s="26">
        <f t="shared" si="98"/>
        <v>1</v>
      </c>
      <c r="AX212" s="26">
        <f t="shared" si="98"/>
        <v>1</v>
      </c>
      <c r="AY212" s="26">
        <f t="shared" si="98"/>
        <v>1</v>
      </c>
      <c r="AZ212" s="26">
        <f t="shared" si="98"/>
        <v>1</v>
      </c>
      <c r="BA212" s="26">
        <f t="shared" si="98"/>
        <v>1</v>
      </c>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row>
    <row r="213" spans="1:246" s="23" customFormat="1" x14ac:dyDescent="0.55000000000000004">
      <c r="A213" s="216"/>
      <c r="B213" s="23" t="s">
        <v>18</v>
      </c>
      <c r="D213" s="23">
        <f t="shared" ref="D213:AI213" si="99">SUM(D214:D215)</f>
        <v>0</v>
      </c>
      <c r="E213" s="36">
        <f t="shared" si="99"/>
        <v>19.580000000000002</v>
      </c>
      <c r="F213" s="36">
        <f t="shared" si="99"/>
        <v>14.685</v>
      </c>
      <c r="G213" s="36">
        <f t="shared" si="99"/>
        <v>27.901500000000002</v>
      </c>
      <c r="H213" s="36">
        <f t="shared" si="99"/>
        <v>28.880500000000005</v>
      </c>
      <c r="I213" s="36">
        <f t="shared" si="99"/>
        <v>11.748000000000001</v>
      </c>
      <c r="J213" s="36">
        <f t="shared" si="99"/>
        <v>1.9580000000000002</v>
      </c>
      <c r="K213" s="36">
        <f t="shared" si="99"/>
        <v>1.9580000000000002</v>
      </c>
      <c r="L213" s="36">
        <f t="shared" si="99"/>
        <v>1.9580000000000002</v>
      </c>
      <c r="M213" s="36">
        <f t="shared" si="99"/>
        <v>1.9580000000000002</v>
      </c>
      <c r="N213" s="36">
        <f t="shared" si="99"/>
        <v>1.9580000000000002</v>
      </c>
      <c r="O213" s="36">
        <f t="shared" si="99"/>
        <v>1.9580000000000002</v>
      </c>
      <c r="P213" s="36">
        <f t="shared" si="99"/>
        <v>1.9580000000000002</v>
      </c>
      <c r="Q213" s="36">
        <f t="shared" si="99"/>
        <v>1.9580000000000002</v>
      </c>
      <c r="R213" s="36">
        <f t="shared" si="99"/>
        <v>1.9580000000000002</v>
      </c>
      <c r="S213" s="36">
        <f t="shared" si="99"/>
        <v>1.9580000000000002</v>
      </c>
      <c r="T213" s="36">
        <f t="shared" si="99"/>
        <v>1.9580000000000002</v>
      </c>
      <c r="U213" s="36">
        <f t="shared" si="99"/>
        <v>1.9580000000000002</v>
      </c>
      <c r="V213" s="36">
        <f t="shared" si="99"/>
        <v>1.9580000000000002</v>
      </c>
      <c r="W213" s="36">
        <f t="shared" si="99"/>
        <v>1.9580000000000002</v>
      </c>
      <c r="X213" s="36">
        <f t="shared" si="99"/>
        <v>1.9580000000000002</v>
      </c>
      <c r="Y213" s="36">
        <f t="shared" si="99"/>
        <v>1.9580000000000002</v>
      </c>
      <c r="Z213" s="36">
        <f t="shared" si="99"/>
        <v>1.9580000000000002</v>
      </c>
      <c r="AA213" s="36">
        <f t="shared" si="99"/>
        <v>1.9580000000000002</v>
      </c>
      <c r="AB213" s="36">
        <f t="shared" si="99"/>
        <v>1.9580000000000002</v>
      </c>
      <c r="AC213" s="36">
        <f t="shared" si="99"/>
        <v>1.9580000000000002</v>
      </c>
      <c r="AD213" s="36">
        <f t="shared" si="99"/>
        <v>1.9580000000000002</v>
      </c>
      <c r="AE213" s="36">
        <f t="shared" si="99"/>
        <v>1.9580000000000002</v>
      </c>
      <c r="AF213" s="36">
        <f t="shared" si="99"/>
        <v>1.9580000000000002</v>
      </c>
      <c r="AG213" s="36">
        <f t="shared" si="99"/>
        <v>1.9580000000000002</v>
      </c>
      <c r="AH213" s="36">
        <f t="shared" si="99"/>
        <v>1.9580000000000002</v>
      </c>
      <c r="AI213" s="36">
        <f t="shared" si="99"/>
        <v>1.9580000000000002</v>
      </c>
      <c r="AJ213" s="36">
        <f t="shared" ref="AJ213:BA213" si="100">SUM(AJ214:AJ215)</f>
        <v>1.9580000000000002</v>
      </c>
      <c r="AK213" s="36">
        <f t="shared" si="100"/>
        <v>1.9580000000000002</v>
      </c>
      <c r="AL213" s="36">
        <f t="shared" si="100"/>
        <v>1.9580000000000002</v>
      </c>
      <c r="AM213" s="36">
        <f t="shared" si="100"/>
        <v>1.9580000000000002</v>
      </c>
      <c r="AN213" s="36">
        <f t="shared" si="100"/>
        <v>1.9580000000000002</v>
      </c>
      <c r="AO213" s="36">
        <f t="shared" si="100"/>
        <v>1.9580000000000002</v>
      </c>
      <c r="AP213" s="36">
        <f t="shared" si="100"/>
        <v>1.9580000000000002</v>
      </c>
      <c r="AQ213" s="36">
        <f t="shared" si="100"/>
        <v>1.9580000000000002</v>
      </c>
      <c r="AR213" s="36">
        <f t="shared" si="100"/>
        <v>1.9580000000000002</v>
      </c>
      <c r="AS213" s="36">
        <f t="shared" si="100"/>
        <v>1.9580000000000002</v>
      </c>
      <c r="AT213" s="36">
        <f t="shared" si="100"/>
        <v>1.9580000000000002</v>
      </c>
      <c r="AU213" s="36">
        <f t="shared" si="100"/>
        <v>1.9580000000000002</v>
      </c>
      <c r="AV213" s="36">
        <f t="shared" si="100"/>
        <v>1.9580000000000002</v>
      </c>
      <c r="AW213" s="36">
        <f t="shared" si="100"/>
        <v>1.9580000000000002</v>
      </c>
      <c r="AX213" s="36">
        <f t="shared" si="100"/>
        <v>1.9580000000000002</v>
      </c>
      <c r="AY213" s="36">
        <f t="shared" si="100"/>
        <v>1.9580000000000002</v>
      </c>
      <c r="AZ213" s="36">
        <f t="shared" si="100"/>
        <v>1.9580000000000002</v>
      </c>
      <c r="BA213" s="36">
        <f t="shared" si="100"/>
        <v>1.9580000000000002</v>
      </c>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row>
    <row r="214" spans="1:246" s="23" customFormat="1" x14ac:dyDescent="0.55000000000000004">
      <c r="A214" s="216"/>
      <c r="B214" s="23" t="s">
        <v>20</v>
      </c>
      <c r="E214" s="36">
        <f t="shared" ref="E214:AJ214" si="101">E15*$F$12</f>
        <v>19.580000000000002</v>
      </c>
      <c r="F214" s="36">
        <f t="shared" si="101"/>
        <v>14.685</v>
      </c>
      <c r="G214" s="36">
        <f t="shared" si="101"/>
        <v>26.922500000000003</v>
      </c>
      <c r="H214" s="36">
        <f t="shared" si="101"/>
        <v>26.922500000000003</v>
      </c>
      <c r="I214" s="36">
        <f t="shared" si="101"/>
        <v>9.7900000000000009</v>
      </c>
      <c r="J214" s="36">
        <f t="shared" si="101"/>
        <v>0</v>
      </c>
      <c r="K214" s="36">
        <f t="shared" si="101"/>
        <v>0</v>
      </c>
      <c r="L214" s="36">
        <f t="shared" si="101"/>
        <v>0</v>
      </c>
      <c r="M214" s="36">
        <f t="shared" si="101"/>
        <v>0</v>
      </c>
      <c r="N214" s="36">
        <f t="shared" si="101"/>
        <v>0</v>
      </c>
      <c r="O214" s="36">
        <f t="shared" si="101"/>
        <v>0</v>
      </c>
      <c r="P214" s="36">
        <f t="shared" si="101"/>
        <v>0</v>
      </c>
      <c r="Q214" s="36">
        <f t="shared" si="101"/>
        <v>0</v>
      </c>
      <c r="R214" s="36">
        <f t="shared" si="101"/>
        <v>0</v>
      </c>
      <c r="S214" s="36">
        <f t="shared" si="101"/>
        <v>0</v>
      </c>
      <c r="T214" s="36">
        <f t="shared" si="101"/>
        <v>0</v>
      </c>
      <c r="U214" s="36">
        <f t="shared" si="101"/>
        <v>0</v>
      </c>
      <c r="V214" s="36">
        <f t="shared" si="101"/>
        <v>0</v>
      </c>
      <c r="W214" s="36">
        <f t="shared" si="101"/>
        <v>0</v>
      </c>
      <c r="X214" s="36">
        <f t="shared" si="101"/>
        <v>0</v>
      </c>
      <c r="Y214" s="36">
        <f t="shared" si="101"/>
        <v>0</v>
      </c>
      <c r="Z214" s="36">
        <f t="shared" si="101"/>
        <v>0</v>
      </c>
      <c r="AA214" s="36">
        <f t="shared" si="101"/>
        <v>0</v>
      </c>
      <c r="AB214" s="36">
        <f t="shared" si="101"/>
        <v>0</v>
      </c>
      <c r="AC214" s="36">
        <f t="shared" si="101"/>
        <v>0</v>
      </c>
      <c r="AD214" s="36">
        <f t="shared" si="101"/>
        <v>0</v>
      </c>
      <c r="AE214" s="36">
        <f t="shared" si="101"/>
        <v>0</v>
      </c>
      <c r="AF214" s="36">
        <f t="shared" si="101"/>
        <v>0</v>
      </c>
      <c r="AG214" s="36">
        <f t="shared" si="101"/>
        <v>0</v>
      </c>
      <c r="AH214" s="36">
        <f t="shared" si="101"/>
        <v>0</v>
      </c>
      <c r="AI214" s="36">
        <f t="shared" si="101"/>
        <v>0</v>
      </c>
      <c r="AJ214" s="36">
        <f t="shared" si="101"/>
        <v>0</v>
      </c>
      <c r="AK214" s="36">
        <f t="shared" ref="AK214:BA214" si="102">AK15*$F$12</f>
        <v>0</v>
      </c>
      <c r="AL214" s="36">
        <f t="shared" si="102"/>
        <v>0</v>
      </c>
      <c r="AM214" s="36">
        <f t="shared" si="102"/>
        <v>0</v>
      </c>
      <c r="AN214" s="36">
        <f t="shared" si="102"/>
        <v>0</v>
      </c>
      <c r="AO214" s="36">
        <f t="shared" si="102"/>
        <v>0</v>
      </c>
      <c r="AP214" s="36">
        <f t="shared" si="102"/>
        <v>0</v>
      </c>
      <c r="AQ214" s="36">
        <f t="shared" si="102"/>
        <v>0</v>
      </c>
      <c r="AR214" s="36">
        <f t="shared" si="102"/>
        <v>0</v>
      </c>
      <c r="AS214" s="36">
        <f t="shared" si="102"/>
        <v>0</v>
      </c>
      <c r="AT214" s="36">
        <f t="shared" si="102"/>
        <v>0</v>
      </c>
      <c r="AU214" s="36">
        <f t="shared" si="102"/>
        <v>0</v>
      </c>
      <c r="AV214" s="36">
        <f t="shared" si="102"/>
        <v>0</v>
      </c>
      <c r="AW214" s="36">
        <f t="shared" si="102"/>
        <v>0</v>
      </c>
      <c r="AX214" s="36">
        <f t="shared" si="102"/>
        <v>0</v>
      </c>
      <c r="AY214" s="36">
        <f t="shared" si="102"/>
        <v>0</v>
      </c>
      <c r="AZ214" s="36">
        <f t="shared" si="102"/>
        <v>0</v>
      </c>
      <c r="BA214" s="36">
        <f t="shared" si="102"/>
        <v>0</v>
      </c>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row>
    <row r="215" spans="1:246" s="23" customFormat="1" x14ac:dyDescent="0.55000000000000004">
      <c r="A215" s="216"/>
      <c r="B215" s="23" t="s">
        <v>19</v>
      </c>
      <c r="E215" s="36" t="s">
        <v>14</v>
      </c>
      <c r="F215" s="36">
        <f t="shared" ref="F215:BA215" si="103">F18*F16*$F$12</f>
        <v>0</v>
      </c>
      <c r="G215" s="36">
        <f t="shared" si="103"/>
        <v>0.97900000000000009</v>
      </c>
      <c r="H215" s="36">
        <f t="shared" si="103"/>
        <v>1.9580000000000002</v>
      </c>
      <c r="I215" s="36">
        <f t="shared" si="103"/>
        <v>1.9580000000000002</v>
      </c>
      <c r="J215" s="36">
        <f t="shared" si="103"/>
        <v>1.9580000000000002</v>
      </c>
      <c r="K215" s="36">
        <f t="shared" si="103"/>
        <v>1.9580000000000002</v>
      </c>
      <c r="L215" s="36">
        <f t="shared" si="103"/>
        <v>1.9580000000000002</v>
      </c>
      <c r="M215" s="36">
        <f t="shared" si="103"/>
        <v>1.9580000000000002</v>
      </c>
      <c r="N215" s="36">
        <f t="shared" si="103"/>
        <v>1.9580000000000002</v>
      </c>
      <c r="O215" s="36">
        <f t="shared" si="103"/>
        <v>1.9580000000000002</v>
      </c>
      <c r="P215" s="36">
        <f t="shared" si="103"/>
        <v>1.9580000000000002</v>
      </c>
      <c r="Q215" s="36">
        <f t="shared" si="103"/>
        <v>1.9580000000000002</v>
      </c>
      <c r="R215" s="36">
        <f t="shared" si="103"/>
        <v>1.9580000000000002</v>
      </c>
      <c r="S215" s="36">
        <f t="shared" si="103"/>
        <v>1.9580000000000002</v>
      </c>
      <c r="T215" s="36">
        <f t="shared" si="103"/>
        <v>1.9580000000000002</v>
      </c>
      <c r="U215" s="36">
        <f t="shared" si="103"/>
        <v>1.9580000000000002</v>
      </c>
      <c r="V215" s="36">
        <f t="shared" si="103"/>
        <v>1.9580000000000002</v>
      </c>
      <c r="W215" s="36">
        <f t="shared" si="103"/>
        <v>1.9580000000000002</v>
      </c>
      <c r="X215" s="36">
        <f t="shared" si="103"/>
        <v>1.9580000000000002</v>
      </c>
      <c r="Y215" s="36">
        <f t="shared" si="103"/>
        <v>1.9580000000000002</v>
      </c>
      <c r="Z215" s="36">
        <f t="shared" si="103"/>
        <v>1.9580000000000002</v>
      </c>
      <c r="AA215" s="36">
        <f t="shared" si="103"/>
        <v>1.9580000000000002</v>
      </c>
      <c r="AB215" s="36">
        <f t="shared" si="103"/>
        <v>1.9580000000000002</v>
      </c>
      <c r="AC215" s="36">
        <f t="shared" si="103"/>
        <v>1.9580000000000002</v>
      </c>
      <c r="AD215" s="36">
        <f t="shared" si="103"/>
        <v>1.9580000000000002</v>
      </c>
      <c r="AE215" s="36">
        <f t="shared" si="103"/>
        <v>1.9580000000000002</v>
      </c>
      <c r="AF215" s="36">
        <f t="shared" si="103"/>
        <v>1.9580000000000002</v>
      </c>
      <c r="AG215" s="36">
        <f t="shared" si="103"/>
        <v>1.9580000000000002</v>
      </c>
      <c r="AH215" s="36">
        <f t="shared" si="103"/>
        <v>1.9580000000000002</v>
      </c>
      <c r="AI215" s="36">
        <f t="shared" si="103"/>
        <v>1.9580000000000002</v>
      </c>
      <c r="AJ215" s="36">
        <f t="shared" si="103"/>
        <v>1.9580000000000002</v>
      </c>
      <c r="AK215" s="36">
        <f t="shared" si="103"/>
        <v>1.9580000000000002</v>
      </c>
      <c r="AL215" s="36">
        <f t="shared" si="103"/>
        <v>1.9580000000000002</v>
      </c>
      <c r="AM215" s="36">
        <f t="shared" si="103"/>
        <v>1.9580000000000002</v>
      </c>
      <c r="AN215" s="36">
        <f t="shared" si="103"/>
        <v>1.9580000000000002</v>
      </c>
      <c r="AO215" s="36">
        <f t="shared" si="103"/>
        <v>1.9580000000000002</v>
      </c>
      <c r="AP215" s="36">
        <f t="shared" si="103"/>
        <v>1.9580000000000002</v>
      </c>
      <c r="AQ215" s="36">
        <f t="shared" si="103"/>
        <v>1.9580000000000002</v>
      </c>
      <c r="AR215" s="36">
        <f t="shared" si="103"/>
        <v>1.9580000000000002</v>
      </c>
      <c r="AS215" s="36">
        <f t="shared" si="103"/>
        <v>1.9580000000000002</v>
      </c>
      <c r="AT215" s="36">
        <f t="shared" si="103"/>
        <v>1.9580000000000002</v>
      </c>
      <c r="AU215" s="36">
        <f t="shared" si="103"/>
        <v>1.9580000000000002</v>
      </c>
      <c r="AV215" s="36">
        <f t="shared" si="103"/>
        <v>1.9580000000000002</v>
      </c>
      <c r="AW215" s="36">
        <f t="shared" si="103"/>
        <v>1.9580000000000002</v>
      </c>
      <c r="AX215" s="36">
        <f t="shared" si="103"/>
        <v>1.9580000000000002</v>
      </c>
      <c r="AY215" s="36">
        <f t="shared" si="103"/>
        <v>1.9580000000000002</v>
      </c>
      <c r="AZ215" s="36">
        <f t="shared" si="103"/>
        <v>1.9580000000000002</v>
      </c>
      <c r="BA215" s="36">
        <f t="shared" si="103"/>
        <v>1.9580000000000002</v>
      </c>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row>
    <row r="216" spans="1:246" s="23" customFormat="1" x14ac:dyDescent="0.55000000000000004">
      <c r="A216" s="21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row>
    <row r="217" spans="1:246" s="23" customFormat="1" ht="14.7" thickBot="1" x14ac:dyDescent="0.6">
      <c r="A217" s="216"/>
      <c r="B217" s="23" t="s">
        <v>21</v>
      </c>
      <c r="C217" s="107"/>
      <c r="D217" s="107">
        <f>D212-D213</f>
        <v>0</v>
      </c>
      <c r="E217" s="36">
        <f t="shared" ref="E217:AG217" si="104">E212-E213</f>
        <v>-19.580000000000002</v>
      </c>
      <c r="F217" s="36">
        <f t="shared" si="104"/>
        <v>-14.685</v>
      </c>
      <c r="G217" s="36">
        <f t="shared" si="104"/>
        <v>-27.401500000000002</v>
      </c>
      <c r="H217" s="36">
        <f t="shared" si="104"/>
        <v>-27.880500000000005</v>
      </c>
      <c r="I217" s="36">
        <f t="shared" si="104"/>
        <v>-10.748000000000001</v>
      </c>
      <c r="J217" s="36">
        <f t="shared" si="104"/>
        <v>-0.95800000000000018</v>
      </c>
      <c r="K217" s="36">
        <f t="shared" si="104"/>
        <v>-0.95800000000000018</v>
      </c>
      <c r="L217" s="36">
        <f t="shared" si="104"/>
        <v>-0.95800000000000018</v>
      </c>
      <c r="M217" s="36">
        <f t="shared" si="104"/>
        <v>-0.95800000000000018</v>
      </c>
      <c r="N217" s="36">
        <f t="shared" si="104"/>
        <v>-0.95800000000000018</v>
      </c>
      <c r="O217" s="36">
        <f t="shared" si="104"/>
        <v>-0.95800000000000018</v>
      </c>
      <c r="P217" s="36">
        <f t="shared" si="104"/>
        <v>-0.95800000000000018</v>
      </c>
      <c r="Q217" s="36">
        <f t="shared" si="104"/>
        <v>-0.95800000000000018</v>
      </c>
      <c r="R217" s="36">
        <f t="shared" si="104"/>
        <v>-0.95800000000000018</v>
      </c>
      <c r="S217" s="36">
        <f t="shared" si="104"/>
        <v>-0.95800000000000018</v>
      </c>
      <c r="T217" s="36">
        <f t="shared" si="104"/>
        <v>-0.95800000000000018</v>
      </c>
      <c r="U217" s="36">
        <f t="shared" si="104"/>
        <v>-0.95800000000000018</v>
      </c>
      <c r="V217" s="36">
        <f t="shared" si="104"/>
        <v>-0.95800000000000018</v>
      </c>
      <c r="W217" s="36">
        <f t="shared" si="104"/>
        <v>-0.95800000000000018</v>
      </c>
      <c r="X217" s="36">
        <f t="shared" si="104"/>
        <v>-0.95800000000000018</v>
      </c>
      <c r="Y217" s="36">
        <f t="shared" si="104"/>
        <v>-0.95800000000000018</v>
      </c>
      <c r="Z217" s="36">
        <f t="shared" si="104"/>
        <v>-0.95800000000000018</v>
      </c>
      <c r="AA217" s="36">
        <f t="shared" si="104"/>
        <v>-0.95800000000000018</v>
      </c>
      <c r="AB217" s="36">
        <f t="shared" si="104"/>
        <v>-0.95800000000000018</v>
      </c>
      <c r="AC217" s="36">
        <f t="shared" si="104"/>
        <v>-0.95800000000000018</v>
      </c>
      <c r="AD217" s="36">
        <f t="shared" si="104"/>
        <v>-0.95800000000000018</v>
      </c>
      <c r="AE217" s="36">
        <f t="shared" si="104"/>
        <v>-0.95800000000000018</v>
      </c>
      <c r="AF217" s="36">
        <f t="shared" si="104"/>
        <v>-0.95800000000000018</v>
      </c>
      <c r="AG217" s="36">
        <f t="shared" si="104"/>
        <v>-0.95800000000000018</v>
      </c>
      <c r="AH217" s="36">
        <f t="shared" ref="AH217:BA217" si="105">AH212-AH213</f>
        <v>-0.95800000000000018</v>
      </c>
      <c r="AI217" s="36">
        <f t="shared" si="105"/>
        <v>-0.95800000000000018</v>
      </c>
      <c r="AJ217" s="36">
        <f t="shared" si="105"/>
        <v>-0.95800000000000018</v>
      </c>
      <c r="AK217" s="36">
        <f t="shared" si="105"/>
        <v>-0.95800000000000018</v>
      </c>
      <c r="AL217" s="36">
        <f t="shared" si="105"/>
        <v>-0.95800000000000018</v>
      </c>
      <c r="AM217" s="36">
        <f t="shared" si="105"/>
        <v>-0.95800000000000018</v>
      </c>
      <c r="AN217" s="36">
        <f t="shared" si="105"/>
        <v>-0.95800000000000018</v>
      </c>
      <c r="AO217" s="36">
        <f t="shared" si="105"/>
        <v>-0.95800000000000018</v>
      </c>
      <c r="AP217" s="36">
        <f t="shared" si="105"/>
        <v>-0.95800000000000018</v>
      </c>
      <c r="AQ217" s="36">
        <f t="shared" si="105"/>
        <v>-0.95800000000000018</v>
      </c>
      <c r="AR217" s="36">
        <f t="shared" si="105"/>
        <v>-0.95800000000000018</v>
      </c>
      <c r="AS217" s="36">
        <f t="shared" si="105"/>
        <v>-0.95800000000000018</v>
      </c>
      <c r="AT217" s="36">
        <f t="shared" si="105"/>
        <v>-0.95800000000000018</v>
      </c>
      <c r="AU217" s="36">
        <f t="shared" si="105"/>
        <v>-0.95800000000000018</v>
      </c>
      <c r="AV217" s="36">
        <f t="shared" si="105"/>
        <v>-0.95800000000000018</v>
      </c>
      <c r="AW217" s="36">
        <f t="shared" si="105"/>
        <v>-0.95800000000000018</v>
      </c>
      <c r="AX217" s="36">
        <f t="shared" si="105"/>
        <v>-0.95800000000000018</v>
      </c>
      <c r="AY217" s="36">
        <f t="shared" si="105"/>
        <v>-0.95800000000000018</v>
      </c>
      <c r="AZ217" s="36">
        <f t="shared" si="105"/>
        <v>-0.95800000000000018</v>
      </c>
      <c r="BA217" s="36">
        <f t="shared" si="105"/>
        <v>-0.95800000000000018</v>
      </c>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row>
    <row r="218" spans="1:246" s="23" customFormat="1" x14ac:dyDescent="0.55000000000000004">
      <c r="A218" s="216"/>
      <c r="B218" s="105"/>
      <c r="C218" s="108" t="s">
        <v>22</v>
      </c>
      <c r="D218" s="109" t="e">
        <f>IRR(E217:AL217,0.1)</f>
        <v>#NUM!</v>
      </c>
      <c r="E218" s="106"/>
      <c r="AH218" s="105"/>
      <c r="AI218" s="105"/>
      <c r="AJ218" s="105"/>
      <c r="AK218" s="105"/>
      <c r="AL218" s="105"/>
      <c r="AM218" s="105"/>
      <c r="AN218" s="105"/>
      <c r="AO218" s="105"/>
      <c r="AP218" s="105"/>
      <c r="AQ218" s="105"/>
      <c r="AR218" s="105"/>
      <c r="AS218" s="105"/>
      <c r="AT218" s="105"/>
      <c r="AU218" s="105"/>
      <c r="AV218" s="105"/>
      <c r="AW218" s="105"/>
      <c r="AX218" s="105"/>
      <c r="AY218" s="105"/>
      <c r="AZ218" s="105"/>
      <c r="BA218" s="105"/>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row>
    <row r="219" spans="1:246" s="23" customFormat="1" ht="14.7" thickBot="1" x14ac:dyDescent="0.6">
      <c r="A219" s="110"/>
      <c r="B219" s="217"/>
      <c r="C219" s="110" t="s">
        <v>23</v>
      </c>
      <c r="D219" s="111">
        <f>NPV($C$20,D217:AL217)</f>
        <v>-98.849410808341077</v>
      </c>
      <c r="E219" s="218"/>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217"/>
      <c r="AI219" s="217"/>
      <c r="AJ219" s="217"/>
      <c r="AK219" s="217"/>
      <c r="AL219" s="217"/>
      <c r="AM219" s="217"/>
      <c r="AN219" s="217"/>
      <c r="AO219" s="217"/>
      <c r="AP219" s="217"/>
      <c r="AQ219" s="217"/>
      <c r="AR219" s="217"/>
      <c r="AS219" s="217"/>
      <c r="AT219" s="217"/>
      <c r="AU219" s="217"/>
      <c r="AV219" s="217"/>
      <c r="AW219" s="217"/>
      <c r="AX219" s="217"/>
      <c r="AY219" s="217"/>
      <c r="AZ219" s="217"/>
      <c r="BA219" s="217"/>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row>
    <row r="220" spans="1:246" x14ac:dyDescent="0.55000000000000004">
      <c r="D220">
        <f>NPV($C$20,D212:BA212)/NPV($C$20,D213:BA213)</f>
        <v>0.15254898921647222</v>
      </c>
    </row>
  </sheetData>
  <sortState ref="B74:C75">
    <sortCondition sortBy="fontColor" ref="B75"/>
  </sortState>
  <mergeCells count="3">
    <mergeCell ref="I25:O28"/>
    <mergeCell ref="B25:B26"/>
    <mergeCell ref="B32:B33"/>
  </mergeCell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1:P23"/>
  <sheetViews>
    <sheetView workbookViewId="0">
      <selection activeCell="M27" sqref="M27"/>
    </sheetView>
  </sheetViews>
  <sheetFormatPr defaultRowHeight="14.4" x14ac:dyDescent="0.55000000000000004"/>
  <cols>
    <col min="4" max="4" width="11.68359375" customWidth="1"/>
    <col min="6" max="6" width="10.68359375" customWidth="1"/>
    <col min="8" max="8" width="10.89453125" customWidth="1"/>
    <col min="9" max="10" width="12.3125" customWidth="1"/>
    <col min="15" max="15" width="15.3125" customWidth="1"/>
    <col min="16" max="16" width="17.89453125" customWidth="1"/>
    <col min="17" max="17" width="15.5234375" customWidth="1"/>
  </cols>
  <sheetData>
    <row r="1" spans="3:16" x14ac:dyDescent="0.55000000000000004">
      <c r="C1" s="283" t="s">
        <v>51</v>
      </c>
    </row>
    <row r="2" spans="3:16" ht="14.7" thickBot="1" x14ac:dyDescent="0.6">
      <c r="C2" t="s">
        <v>52</v>
      </c>
    </row>
    <row r="3" spans="3:16" ht="16.2" customHeight="1" thickBot="1" x14ac:dyDescent="0.6">
      <c r="C3" s="838" t="s">
        <v>53</v>
      </c>
      <c r="D3" s="841" t="s">
        <v>54</v>
      </c>
      <c r="E3" s="842"/>
      <c r="F3" s="842"/>
      <c r="G3" s="842"/>
      <c r="H3" s="842"/>
      <c r="I3" s="842"/>
      <c r="J3" s="842"/>
      <c r="K3" s="842"/>
      <c r="L3" s="842"/>
      <c r="M3" s="843"/>
      <c r="N3" s="844" t="s">
        <v>55</v>
      </c>
      <c r="O3" s="847" t="s">
        <v>56</v>
      </c>
      <c r="P3" s="850" t="s">
        <v>57</v>
      </c>
    </row>
    <row r="4" spans="3:16" x14ac:dyDescent="0.55000000000000004">
      <c r="C4" s="839"/>
      <c r="D4" s="284" t="s">
        <v>58</v>
      </c>
      <c r="E4" s="853" t="s">
        <v>59</v>
      </c>
      <c r="F4" s="854"/>
      <c r="G4" s="855"/>
      <c r="H4" s="284" t="s">
        <v>60</v>
      </c>
      <c r="I4" s="285" t="s">
        <v>61</v>
      </c>
      <c r="J4" s="286" t="s">
        <v>62</v>
      </c>
      <c r="K4" s="284" t="s">
        <v>63</v>
      </c>
      <c r="L4" s="287" t="s">
        <v>64</v>
      </c>
      <c r="M4" s="284" t="s">
        <v>65</v>
      </c>
      <c r="N4" s="845"/>
      <c r="O4" s="848"/>
      <c r="P4" s="851"/>
    </row>
    <row r="5" spans="3:16" ht="14.7" thickBot="1" x14ac:dyDescent="0.6">
      <c r="C5" s="840"/>
      <c r="D5" s="288"/>
      <c r="E5" s="289" t="s">
        <v>66</v>
      </c>
      <c r="F5" s="290" t="s">
        <v>67</v>
      </c>
      <c r="G5" s="291" t="s">
        <v>63</v>
      </c>
      <c r="H5" s="288"/>
      <c r="I5" s="289" t="s">
        <v>14</v>
      </c>
      <c r="J5" s="292"/>
      <c r="K5" s="288"/>
      <c r="L5" s="293"/>
      <c r="M5" s="288"/>
      <c r="N5" s="846"/>
      <c r="O5" s="849"/>
      <c r="P5" s="852"/>
    </row>
    <row r="6" spans="3:16" x14ac:dyDescent="0.55000000000000004">
      <c r="C6" s="294">
        <v>1</v>
      </c>
      <c r="D6" s="286"/>
      <c r="E6" s="295"/>
      <c r="F6" s="296"/>
      <c r="G6" s="297"/>
      <c r="H6" s="298"/>
      <c r="I6" s="295"/>
      <c r="J6" s="298"/>
      <c r="K6" s="284"/>
      <c r="L6" s="299">
        <v>1</v>
      </c>
      <c r="M6" s="300">
        <v>1.6</v>
      </c>
      <c r="N6" s="301">
        <v>0.06</v>
      </c>
      <c r="O6" s="302">
        <v>0.06</v>
      </c>
      <c r="P6" s="303">
        <v>1.73</v>
      </c>
    </row>
    <row r="7" spans="3:16" x14ac:dyDescent="0.55000000000000004">
      <c r="C7" s="304">
        <v>5</v>
      </c>
      <c r="D7" s="304"/>
      <c r="E7" s="305"/>
      <c r="F7" s="306"/>
      <c r="G7" s="307"/>
      <c r="H7" s="308"/>
      <c r="I7" s="309"/>
      <c r="J7" s="308"/>
      <c r="K7" s="310"/>
      <c r="L7" s="311">
        <v>1</v>
      </c>
      <c r="M7" s="312">
        <v>1.77</v>
      </c>
      <c r="N7" s="308">
        <v>0.08</v>
      </c>
      <c r="O7" s="313">
        <v>0.08</v>
      </c>
      <c r="P7" s="314">
        <v>1.95</v>
      </c>
    </row>
    <row r="8" spans="3:16" x14ac:dyDescent="0.55000000000000004">
      <c r="C8" s="304">
        <v>10</v>
      </c>
      <c r="D8" s="304"/>
      <c r="E8" s="305"/>
      <c r="F8" s="306"/>
      <c r="G8" s="307"/>
      <c r="H8" s="308"/>
      <c r="I8" s="309"/>
      <c r="J8" s="308"/>
      <c r="K8" s="310"/>
      <c r="L8" s="311">
        <v>1</v>
      </c>
      <c r="M8" s="312">
        <v>1.95</v>
      </c>
      <c r="N8" s="308">
        <v>0.09</v>
      </c>
      <c r="O8" s="313">
        <v>0.09</v>
      </c>
      <c r="P8" s="314">
        <v>2.17</v>
      </c>
    </row>
    <row r="9" spans="3:16" x14ac:dyDescent="0.55000000000000004">
      <c r="C9" s="304">
        <v>30</v>
      </c>
      <c r="D9" s="304"/>
      <c r="E9" s="305"/>
      <c r="F9" s="306"/>
      <c r="G9" s="307"/>
      <c r="H9" s="308"/>
      <c r="I9" s="309"/>
      <c r="J9" s="308"/>
      <c r="K9" s="310"/>
      <c r="L9" s="311">
        <v>1</v>
      </c>
      <c r="M9" s="312">
        <v>4.25</v>
      </c>
      <c r="N9" s="308">
        <v>0.32</v>
      </c>
      <c r="O9" s="313">
        <v>0.32</v>
      </c>
      <c r="P9" s="314">
        <v>4.97</v>
      </c>
    </row>
    <row r="10" spans="3:16" ht="14.7" thickBot="1" x14ac:dyDescent="0.6">
      <c r="C10" s="292">
        <v>50</v>
      </c>
      <c r="D10" s="292"/>
      <c r="E10" s="315"/>
      <c r="F10" s="316"/>
      <c r="G10" s="291"/>
      <c r="H10" s="317"/>
      <c r="I10" s="289"/>
      <c r="J10" s="317"/>
      <c r="K10" s="288"/>
      <c r="L10" s="318">
        <v>1</v>
      </c>
      <c r="M10" s="319">
        <v>11.67</v>
      </c>
      <c r="N10" s="317">
        <v>1.07</v>
      </c>
      <c r="O10" s="320">
        <v>1.07</v>
      </c>
      <c r="P10" s="321">
        <v>13.91</v>
      </c>
    </row>
    <row r="13" spans="3:16" x14ac:dyDescent="0.55000000000000004">
      <c r="C13" t="s">
        <v>68</v>
      </c>
      <c r="D13">
        <f>1/C6*P6+1/C7*P7+1/C8*P8+1/C9*P9+1/C10*P10</f>
        <v>2.7808666666666668</v>
      </c>
    </row>
    <row r="15" spans="3:16" ht="14.7" thickBot="1" x14ac:dyDescent="0.6">
      <c r="C15" s="283" t="s">
        <v>69</v>
      </c>
    </row>
    <row r="16" spans="3:16" ht="17.399999999999999" customHeight="1" thickBot="1" x14ac:dyDescent="0.6">
      <c r="C16" s="838" t="s">
        <v>53</v>
      </c>
      <c r="D16" s="841" t="s">
        <v>54</v>
      </c>
      <c r="E16" s="842"/>
      <c r="F16" s="842"/>
      <c r="G16" s="842"/>
      <c r="H16" s="842"/>
      <c r="I16" s="842"/>
      <c r="J16" s="842"/>
      <c r="K16" s="842"/>
      <c r="L16" s="842"/>
      <c r="M16" s="843"/>
      <c r="N16" s="844" t="s">
        <v>55</v>
      </c>
      <c r="O16" s="847" t="s">
        <v>56</v>
      </c>
      <c r="P16" s="850" t="s">
        <v>57</v>
      </c>
    </row>
    <row r="17" spans="3:16" x14ac:dyDescent="0.55000000000000004">
      <c r="C17" s="839"/>
      <c r="D17" s="284" t="s">
        <v>58</v>
      </c>
      <c r="E17" s="853" t="s">
        <v>59</v>
      </c>
      <c r="F17" s="854"/>
      <c r="G17" s="855"/>
      <c r="H17" s="284" t="s">
        <v>60</v>
      </c>
      <c r="I17" s="285" t="s">
        <v>61</v>
      </c>
      <c r="J17" s="286" t="s">
        <v>62</v>
      </c>
      <c r="K17" s="284" t="s">
        <v>63</v>
      </c>
      <c r="L17" s="287" t="s">
        <v>64</v>
      </c>
      <c r="M17" s="284" t="s">
        <v>65</v>
      </c>
      <c r="N17" s="845"/>
      <c r="O17" s="848"/>
      <c r="P17" s="851"/>
    </row>
    <row r="18" spans="3:16" ht="14.7" thickBot="1" x14ac:dyDescent="0.6">
      <c r="C18" s="840"/>
      <c r="D18" s="288"/>
      <c r="E18" s="289" t="s">
        <v>66</v>
      </c>
      <c r="F18" s="290" t="s">
        <v>67</v>
      </c>
      <c r="G18" s="291" t="s">
        <v>63</v>
      </c>
      <c r="H18" s="288"/>
      <c r="I18" s="289"/>
      <c r="J18" s="292"/>
      <c r="K18" s="288"/>
      <c r="L18" s="293"/>
      <c r="M18" s="288"/>
      <c r="N18" s="846"/>
      <c r="O18" s="849"/>
      <c r="P18" s="852"/>
    </row>
    <row r="19" spans="3:16" x14ac:dyDescent="0.55000000000000004">
      <c r="C19" s="294">
        <v>1</v>
      </c>
      <c r="D19" s="286"/>
      <c r="E19" s="295"/>
      <c r="F19" s="296"/>
      <c r="G19" s="297"/>
      <c r="H19" s="298"/>
      <c r="I19" s="295"/>
      <c r="J19" s="299"/>
      <c r="K19" s="296"/>
      <c r="L19" s="296"/>
      <c r="M19" s="300"/>
      <c r="N19" s="298"/>
      <c r="O19" s="322"/>
      <c r="P19" s="323"/>
    </row>
    <row r="20" spans="3:16" x14ac:dyDescent="0.55000000000000004">
      <c r="C20" s="304">
        <v>5</v>
      </c>
      <c r="D20" s="304"/>
      <c r="E20" s="305"/>
      <c r="F20" s="306"/>
      <c r="G20" s="307"/>
      <c r="H20" s="308"/>
      <c r="I20" s="309"/>
      <c r="J20" s="324"/>
      <c r="K20" s="325"/>
      <c r="L20" s="306"/>
      <c r="M20" s="312"/>
      <c r="N20" s="308"/>
      <c r="O20" s="313"/>
      <c r="P20" s="314"/>
    </row>
    <row r="21" spans="3:16" x14ac:dyDescent="0.55000000000000004">
      <c r="C21" s="304">
        <v>10</v>
      </c>
      <c r="D21" s="304"/>
      <c r="E21" s="305"/>
      <c r="F21" s="306"/>
      <c r="G21" s="307"/>
      <c r="H21" s="308"/>
      <c r="I21" s="309"/>
      <c r="J21" s="324"/>
      <c r="K21" s="325"/>
      <c r="L21" s="306"/>
      <c r="M21" s="312"/>
      <c r="N21" s="308"/>
      <c r="O21" s="313"/>
      <c r="P21" s="314"/>
    </row>
    <row r="22" spans="3:16" x14ac:dyDescent="0.55000000000000004">
      <c r="C22" s="304">
        <v>30</v>
      </c>
      <c r="D22" s="304"/>
      <c r="E22" s="305"/>
      <c r="F22" s="306"/>
      <c r="G22" s="307"/>
      <c r="H22" s="308"/>
      <c r="I22" s="309"/>
      <c r="J22" s="324"/>
      <c r="K22" s="325"/>
      <c r="L22" s="306"/>
      <c r="M22" s="312"/>
      <c r="N22" s="308"/>
      <c r="O22" s="313"/>
      <c r="P22" s="314"/>
    </row>
    <row r="23" spans="3:16" ht="14.7" thickBot="1" x14ac:dyDescent="0.6">
      <c r="C23" s="292">
        <v>50</v>
      </c>
      <c r="D23" s="292"/>
      <c r="E23" s="315"/>
      <c r="F23" s="316"/>
      <c r="G23" s="291"/>
      <c r="H23" s="317"/>
      <c r="I23" s="289"/>
      <c r="J23" s="326"/>
      <c r="K23" s="290"/>
      <c r="L23" s="316"/>
      <c r="M23" s="319"/>
      <c r="N23" s="317"/>
      <c r="O23" s="320"/>
      <c r="P23" s="321"/>
    </row>
  </sheetData>
  <mergeCells count="12">
    <mergeCell ref="C3:C5"/>
    <mergeCell ref="D3:M3"/>
    <mergeCell ref="N3:N5"/>
    <mergeCell ref="O3:O5"/>
    <mergeCell ref="P3:P5"/>
    <mergeCell ref="E4:G4"/>
    <mergeCell ref="C16:C18"/>
    <mergeCell ref="D16:M16"/>
    <mergeCell ref="N16:N18"/>
    <mergeCell ref="O16:O18"/>
    <mergeCell ref="P16:P18"/>
    <mergeCell ref="E17:G17"/>
  </mergeCell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3"/>
  <sheetViews>
    <sheetView topLeftCell="O1" zoomScaleNormal="100" workbookViewId="0">
      <pane xSplit="11616" ySplit="5196" topLeftCell="P45" activePane="topRight"/>
      <selection activeCell="K45" sqref="K45:U53"/>
      <selection pane="topRight" activeCell="M2" sqref="M2:U2"/>
      <selection pane="bottomLeft" activeCell="C43" sqref="C43:U53"/>
      <selection pane="bottomRight" activeCell="S45" sqref="M45:S53"/>
    </sheetView>
  </sheetViews>
  <sheetFormatPr defaultRowHeight="14.4" x14ac:dyDescent="0.55000000000000004"/>
  <cols>
    <col min="1" max="1" width="8.68359375" bestFit="1" customWidth="1"/>
    <col min="2" max="2" width="17.3125" bestFit="1" customWidth="1"/>
    <col min="3" max="3" width="16.1015625" bestFit="1" customWidth="1"/>
    <col min="4" max="5" width="15.1015625" bestFit="1" customWidth="1"/>
    <col min="6" max="6" width="16.1015625" bestFit="1" customWidth="1"/>
    <col min="7" max="7" width="15.1015625" bestFit="1" customWidth="1"/>
    <col min="8" max="8" width="16.1015625" bestFit="1" customWidth="1"/>
    <col min="10" max="11" width="15.1015625" bestFit="1" customWidth="1"/>
    <col min="12" max="12" width="14.5234375" customWidth="1"/>
    <col min="13" max="13" width="15.1015625" bestFit="1" customWidth="1"/>
    <col min="14" max="18" width="13.3125" bestFit="1" customWidth="1"/>
    <col min="19" max="19" width="12.3125" bestFit="1" customWidth="1"/>
    <col min="20" max="21" width="13.3125" bestFit="1" customWidth="1"/>
    <col min="22" max="22" width="12.41796875" bestFit="1" customWidth="1"/>
    <col min="23" max="24" width="8.41796875" bestFit="1" customWidth="1"/>
  </cols>
  <sheetData>
    <row r="1" spans="1:24" x14ac:dyDescent="0.55000000000000004">
      <c r="D1" s="348" t="s">
        <v>130</v>
      </c>
      <c r="E1" t="s">
        <v>129</v>
      </c>
      <c r="F1" t="s">
        <v>128</v>
      </c>
      <c r="G1" t="s">
        <v>127</v>
      </c>
      <c r="H1" t="s">
        <v>126</v>
      </c>
    </row>
    <row r="2" spans="1:24" s="283" customFormat="1" x14ac:dyDescent="0.55000000000000004">
      <c r="A2" s="283" t="s">
        <v>157</v>
      </c>
      <c r="B2" s="283" t="s">
        <v>156</v>
      </c>
      <c r="C2" s="283" t="s">
        <v>155</v>
      </c>
      <c r="D2" s="328">
        <v>1</v>
      </c>
      <c r="E2" s="328">
        <v>0.2</v>
      </c>
      <c r="F2" s="328">
        <v>0.1</v>
      </c>
      <c r="G2" s="328">
        <v>3.3333333333333333E-2</v>
      </c>
      <c r="H2" s="328">
        <v>0.01</v>
      </c>
      <c r="J2" s="283" t="s">
        <v>154</v>
      </c>
      <c r="K2" s="283" t="s">
        <v>153</v>
      </c>
      <c r="M2" s="283" t="s">
        <v>152</v>
      </c>
      <c r="N2" s="283" t="s">
        <v>151</v>
      </c>
      <c r="O2" s="283" t="s">
        <v>150</v>
      </c>
      <c r="P2" s="283" t="s">
        <v>149</v>
      </c>
      <c r="Q2" s="283" t="s">
        <v>148</v>
      </c>
      <c r="R2" s="283" t="s">
        <v>147</v>
      </c>
      <c r="S2" s="283" t="s">
        <v>146</v>
      </c>
      <c r="T2" s="283" t="s">
        <v>145</v>
      </c>
      <c r="U2" s="283" t="s">
        <v>144</v>
      </c>
    </row>
    <row r="3" spans="1:24" x14ac:dyDescent="0.55000000000000004">
      <c r="A3" s="343" t="s">
        <v>139</v>
      </c>
      <c r="B3" s="343" t="s">
        <v>142</v>
      </c>
      <c r="C3" s="343" t="s">
        <v>58</v>
      </c>
      <c r="D3" s="350">
        <v>349909.31530026562</v>
      </c>
      <c r="E3" s="350">
        <v>561360.61354734108</v>
      </c>
      <c r="F3" s="350">
        <v>739896.00915716996</v>
      </c>
      <c r="G3" s="350">
        <v>2261168.0845919303</v>
      </c>
      <c r="H3" s="350">
        <v>8007471.5098676216</v>
      </c>
      <c r="J3" s="350">
        <f t="shared" ref="J3:J12" si="0">SUMPRODUCT(D3:H3,$D$2:$H$2)</f>
        <v>691618.02351052477</v>
      </c>
      <c r="K3" s="350">
        <f t="shared" ref="K3:K12" si="1">SUM(M3:U3)</f>
        <v>729481.78283327608</v>
      </c>
      <c r="L3" s="350"/>
      <c r="M3" s="350">
        <f t="shared" ref="M3:M12" si="2">D3*($D$2-$E$2)</f>
        <v>279927.45224021253</v>
      </c>
      <c r="N3" s="350">
        <f t="shared" ref="N3:N12" si="3">E3*($E$2-$F$2)</f>
        <v>56136.061354734113</v>
      </c>
      <c r="O3" s="350">
        <f t="shared" ref="O3:O12" si="4">F3*($F$2-$G$2)</f>
        <v>49326.400610478006</v>
      </c>
      <c r="P3" s="350">
        <f t="shared" ref="P3:P12" si="5">G3*($G$2-$H$2)</f>
        <v>52760.588640478367</v>
      </c>
      <c r="Q3" s="350">
        <f t="shared" ref="Q3:Q11" si="6">H3*($H$2-$I$2)</f>
        <v>80074.715098676214</v>
      </c>
      <c r="R3" s="350">
        <f t="shared" ref="R3:R12" si="7">(E3-D3)*($D$2-$E$2)*0.5</f>
        <v>84580.519298830186</v>
      </c>
      <c r="S3" s="350">
        <f t="shared" ref="S3:S12" si="8">(F3-E3)*($E$2-$F$2)*0.5</f>
        <v>8926.7697804914442</v>
      </c>
      <c r="T3" s="350">
        <f t="shared" ref="T3:T12" si="9">(G3-F3)*($F$2-$G$2)*0.5</f>
        <v>50709.06918115868</v>
      </c>
      <c r="U3" s="350">
        <f t="shared" ref="U3:U12" si="10">(H3-G3)*($G$2-$H$2)*0.5</f>
        <v>67040.206628216387</v>
      </c>
      <c r="V3" s="350"/>
      <c r="W3" s="350"/>
      <c r="X3" s="350"/>
    </row>
    <row r="4" spans="1:24" x14ac:dyDescent="0.55000000000000004">
      <c r="A4" s="343"/>
      <c r="B4" s="343" t="s">
        <v>142</v>
      </c>
      <c r="C4" s="343" t="s">
        <v>59</v>
      </c>
      <c r="D4" s="350">
        <v>26003.207760905429</v>
      </c>
      <c r="E4" s="350">
        <v>41474.144467033562</v>
      </c>
      <c r="F4" s="350">
        <v>68507.260099168125</v>
      </c>
      <c r="G4" s="350">
        <v>764757.68140688608</v>
      </c>
      <c r="H4" s="350">
        <v>1899788.4175750325</v>
      </c>
      <c r="J4" s="350">
        <f t="shared" si="0"/>
        <v>85638.56955354214</v>
      </c>
      <c r="K4" s="350">
        <f t="shared" si="1"/>
        <v>110349.76450022685</v>
      </c>
      <c r="L4" s="350"/>
      <c r="M4" s="350">
        <f t="shared" si="2"/>
        <v>20802.566208724344</v>
      </c>
      <c r="N4" s="350">
        <f t="shared" si="3"/>
        <v>4147.4144467033566</v>
      </c>
      <c r="O4" s="350">
        <f t="shared" si="4"/>
        <v>4567.1506732778762</v>
      </c>
      <c r="P4" s="350">
        <f t="shared" si="5"/>
        <v>17844.345899494008</v>
      </c>
      <c r="Q4" s="350">
        <f t="shared" si="6"/>
        <v>18997.884175750325</v>
      </c>
      <c r="R4" s="350">
        <f t="shared" si="7"/>
        <v>6188.3746824512536</v>
      </c>
      <c r="S4" s="350">
        <f t="shared" si="8"/>
        <v>1351.6557816067282</v>
      </c>
      <c r="T4" s="350">
        <f t="shared" si="9"/>
        <v>23208.347376923935</v>
      </c>
      <c r="U4" s="350">
        <f t="shared" si="10"/>
        <v>13242.025255295039</v>
      </c>
    </row>
    <row r="5" spans="1:24" x14ac:dyDescent="0.55000000000000004">
      <c r="A5" s="343"/>
      <c r="B5" s="343" t="s">
        <v>142</v>
      </c>
      <c r="C5" s="343" t="s">
        <v>60</v>
      </c>
      <c r="D5" s="350">
        <v>19867.540798582439</v>
      </c>
      <c r="E5" s="350">
        <v>37148.130729897122</v>
      </c>
      <c r="F5" s="350">
        <v>49113.880829352333</v>
      </c>
      <c r="G5" s="350">
        <v>133680.63623394375</v>
      </c>
      <c r="H5" s="350">
        <v>553436.61226727336</v>
      </c>
      <c r="J5" s="350">
        <f t="shared" si="0"/>
        <v>42198.942357967957</v>
      </c>
      <c r="K5" s="350">
        <f t="shared" si="1"/>
        <v>46763.253779984436</v>
      </c>
      <c r="L5" s="350"/>
      <c r="M5" s="350">
        <f t="shared" si="2"/>
        <v>15894.032638865952</v>
      </c>
      <c r="N5" s="350">
        <f t="shared" si="3"/>
        <v>3714.8130729897125</v>
      </c>
      <c r="O5" s="350">
        <f t="shared" si="4"/>
        <v>3274.2587219568227</v>
      </c>
      <c r="P5" s="350">
        <f t="shared" si="5"/>
        <v>3119.2148454586873</v>
      </c>
      <c r="Q5" s="350">
        <f t="shared" si="6"/>
        <v>5534.3661226727336</v>
      </c>
      <c r="R5" s="350">
        <f t="shared" si="7"/>
        <v>6912.2359725258739</v>
      </c>
      <c r="S5" s="350">
        <f t="shared" si="8"/>
        <v>598.28750497276053</v>
      </c>
      <c r="T5" s="350">
        <f t="shared" si="9"/>
        <v>2818.8918468197144</v>
      </c>
      <c r="U5" s="350">
        <f t="shared" si="10"/>
        <v>4897.1530537221779</v>
      </c>
    </row>
    <row r="6" spans="1:24" x14ac:dyDescent="0.55000000000000004">
      <c r="A6" s="343"/>
      <c r="B6" s="343" t="s">
        <v>142</v>
      </c>
      <c r="C6" s="343" t="s">
        <v>143</v>
      </c>
      <c r="D6" s="350">
        <v>2945.9594069679106</v>
      </c>
      <c r="E6" s="350">
        <v>4843.5798195685757</v>
      </c>
      <c r="F6" s="350">
        <v>6449.5591694495915</v>
      </c>
      <c r="G6" s="350">
        <v>29919.826248949605</v>
      </c>
      <c r="H6" s="350">
        <v>95690.939279938597</v>
      </c>
      <c r="J6" s="350">
        <f t="shared" si="0"/>
        <v>6513.8682222576253</v>
      </c>
      <c r="K6" s="350">
        <f t="shared" si="1"/>
        <v>7315.1538113152246</v>
      </c>
      <c r="L6" s="350"/>
      <c r="M6" s="350">
        <f t="shared" si="2"/>
        <v>2356.7675255743284</v>
      </c>
      <c r="N6" s="350">
        <f t="shared" si="3"/>
        <v>484.3579819568576</v>
      </c>
      <c r="O6" s="350">
        <f t="shared" si="4"/>
        <v>429.9706112966395</v>
      </c>
      <c r="P6" s="350">
        <f t="shared" si="5"/>
        <v>698.12927914215732</v>
      </c>
      <c r="Q6" s="350">
        <f t="shared" si="6"/>
        <v>956.90939279938596</v>
      </c>
      <c r="R6" s="350">
        <f t="shared" si="7"/>
        <v>759.0481650402661</v>
      </c>
      <c r="S6" s="350">
        <f t="shared" si="8"/>
        <v>80.2989674940508</v>
      </c>
      <c r="T6" s="350">
        <f t="shared" si="9"/>
        <v>782.34223598333392</v>
      </c>
      <c r="U6" s="350">
        <f t="shared" si="10"/>
        <v>767.32965202820469</v>
      </c>
    </row>
    <row r="7" spans="1:24" x14ac:dyDescent="0.55000000000000004">
      <c r="A7" s="343"/>
      <c r="B7" s="343" t="s">
        <v>142</v>
      </c>
      <c r="C7" s="343" t="s">
        <v>62</v>
      </c>
      <c r="D7" s="350">
        <v>2215.5043126514183</v>
      </c>
      <c r="E7" s="350">
        <v>3090.1638138215876</v>
      </c>
      <c r="F7" s="350">
        <v>3861.2456005748622</v>
      </c>
      <c r="G7" s="350">
        <v>11236.300412383594</v>
      </c>
      <c r="H7" s="350">
        <v>39652.177990411459</v>
      </c>
      <c r="J7" s="350">
        <f t="shared" si="0"/>
        <v>3990.7267624567899</v>
      </c>
      <c r="K7" s="350">
        <f t="shared" si="1"/>
        <v>3963.3099496776977</v>
      </c>
      <c r="L7" s="350"/>
      <c r="M7" s="350">
        <f t="shared" si="2"/>
        <v>1772.4034501211347</v>
      </c>
      <c r="N7" s="350">
        <f t="shared" si="3"/>
        <v>309.01638138215878</v>
      </c>
      <c r="O7" s="350">
        <f t="shared" si="4"/>
        <v>257.41637337165753</v>
      </c>
      <c r="P7" s="350">
        <f t="shared" si="5"/>
        <v>262.18034295561716</v>
      </c>
      <c r="Q7" s="350">
        <f t="shared" si="6"/>
        <v>396.52177990411462</v>
      </c>
      <c r="R7" s="350">
        <f t="shared" si="7"/>
        <v>349.86380046806772</v>
      </c>
      <c r="S7" s="350">
        <f t="shared" si="8"/>
        <v>38.554089337663733</v>
      </c>
      <c r="T7" s="350">
        <f t="shared" si="9"/>
        <v>245.83516039362445</v>
      </c>
      <c r="U7" s="350">
        <f t="shared" si="10"/>
        <v>331.51857174365841</v>
      </c>
    </row>
    <row r="8" spans="1:24" x14ac:dyDescent="0.55000000000000004">
      <c r="A8" s="343"/>
      <c r="B8" s="343" t="s">
        <v>142</v>
      </c>
      <c r="C8" s="343" t="s">
        <v>63</v>
      </c>
      <c r="D8" s="350">
        <v>1964.5061238387523</v>
      </c>
      <c r="E8" s="350">
        <v>3659.5680438241661</v>
      </c>
      <c r="F8" s="350">
        <v>4789.1229356841168</v>
      </c>
      <c r="G8" s="350">
        <v>12895.207888932055</v>
      </c>
      <c r="H8" s="350">
        <v>51063.76877195335</v>
      </c>
      <c r="J8" s="350">
        <f t="shared" si="0"/>
        <v>4115.8099768559332</v>
      </c>
      <c r="K8" s="350">
        <f t="shared" si="1"/>
        <v>4518.3676589576507</v>
      </c>
      <c r="L8" s="350"/>
      <c r="M8" s="350">
        <f t="shared" si="2"/>
        <v>1571.6048990710019</v>
      </c>
      <c r="N8" s="350">
        <f t="shared" si="3"/>
        <v>365.95680438241664</v>
      </c>
      <c r="O8" s="350">
        <f t="shared" si="4"/>
        <v>319.27486237894118</v>
      </c>
      <c r="P8" s="350">
        <f t="shared" si="5"/>
        <v>300.88818407508126</v>
      </c>
      <c r="Q8" s="350">
        <f t="shared" si="6"/>
        <v>510.63768771953352</v>
      </c>
      <c r="R8" s="350">
        <f t="shared" si="7"/>
        <v>678.02476799416559</v>
      </c>
      <c r="S8" s="350">
        <f t="shared" si="8"/>
        <v>56.477744592997539</v>
      </c>
      <c r="T8" s="350">
        <f t="shared" si="9"/>
        <v>270.20283177493133</v>
      </c>
      <c r="U8" s="350">
        <f t="shared" si="10"/>
        <v>445.29987696858171</v>
      </c>
    </row>
    <row r="9" spans="1:24" x14ac:dyDescent="0.55000000000000004">
      <c r="A9" s="343"/>
      <c r="B9" s="343" t="s">
        <v>142</v>
      </c>
      <c r="C9" s="343" t="s">
        <v>64</v>
      </c>
      <c r="D9" s="350">
        <v>1000000</v>
      </c>
      <c r="E9" s="350">
        <v>1000000</v>
      </c>
      <c r="F9" s="350">
        <v>1000000</v>
      </c>
      <c r="G9" s="350">
        <v>1000000</v>
      </c>
      <c r="H9" s="350">
        <v>1000000</v>
      </c>
      <c r="J9" s="350">
        <f t="shared" si="0"/>
        <v>1343333.3333333333</v>
      </c>
      <c r="K9" s="350">
        <f t="shared" si="1"/>
        <v>1000000.0000000001</v>
      </c>
      <c r="L9" s="350"/>
      <c r="M9" s="350">
        <f t="shared" si="2"/>
        <v>800000</v>
      </c>
      <c r="N9" s="350">
        <f t="shared" si="3"/>
        <v>100000</v>
      </c>
      <c r="O9" s="350">
        <f t="shared" si="4"/>
        <v>66666.666666666686</v>
      </c>
      <c r="P9" s="350">
        <f t="shared" si="5"/>
        <v>23333.333333333332</v>
      </c>
      <c r="Q9" s="350">
        <f t="shared" si="6"/>
        <v>10000</v>
      </c>
      <c r="R9" s="350">
        <f t="shared" si="7"/>
        <v>0</v>
      </c>
      <c r="S9" s="350">
        <f t="shared" si="8"/>
        <v>0</v>
      </c>
      <c r="T9" s="350">
        <f t="shared" si="9"/>
        <v>0</v>
      </c>
      <c r="U9" s="350">
        <f t="shared" si="10"/>
        <v>0</v>
      </c>
    </row>
    <row r="10" spans="1:24" x14ac:dyDescent="0.55000000000000004">
      <c r="A10" s="343"/>
      <c r="B10" s="343" t="s">
        <v>141</v>
      </c>
      <c r="C10" s="343" t="s">
        <v>131</v>
      </c>
      <c r="D10" s="350">
        <v>53406.206019697289</v>
      </c>
      <c r="E10" s="350">
        <v>89725.418258652833</v>
      </c>
      <c r="F10" s="350">
        <v>124504.92849430715</v>
      </c>
      <c r="G10" s="350">
        <v>393041.8188517149</v>
      </c>
      <c r="H10" s="350">
        <v>1178029.0831585899</v>
      </c>
      <c r="J10" s="350">
        <f t="shared" si="0"/>
        <v>108683.4673141683</v>
      </c>
      <c r="K10" s="350">
        <f t="shared" si="1"/>
        <v>115325.17664889491</v>
      </c>
      <c r="L10" s="350"/>
      <c r="M10" s="350">
        <f t="shared" si="2"/>
        <v>42724.964815757834</v>
      </c>
      <c r="N10" s="350">
        <f t="shared" si="3"/>
        <v>8972.5418258652844</v>
      </c>
      <c r="O10" s="350">
        <f t="shared" si="4"/>
        <v>8300.3285662871458</v>
      </c>
      <c r="P10" s="350">
        <f t="shared" si="5"/>
        <v>9170.9757732066792</v>
      </c>
      <c r="Q10" s="350">
        <f t="shared" si="6"/>
        <v>11780.290831585899</v>
      </c>
      <c r="R10" s="350">
        <f t="shared" si="7"/>
        <v>14527.684895582219</v>
      </c>
      <c r="S10" s="350">
        <f t="shared" si="8"/>
        <v>1738.9755117827162</v>
      </c>
      <c r="T10" s="350">
        <f t="shared" si="9"/>
        <v>8951.2296785802591</v>
      </c>
      <c r="U10" s="350">
        <f t="shared" si="10"/>
        <v>9158.1847502468736</v>
      </c>
    </row>
    <row r="11" spans="1:24" x14ac:dyDescent="0.55000000000000004">
      <c r="A11" s="343"/>
      <c r="B11" s="343" t="s">
        <v>140</v>
      </c>
      <c r="C11" s="343" t="s">
        <v>131</v>
      </c>
      <c r="D11" s="350">
        <v>40290.603370321158</v>
      </c>
      <c r="E11" s="350">
        <v>65157.620042148716</v>
      </c>
      <c r="F11" s="350">
        <v>87261.707779139877</v>
      </c>
      <c r="G11" s="350">
        <v>321365.77367830253</v>
      </c>
      <c r="H11" s="350">
        <v>1064710.3425752223</v>
      </c>
      <c r="J11" s="350">
        <f t="shared" si="0"/>
        <v>83407.594038360534</v>
      </c>
      <c r="K11" s="350">
        <f t="shared" si="1"/>
        <v>90239.163253343795</v>
      </c>
      <c r="L11" s="350"/>
      <c r="M11" s="350">
        <f t="shared" si="2"/>
        <v>32232.482696256928</v>
      </c>
      <c r="N11" s="350">
        <f t="shared" si="3"/>
        <v>6515.7620042148719</v>
      </c>
      <c r="O11" s="350">
        <f t="shared" si="4"/>
        <v>5817.4471852759925</v>
      </c>
      <c r="P11" s="350">
        <f t="shared" si="5"/>
        <v>7498.5347191603914</v>
      </c>
      <c r="Q11" s="350">
        <f t="shared" si="6"/>
        <v>10647.103425752222</v>
      </c>
      <c r="R11" s="350">
        <f t="shared" si="7"/>
        <v>9946.8066687310238</v>
      </c>
      <c r="S11" s="350">
        <f t="shared" si="8"/>
        <v>1105.2043868495582</v>
      </c>
      <c r="T11" s="350">
        <f t="shared" si="9"/>
        <v>7803.4688633054238</v>
      </c>
      <c r="U11" s="350">
        <f t="shared" si="10"/>
        <v>8672.3533037973957</v>
      </c>
    </row>
    <row r="12" spans="1:24" s="283" customFormat="1" x14ac:dyDescent="0.55000000000000004">
      <c r="A12" s="283" t="s">
        <v>139</v>
      </c>
      <c r="B12" s="283" t="s">
        <v>131</v>
      </c>
      <c r="C12" s="283" t="s">
        <v>131</v>
      </c>
      <c r="D12" s="351">
        <f>SUM(D3:D11)</f>
        <v>1496602.8430932302</v>
      </c>
      <c r="E12" s="351">
        <f>SUM(E3:E11)</f>
        <v>1806459.2387222876</v>
      </c>
      <c r="F12" s="351">
        <f>SUM(F3:F11)</f>
        <v>2084383.7140648463</v>
      </c>
      <c r="G12" s="351">
        <f>SUM(G3:G11)</f>
        <v>4928065.3293130416</v>
      </c>
      <c r="H12" s="351">
        <f>SUM(H3:H11)</f>
        <v>13889842.851486044</v>
      </c>
      <c r="J12" s="351">
        <f t="shared" si="0"/>
        <v>2369500.3350694678</v>
      </c>
      <c r="K12" s="352">
        <f t="shared" si="1"/>
        <v>2107955.9724356765</v>
      </c>
      <c r="L12" s="351"/>
      <c r="M12" s="351">
        <f t="shared" si="2"/>
        <v>1197282.2744745843</v>
      </c>
      <c r="N12" s="351">
        <f t="shared" si="3"/>
        <v>180645.92387222877</v>
      </c>
      <c r="O12" s="351">
        <f t="shared" si="4"/>
        <v>138958.91427098977</v>
      </c>
      <c r="P12" s="351">
        <f t="shared" si="5"/>
        <v>114988.1910173043</v>
      </c>
      <c r="Q12" s="351">
        <f>H12*($H$2)</f>
        <v>138898.42851486045</v>
      </c>
      <c r="R12" s="351">
        <f t="shared" si="7"/>
        <v>123942.55825162298</v>
      </c>
      <c r="S12" s="351">
        <f t="shared" si="8"/>
        <v>13896.223767127936</v>
      </c>
      <c r="T12" s="351">
        <f t="shared" si="9"/>
        <v>94789.387174939868</v>
      </c>
      <c r="U12" s="351">
        <f t="shared" si="10"/>
        <v>104554.07109201835</v>
      </c>
    </row>
    <row r="13" spans="1:24" x14ac:dyDescent="0.55000000000000004">
      <c r="C13" s="283"/>
      <c r="D13" s="350"/>
      <c r="E13" s="350"/>
      <c r="F13" s="350"/>
      <c r="G13" s="350"/>
      <c r="H13" s="350"/>
      <c r="J13" s="350"/>
      <c r="K13" s="350"/>
      <c r="L13" s="350"/>
      <c r="M13" s="350"/>
      <c r="N13" s="350"/>
      <c r="O13" s="350"/>
      <c r="P13" s="350"/>
      <c r="Q13" s="350"/>
      <c r="R13" s="350"/>
      <c r="S13" s="350"/>
      <c r="T13" s="350"/>
      <c r="U13" s="350"/>
    </row>
    <row r="14" spans="1:24" x14ac:dyDescent="0.55000000000000004">
      <c r="A14" s="343" t="s">
        <v>132</v>
      </c>
      <c r="B14" s="343" t="s">
        <v>138</v>
      </c>
      <c r="C14" s="343" t="s">
        <v>131</v>
      </c>
      <c r="D14" s="350">
        <v>239573.02435686986</v>
      </c>
      <c r="E14" s="350">
        <v>275362.30412206874</v>
      </c>
      <c r="F14" s="350">
        <v>291512.08370077558</v>
      </c>
      <c r="G14" s="350">
        <v>314455.82465017965</v>
      </c>
      <c r="H14" s="350">
        <v>325757.5619396111</v>
      </c>
      <c r="J14" s="350">
        <f>SUMPRODUCT(D14:H14,$D$2:$H$2)</f>
        <v>337536.12999242992</v>
      </c>
      <c r="K14" s="350">
        <f>SUM(M14:U14)</f>
        <v>265243.51285735989</v>
      </c>
      <c r="L14" s="350"/>
      <c r="M14" s="350">
        <f>D14*($D$2-$E$2)</f>
        <v>191658.41948549589</v>
      </c>
      <c r="N14" s="350">
        <f>E14*($E$2-$F$2)</f>
        <v>27536.230412206874</v>
      </c>
      <c r="O14" s="350">
        <f>F14*($F$2-$G$2)</f>
        <v>19434.138913385043</v>
      </c>
      <c r="P14" s="350">
        <f>G14*($G$2-$H$2)</f>
        <v>7337.3025751708574</v>
      </c>
      <c r="Q14" s="350">
        <f>H14*($H$2-$I$2)</f>
        <v>3257.5756193961111</v>
      </c>
      <c r="R14" s="350">
        <f>(E14-D14)*($D$2-$E$2)*0.5</f>
        <v>14315.711906079552</v>
      </c>
      <c r="S14" s="350">
        <f>(F14-E14)*($E$2-$F$2)*0.5</f>
        <v>807.48897893534161</v>
      </c>
      <c r="T14" s="350">
        <f>(G14-F14)*($F$2-$G$2)*0.5</f>
        <v>764.791364980136</v>
      </c>
      <c r="U14" s="350">
        <f>(H14-G14)*($G$2-$H$2)*0.5</f>
        <v>131.85360171003353</v>
      </c>
    </row>
    <row r="15" spans="1:24" x14ac:dyDescent="0.55000000000000004">
      <c r="B15" s="343" t="s">
        <v>137</v>
      </c>
      <c r="C15" s="343" t="s">
        <v>131</v>
      </c>
      <c r="D15" s="350">
        <v>0</v>
      </c>
      <c r="E15" s="350">
        <v>0</v>
      </c>
      <c r="F15" s="350">
        <v>0</v>
      </c>
      <c r="G15" s="350">
        <v>0</v>
      </c>
      <c r="H15" s="350">
        <v>0</v>
      </c>
      <c r="J15" s="350"/>
      <c r="K15" s="350">
        <f>SUM(M15:U15)</f>
        <v>0</v>
      </c>
      <c r="L15" s="350"/>
      <c r="M15" s="350">
        <f>D15*($D$2-$E$2)</f>
        <v>0</v>
      </c>
      <c r="N15" s="350">
        <f>E15*($E$2-$F$2)</f>
        <v>0</v>
      </c>
      <c r="O15" s="350">
        <f>F15*($F$2-$G$2)</f>
        <v>0</v>
      </c>
      <c r="P15" s="350">
        <f>G15*($G$2-$H$2)</f>
        <v>0</v>
      </c>
      <c r="Q15" s="350">
        <f>H15*($H$2-$I$2)</f>
        <v>0</v>
      </c>
      <c r="R15" s="350">
        <f>(E15-D15)*($D$2-$E$2)*0.5</f>
        <v>0</v>
      </c>
      <c r="S15" s="350">
        <f>(F15-E15)*($E$2-$F$2)*0.5</f>
        <v>0</v>
      </c>
      <c r="T15" s="350">
        <f>(G15-F15)*($F$2-$G$2)*0.5</f>
        <v>0</v>
      </c>
      <c r="U15" s="350">
        <f>(H15-G15)*($G$2-$H$2)*0.5</f>
        <v>0</v>
      </c>
    </row>
    <row r="16" spans="1:24" s="283" customFormat="1" x14ac:dyDescent="0.55000000000000004">
      <c r="A16" s="283" t="s">
        <v>132</v>
      </c>
      <c r="B16" s="283" t="s">
        <v>131</v>
      </c>
      <c r="C16" s="283" t="s">
        <v>131</v>
      </c>
      <c r="D16" s="351">
        <f>SUM(D14:D15)</f>
        <v>239573.02435686986</v>
      </c>
      <c r="E16" s="351">
        <f>SUM(E14:E15)</f>
        <v>275362.30412206874</v>
      </c>
      <c r="F16" s="351">
        <f>SUM(F14:F15)</f>
        <v>291512.08370077558</v>
      </c>
      <c r="G16" s="351">
        <f>SUM(G14:G15)</f>
        <v>314455.82465017965</v>
      </c>
      <c r="H16" s="351">
        <f>SUM(H14:H15)</f>
        <v>325757.5619396111</v>
      </c>
      <c r="J16" s="351">
        <f>SUMPRODUCT(D16:H16,$D$2:$H$2)</f>
        <v>337536.12999242992</v>
      </c>
      <c r="K16" s="351">
        <f>SUM(M16:U16)</f>
        <v>265243.51285735989</v>
      </c>
      <c r="L16" s="351"/>
      <c r="M16" s="351">
        <f>D16*($D$2-$E$2)</f>
        <v>191658.41948549589</v>
      </c>
      <c r="N16" s="351">
        <f>E16*($E$2-$F$2)</f>
        <v>27536.230412206874</v>
      </c>
      <c r="O16" s="351">
        <f>F16*($F$2-$G$2)</f>
        <v>19434.138913385043</v>
      </c>
      <c r="P16" s="351">
        <f>G16*($G$2-$H$2)</f>
        <v>7337.3025751708574</v>
      </c>
      <c r="Q16" s="351">
        <f>H16*($H$2-$I$2)</f>
        <v>3257.5756193961111</v>
      </c>
      <c r="R16" s="351">
        <f>(E16-D16)*($D$2-$E$2)*0.5</f>
        <v>14315.711906079552</v>
      </c>
      <c r="S16" s="351">
        <f>(F16-E16)*($E$2-$F$2)*0.5</f>
        <v>807.48897893534161</v>
      </c>
      <c r="T16" s="351">
        <f>(G16-F16)*($F$2-$G$2)*0.5</f>
        <v>764.791364980136</v>
      </c>
      <c r="U16" s="351">
        <f>(H16-G16)*($G$2-$H$2)*0.5</f>
        <v>131.85360171003353</v>
      </c>
    </row>
    <row r="17" spans="1:21" x14ac:dyDescent="0.55000000000000004">
      <c r="D17" s="350"/>
      <c r="E17" s="350"/>
      <c r="F17" s="350"/>
      <c r="G17" s="350"/>
      <c r="H17" s="350"/>
      <c r="J17" s="350"/>
      <c r="K17" s="350">
        <f>SUM(M17:U17)</f>
        <v>0</v>
      </c>
      <c r="L17" s="350"/>
      <c r="M17" s="350">
        <f>D17*($D$2-$E$2)</f>
        <v>0</v>
      </c>
      <c r="N17" s="350">
        <f>E17*($E$2-$F$2)</f>
        <v>0</v>
      </c>
      <c r="O17" s="350">
        <f>F17*($F$2-$G$2)</f>
        <v>0</v>
      </c>
      <c r="P17" s="350">
        <f>G17*($G$2-$H$2)</f>
        <v>0</v>
      </c>
      <c r="Q17" s="350">
        <f>H17*($H$2-$I$2)</f>
        <v>0</v>
      </c>
      <c r="R17" s="350">
        <f>(E17-D17)*($D$2-$E$2)*0.5</f>
        <v>0</v>
      </c>
      <c r="S17" s="350">
        <f>(F17-E17)*($E$2-$F$2)*0.5</f>
        <v>0</v>
      </c>
      <c r="T17" s="350">
        <f>(G17-F17)*($F$2-$G$2)*0.5</f>
        <v>0</v>
      </c>
      <c r="U17" s="350">
        <f>(H17-G17)*($G$2-$H$2)*0.5</f>
        <v>0</v>
      </c>
    </row>
    <row r="18" spans="1:21" s="283" customFormat="1" x14ac:dyDescent="0.55000000000000004">
      <c r="A18" s="283" t="s">
        <v>131</v>
      </c>
      <c r="B18" s="283" t="s">
        <v>131</v>
      </c>
      <c r="C18" s="283" t="s">
        <v>131</v>
      </c>
      <c r="D18" s="351">
        <f>D12+D16</f>
        <v>1736175.8674500999</v>
      </c>
      <c r="E18" s="351">
        <f>E12+E16</f>
        <v>2081821.5428443563</v>
      </c>
      <c r="F18" s="351">
        <f>F12+F16</f>
        <v>2375895.7977656219</v>
      </c>
      <c r="G18" s="351">
        <f>G12+G16</f>
        <v>5242521.1539632212</v>
      </c>
      <c r="H18" s="351">
        <f>H12+H16</f>
        <v>14215600.413425654</v>
      </c>
      <c r="J18" s="351">
        <f>SUMPRODUCT(D18:H18,$D$2:$H$2)</f>
        <v>2707036.4650618969</v>
      </c>
      <c r="K18" s="351">
        <f>SUM(M18:U18)</f>
        <v>2373199.4852930363</v>
      </c>
      <c r="L18" s="351"/>
      <c r="M18" s="351">
        <f>D18*($D$2-$E$2)</f>
        <v>1388940.6939600799</v>
      </c>
      <c r="N18" s="351">
        <f>E18*($E$2-$F$2)</f>
        <v>208182.15428443564</v>
      </c>
      <c r="O18" s="351">
        <f>F18*($F$2-$G$2)</f>
        <v>158393.05318437482</v>
      </c>
      <c r="P18" s="351">
        <f>G18*($G$2-$H$2)</f>
        <v>122325.49359247515</v>
      </c>
      <c r="Q18" s="351">
        <f>H18*($H$2-$I$2)</f>
        <v>142156.00413425654</v>
      </c>
      <c r="R18" s="351">
        <f>(E18-D18)*($D$2-$E$2)*0.5</f>
        <v>138258.27015770256</v>
      </c>
      <c r="S18" s="351">
        <f>(F18-E18)*($E$2-$F$2)*0.5</f>
        <v>14703.712746063284</v>
      </c>
      <c r="T18" s="351">
        <f>(G18-F18)*($F$2-$G$2)*0.5</f>
        <v>95554.178539920002</v>
      </c>
      <c r="U18" s="351">
        <f>(H18-G18)*($G$2-$H$2)*0.5</f>
        <v>104685.92469372838</v>
      </c>
    </row>
    <row r="19" spans="1:21" x14ac:dyDescent="0.55000000000000004">
      <c r="D19" s="350"/>
      <c r="E19" s="350"/>
      <c r="F19" s="350"/>
      <c r="G19" s="350"/>
      <c r="H19" s="350"/>
    </row>
    <row r="20" spans="1:21" x14ac:dyDescent="0.55000000000000004">
      <c r="D20" s="350"/>
      <c r="E20" s="350"/>
      <c r="F20" s="350"/>
      <c r="G20" s="350"/>
      <c r="H20" s="350"/>
    </row>
    <row r="21" spans="1:21" x14ac:dyDescent="0.55000000000000004">
      <c r="D21" s="350"/>
      <c r="E21" s="350"/>
      <c r="F21" s="350"/>
      <c r="G21" s="350"/>
      <c r="H21" s="350"/>
    </row>
    <row r="22" spans="1:21" x14ac:dyDescent="0.55000000000000004">
      <c r="D22" s="350"/>
      <c r="E22" s="350"/>
      <c r="F22" s="350"/>
      <c r="G22" s="350"/>
      <c r="H22" s="350"/>
    </row>
    <row r="23" spans="1:21" x14ac:dyDescent="0.55000000000000004">
      <c r="B23" s="283" t="s">
        <v>136</v>
      </c>
      <c r="C23" t="s">
        <v>135</v>
      </c>
      <c r="D23" t="s">
        <v>134</v>
      </c>
      <c r="E23" t="s">
        <v>133</v>
      </c>
      <c r="F23" t="s">
        <v>131</v>
      </c>
      <c r="G23" t="s">
        <v>132</v>
      </c>
      <c r="H23" t="s">
        <v>131</v>
      </c>
    </row>
    <row r="24" spans="1:21" x14ac:dyDescent="0.55000000000000004">
      <c r="B24" s="348" t="s">
        <v>130</v>
      </c>
      <c r="C24" s="350">
        <f>F24-D24-E24</f>
        <v>1402906.0337032117</v>
      </c>
      <c r="D24" s="350">
        <f>D10</f>
        <v>53406.206019697289</v>
      </c>
      <c r="E24" s="350">
        <f>D11</f>
        <v>40290.603370321158</v>
      </c>
      <c r="F24" s="350">
        <f>D12</f>
        <v>1496602.8430932302</v>
      </c>
      <c r="G24" s="350">
        <f>D16</f>
        <v>239573.02435686986</v>
      </c>
      <c r="H24" s="350">
        <f>D18</f>
        <v>1736175.8674500999</v>
      </c>
    </row>
    <row r="25" spans="1:21" x14ac:dyDescent="0.55000000000000004">
      <c r="B25" t="s">
        <v>129</v>
      </c>
      <c r="C25" s="350">
        <f>F25-D25-E25</f>
        <v>1651576.200421486</v>
      </c>
      <c r="D25" s="350">
        <f>E10</f>
        <v>89725.418258652833</v>
      </c>
      <c r="E25" s="350">
        <f>E11</f>
        <v>65157.620042148716</v>
      </c>
      <c r="F25" s="350">
        <f>E12</f>
        <v>1806459.2387222876</v>
      </c>
      <c r="G25" s="350">
        <f>E16</f>
        <v>275362.30412206874</v>
      </c>
      <c r="H25" s="350">
        <f>E18</f>
        <v>2081821.5428443563</v>
      </c>
    </row>
    <row r="26" spans="1:21" x14ac:dyDescent="0.55000000000000004">
      <c r="B26" t="s">
        <v>128</v>
      </c>
      <c r="C26" s="350">
        <f>F26-D26-E26</f>
        <v>1872617.0777913991</v>
      </c>
      <c r="D26" s="350">
        <f>F10</f>
        <v>124504.92849430715</v>
      </c>
      <c r="E26" s="350">
        <f>F11</f>
        <v>87261.707779139877</v>
      </c>
      <c r="F26" s="350">
        <f>F12</f>
        <v>2084383.7140648463</v>
      </c>
      <c r="G26" s="350">
        <f>F16</f>
        <v>291512.08370077558</v>
      </c>
      <c r="H26" s="350">
        <f>F18</f>
        <v>2375895.7977656219</v>
      </c>
    </row>
    <row r="27" spans="1:21" x14ac:dyDescent="0.55000000000000004">
      <c r="B27" t="s">
        <v>127</v>
      </c>
      <c r="C27" s="350">
        <f>F27-D27-E27</f>
        <v>4213657.7367830239</v>
      </c>
      <c r="D27" s="350">
        <f>G10</f>
        <v>393041.8188517149</v>
      </c>
      <c r="E27" s="350">
        <f>G11</f>
        <v>321365.77367830253</v>
      </c>
      <c r="F27" s="350">
        <f>G12</f>
        <v>4928065.3293130416</v>
      </c>
      <c r="G27" s="350">
        <f>G16</f>
        <v>314455.82465017965</v>
      </c>
      <c r="H27" s="350">
        <f>G18</f>
        <v>5242521.1539632212</v>
      </c>
    </row>
    <row r="28" spans="1:21" x14ac:dyDescent="0.55000000000000004">
      <c r="B28" t="s">
        <v>126</v>
      </c>
      <c r="C28" s="350">
        <f>F28-D28-E28</f>
        <v>11647103.425752232</v>
      </c>
      <c r="D28" s="350">
        <f>H10</f>
        <v>1178029.0831585899</v>
      </c>
      <c r="E28" s="350">
        <f>H11</f>
        <v>1064710.3425752223</v>
      </c>
      <c r="F28" s="350">
        <f>H12</f>
        <v>13889842.851486044</v>
      </c>
      <c r="G28" s="350">
        <f>H16</f>
        <v>325757.5619396111</v>
      </c>
      <c r="H28" s="350">
        <f>H18</f>
        <v>14215600.413425654</v>
      </c>
    </row>
    <row r="31" spans="1:21" x14ac:dyDescent="0.55000000000000004">
      <c r="B31" t="s">
        <v>125</v>
      </c>
      <c r="C31" s="348" t="str">
        <f t="shared" ref="C31:H31" si="11">C23</f>
        <v>Direct</v>
      </c>
      <c r="D31" s="348" t="str">
        <f t="shared" si="11"/>
        <v>Indireect</v>
      </c>
      <c r="E31" s="348" t="str">
        <f t="shared" si="11"/>
        <v>Intang</v>
      </c>
      <c r="F31" s="348" t="str">
        <f t="shared" si="11"/>
        <v>Total</v>
      </c>
      <c r="G31" s="348" t="str">
        <f t="shared" si="11"/>
        <v>Erosion</v>
      </c>
      <c r="H31" s="348" t="str">
        <f t="shared" si="11"/>
        <v>Total</v>
      </c>
    </row>
    <row r="32" spans="1:21" x14ac:dyDescent="0.55000000000000004">
      <c r="B32" s="348" t="str">
        <f>B24</f>
        <v>1/1 year</v>
      </c>
      <c r="C32" s="349">
        <f t="shared" ref="C32:H36" si="12">C24*10^-6</f>
        <v>1.4029060337032115</v>
      </c>
      <c r="D32" s="349">
        <f t="shared" si="12"/>
        <v>5.3406206019697283E-2</v>
      </c>
      <c r="E32" s="349">
        <f t="shared" si="12"/>
        <v>4.0290603370321157E-2</v>
      </c>
      <c r="F32" s="349">
        <f t="shared" si="12"/>
        <v>1.4966028430932301</v>
      </c>
      <c r="G32" s="349">
        <f t="shared" si="12"/>
        <v>0.23957302435686986</v>
      </c>
      <c r="H32" s="349">
        <f t="shared" si="12"/>
        <v>1.7361758674500998</v>
      </c>
    </row>
    <row r="33" spans="2:21" x14ac:dyDescent="0.55000000000000004">
      <c r="B33" s="348" t="str">
        <f>B25</f>
        <v>1/5 year</v>
      </c>
      <c r="C33" s="349">
        <f t="shared" si="12"/>
        <v>1.651576200421486</v>
      </c>
      <c r="D33" s="349">
        <f t="shared" si="12"/>
        <v>8.9725418258652823E-2</v>
      </c>
      <c r="E33" s="349">
        <f t="shared" si="12"/>
        <v>6.5157620042148715E-2</v>
      </c>
      <c r="F33" s="349">
        <f t="shared" si="12"/>
        <v>1.8064592387222875</v>
      </c>
      <c r="G33" s="349">
        <f t="shared" si="12"/>
        <v>0.27536230412206875</v>
      </c>
      <c r="H33" s="349">
        <f t="shared" si="12"/>
        <v>2.0818215428443563</v>
      </c>
    </row>
    <row r="34" spans="2:21" x14ac:dyDescent="0.55000000000000004">
      <c r="B34" s="348" t="str">
        <f>B26</f>
        <v>1/10 year</v>
      </c>
      <c r="C34" s="349">
        <f t="shared" si="12"/>
        <v>1.8726170777913991</v>
      </c>
      <c r="D34" s="349">
        <f t="shared" si="12"/>
        <v>0.12450492849430715</v>
      </c>
      <c r="E34" s="349">
        <f t="shared" si="12"/>
        <v>8.7261707779139872E-2</v>
      </c>
      <c r="F34" s="349">
        <f t="shared" si="12"/>
        <v>2.0843837140648462</v>
      </c>
      <c r="G34" s="349">
        <f t="shared" si="12"/>
        <v>0.29151208370077558</v>
      </c>
      <c r="H34" s="349">
        <f t="shared" si="12"/>
        <v>2.3758957977656219</v>
      </c>
    </row>
    <row r="35" spans="2:21" x14ac:dyDescent="0.55000000000000004">
      <c r="B35" s="348" t="str">
        <f>B27</f>
        <v>1/30 year</v>
      </c>
      <c r="C35" s="349">
        <f t="shared" si="12"/>
        <v>4.2136577367830235</v>
      </c>
      <c r="D35" s="349">
        <f t="shared" si="12"/>
        <v>0.39304181885171485</v>
      </c>
      <c r="E35" s="349">
        <f t="shared" si="12"/>
        <v>0.32136577367830249</v>
      </c>
      <c r="F35" s="349">
        <f t="shared" si="12"/>
        <v>4.928065329313041</v>
      </c>
      <c r="G35" s="349">
        <f t="shared" si="12"/>
        <v>0.31445582465017963</v>
      </c>
      <c r="H35" s="349">
        <f t="shared" si="12"/>
        <v>5.2425211539632208</v>
      </c>
    </row>
    <row r="36" spans="2:21" x14ac:dyDescent="0.55000000000000004">
      <c r="B36" s="348" t="str">
        <f>B28</f>
        <v>1/50 year</v>
      </c>
      <c r="C36" s="349">
        <f t="shared" si="12"/>
        <v>11.647103425752231</v>
      </c>
      <c r="D36" s="349">
        <f t="shared" si="12"/>
        <v>1.1780290831585898</v>
      </c>
      <c r="E36" s="349">
        <f t="shared" si="12"/>
        <v>1.0647103425752222</v>
      </c>
      <c r="F36" s="349">
        <f t="shared" si="12"/>
        <v>13.889842851486044</v>
      </c>
      <c r="G36" s="349">
        <f t="shared" si="12"/>
        <v>0.32575756193961108</v>
      </c>
      <c r="H36" s="349">
        <f t="shared" si="12"/>
        <v>14.215600413425653</v>
      </c>
    </row>
    <row r="37" spans="2:21" x14ac:dyDescent="0.55000000000000004">
      <c r="B37" s="348"/>
      <c r="C37" s="348"/>
      <c r="D37" s="348"/>
      <c r="E37" s="348"/>
      <c r="F37" s="348"/>
      <c r="G37" s="348"/>
      <c r="H37" s="348"/>
    </row>
    <row r="38" spans="2:21" x14ac:dyDescent="0.55000000000000004">
      <c r="B38" s="348"/>
      <c r="C38" s="348"/>
      <c r="D38" s="348"/>
      <c r="E38" s="348"/>
      <c r="F38" s="348"/>
      <c r="G38" s="348"/>
      <c r="H38" s="348"/>
    </row>
    <row r="39" spans="2:21" x14ac:dyDescent="0.55000000000000004">
      <c r="B39" s="348"/>
      <c r="C39" s="348"/>
      <c r="D39" s="348"/>
      <c r="E39" s="348"/>
      <c r="F39" s="348"/>
      <c r="G39" s="348"/>
      <c r="H39" s="348"/>
    </row>
    <row r="40" spans="2:21" x14ac:dyDescent="0.55000000000000004">
      <c r="B40" s="348"/>
      <c r="C40" s="348"/>
      <c r="D40" s="348"/>
      <c r="E40" s="348"/>
      <c r="F40" s="348"/>
      <c r="G40" s="348"/>
      <c r="H40" s="348"/>
    </row>
    <row r="41" spans="2:21" x14ac:dyDescent="0.55000000000000004">
      <c r="B41" s="348"/>
      <c r="C41" s="348"/>
      <c r="D41" s="348"/>
      <c r="E41" s="348"/>
      <c r="F41" s="348"/>
      <c r="G41" s="348"/>
      <c r="H41" s="348"/>
    </row>
    <row r="43" spans="2:21" x14ac:dyDescent="0.55000000000000004">
      <c r="C43" t="s">
        <v>70</v>
      </c>
      <c r="D43" t="s">
        <v>71</v>
      </c>
      <c r="E43" t="s">
        <v>72</v>
      </c>
      <c r="F43" t="s">
        <v>73</v>
      </c>
      <c r="G43" t="s">
        <v>74</v>
      </c>
      <c r="H43" t="s">
        <v>75</v>
      </c>
    </row>
    <row r="44" spans="2:21" x14ac:dyDescent="0.55000000000000004">
      <c r="D44">
        <v>1</v>
      </c>
      <c r="E44">
        <v>0.2</v>
      </c>
      <c r="F44">
        <v>0.1</v>
      </c>
      <c r="G44">
        <v>0.03</v>
      </c>
      <c r="H44">
        <v>0.02</v>
      </c>
      <c r="K44" t="s">
        <v>1602</v>
      </c>
      <c r="L44" t="s">
        <v>1603</v>
      </c>
    </row>
    <row r="45" spans="2:21" x14ac:dyDescent="0.55000000000000004">
      <c r="C45" t="s">
        <v>77</v>
      </c>
      <c r="D45">
        <v>2080</v>
      </c>
      <c r="E45">
        <v>2640</v>
      </c>
      <c r="F45">
        <v>3680</v>
      </c>
      <c r="G45">
        <v>8660</v>
      </c>
      <c r="H45">
        <v>11710</v>
      </c>
      <c r="K45" s="335">
        <f>SUM(M45:U45)</f>
        <v>2983.9833333333331</v>
      </c>
      <c r="L45" s="355"/>
      <c r="M45" s="355">
        <f>D45*($D$44-$E$44)</f>
        <v>1664</v>
      </c>
      <c r="N45" s="355">
        <f>E45*($E$44-$F$44)</f>
        <v>264</v>
      </c>
      <c r="O45" s="355">
        <f>F45*($F$44-$G$44)</f>
        <v>257.60000000000002</v>
      </c>
      <c r="P45" s="355">
        <f>G45*($G$44-$H$44)</f>
        <v>86.59999999999998</v>
      </c>
      <c r="Q45" s="355">
        <f>H45*($H$44-$I$44)</f>
        <v>234.20000000000002</v>
      </c>
      <c r="R45" s="355">
        <f>(E45-D45)*($D$44-$E$44)*0.5</f>
        <v>224</v>
      </c>
      <c r="S45" s="355">
        <f>(F45-E45)*($E$44-$F$44)*0.5</f>
        <v>52</v>
      </c>
      <c r="T45" s="355">
        <f>(G45-F45)*($F$2-$G$2)*0.5</f>
        <v>166.00000000000003</v>
      </c>
      <c r="U45" s="355">
        <f>(H45-G45)*($G$2-$H$2)*0.5</f>
        <v>35.583333333333329</v>
      </c>
    </row>
    <row r="46" spans="2:21" x14ac:dyDescent="0.55000000000000004">
      <c r="C46" t="s">
        <v>78</v>
      </c>
      <c r="D46">
        <v>370</v>
      </c>
      <c r="E46">
        <v>660</v>
      </c>
      <c r="F46">
        <v>1990</v>
      </c>
      <c r="G46">
        <v>2400</v>
      </c>
      <c r="H46">
        <v>11990</v>
      </c>
      <c r="K46" s="335">
        <f t="shared" ref="K46:K53" si="13">SUM(M46:U46)</f>
        <v>1073.1499999999999</v>
      </c>
      <c r="L46" s="355">
        <f>$K$45-K46</f>
        <v>1910.8333333333333</v>
      </c>
      <c r="M46" s="355">
        <f t="shared" ref="M46:M53" si="14">D46*($D$44-$E$44)</f>
        <v>296</v>
      </c>
      <c r="N46" s="355">
        <f t="shared" ref="N46:N53" si="15">E46*($E$44-$F$44)</f>
        <v>66</v>
      </c>
      <c r="O46" s="355">
        <f t="shared" ref="O46:O53" si="16">F46*($F$44-$G$44)</f>
        <v>139.30000000000001</v>
      </c>
      <c r="P46" s="355">
        <f t="shared" ref="P46:P53" si="17">G46*($G$44-$H$44)</f>
        <v>23.999999999999996</v>
      </c>
      <c r="Q46" s="355">
        <f t="shared" ref="Q46:Q53" si="18">H46*($H$44-$I$44)</f>
        <v>239.8</v>
      </c>
      <c r="R46" s="355">
        <f t="shared" ref="R46:R53" si="19">(E46-D46)*($D$44-$E$44)*0.5</f>
        <v>116</v>
      </c>
      <c r="S46" s="355">
        <f t="shared" ref="S46:S53" si="20">(F46-E46)*($E$44-$F$44)*0.5</f>
        <v>66.5</v>
      </c>
      <c r="T46" s="355">
        <f t="shared" ref="T46:T53" si="21">(G46-F46)*($F$2-$G$2)*0.5</f>
        <v>13.66666666666667</v>
      </c>
      <c r="U46" s="355">
        <f t="shared" ref="U46:U53" si="22">(H46-G46)*($G$2-$H$2)*0.5</f>
        <v>111.88333333333333</v>
      </c>
    </row>
    <row r="47" spans="2:21" x14ac:dyDescent="0.55000000000000004">
      <c r="C47" t="s">
        <v>79</v>
      </c>
      <c r="D47">
        <v>330</v>
      </c>
      <c r="E47">
        <v>600</v>
      </c>
      <c r="F47">
        <v>1440</v>
      </c>
      <c r="G47">
        <v>2730</v>
      </c>
      <c r="H47">
        <v>11990</v>
      </c>
      <c r="K47" s="335">
        <f t="shared" si="13"/>
        <v>992.93333333333339</v>
      </c>
      <c r="L47" s="355">
        <f t="shared" ref="L47:L53" si="23">$K$45-K47</f>
        <v>1991.0499999999997</v>
      </c>
      <c r="M47" s="355">
        <f t="shared" si="14"/>
        <v>264</v>
      </c>
      <c r="N47" s="355">
        <f t="shared" si="15"/>
        <v>60</v>
      </c>
      <c r="O47" s="355">
        <f t="shared" si="16"/>
        <v>100.80000000000001</v>
      </c>
      <c r="P47" s="355">
        <f t="shared" si="17"/>
        <v>27.299999999999997</v>
      </c>
      <c r="Q47" s="355">
        <f t="shared" si="18"/>
        <v>239.8</v>
      </c>
      <c r="R47" s="355">
        <f t="shared" si="19"/>
        <v>108</v>
      </c>
      <c r="S47" s="355">
        <f t="shared" si="20"/>
        <v>42</v>
      </c>
      <c r="T47" s="355">
        <f t="shared" si="21"/>
        <v>43.000000000000007</v>
      </c>
      <c r="U47" s="355">
        <f t="shared" si="22"/>
        <v>108.03333333333332</v>
      </c>
    </row>
    <row r="48" spans="2:21" x14ac:dyDescent="0.55000000000000004">
      <c r="C48" t="s">
        <v>80</v>
      </c>
      <c r="D48">
        <v>1010</v>
      </c>
      <c r="E48">
        <v>2310</v>
      </c>
      <c r="F48">
        <v>4170</v>
      </c>
      <c r="G48">
        <v>8060</v>
      </c>
      <c r="H48">
        <v>12010</v>
      </c>
      <c r="K48" s="335">
        <f t="shared" si="13"/>
        <v>2440.4499999999998</v>
      </c>
      <c r="L48" s="355">
        <f t="shared" si="23"/>
        <v>543.5333333333333</v>
      </c>
      <c r="M48" s="355">
        <f t="shared" si="14"/>
        <v>808</v>
      </c>
      <c r="N48" s="355">
        <f t="shared" si="15"/>
        <v>231</v>
      </c>
      <c r="O48" s="355">
        <f t="shared" si="16"/>
        <v>291.90000000000003</v>
      </c>
      <c r="P48" s="355">
        <f t="shared" si="17"/>
        <v>80.599999999999994</v>
      </c>
      <c r="Q48" s="355">
        <f t="shared" si="18"/>
        <v>240.20000000000002</v>
      </c>
      <c r="R48" s="355">
        <f t="shared" si="19"/>
        <v>520</v>
      </c>
      <c r="S48" s="355">
        <f t="shared" si="20"/>
        <v>93</v>
      </c>
      <c r="T48" s="355">
        <f t="shared" si="21"/>
        <v>129.66666666666669</v>
      </c>
      <c r="U48" s="355">
        <f t="shared" si="22"/>
        <v>46.083333333333329</v>
      </c>
    </row>
    <row r="49" spans="3:21" x14ac:dyDescent="0.55000000000000004">
      <c r="C49" t="s">
        <v>81</v>
      </c>
      <c r="D49">
        <v>730</v>
      </c>
      <c r="E49">
        <v>2090</v>
      </c>
      <c r="F49">
        <v>3650</v>
      </c>
      <c r="G49">
        <v>8440</v>
      </c>
      <c r="H49">
        <v>12020</v>
      </c>
      <c r="K49" s="335">
        <f t="shared" si="13"/>
        <v>2196.7333333333336</v>
      </c>
      <c r="L49" s="355">
        <f t="shared" si="23"/>
        <v>787.24999999999955</v>
      </c>
      <c r="M49" s="355">
        <f t="shared" si="14"/>
        <v>584</v>
      </c>
      <c r="N49" s="355">
        <f t="shared" si="15"/>
        <v>209</v>
      </c>
      <c r="O49" s="355">
        <f t="shared" si="16"/>
        <v>255.50000000000003</v>
      </c>
      <c r="P49" s="355">
        <f t="shared" si="17"/>
        <v>84.399999999999991</v>
      </c>
      <c r="Q49" s="355">
        <f t="shared" si="18"/>
        <v>240.4</v>
      </c>
      <c r="R49" s="355">
        <f t="shared" si="19"/>
        <v>544</v>
      </c>
      <c r="S49" s="355">
        <f t="shared" si="20"/>
        <v>78</v>
      </c>
      <c r="T49" s="355">
        <f t="shared" si="21"/>
        <v>159.66666666666669</v>
      </c>
      <c r="U49" s="355">
        <f t="shared" si="22"/>
        <v>41.766666666666666</v>
      </c>
    </row>
    <row r="50" spans="3:21" x14ac:dyDescent="0.55000000000000004">
      <c r="C50" t="s">
        <v>82</v>
      </c>
      <c r="D50">
        <v>1550</v>
      </c>
      <c r="E50">
        <v>2330</v>
      </c>
      <c r="F50">
        <v>3860</v>
      </c>
      <c r="G50">
        <v>7180</v>
      </c>
      <c r="H50">
        <v>11990</v>
      </c>
      <c r="K50" s="335">
        <f t="shared" si="13"/>
        <v>2610.0833333333335</v>
      </c>
      <c r="L50" s="355">
        <f t="shared" si="23"/>
        <v>373.89999999999964</v>
      </c>
      <c r="M50" s="355">
        <f t="shared" si="14"/>
        <v>1240</v>
      </c>
      <c r="N50" s="355">
        <f t="shared" si="15"/>
        <v>233</v>
      </c>
      <c r="O50" s="355">
        <f t="shared" si="16"/>
        <v>270.20000000000005</v>
      </c>
      <c r="P50" s="355">
        <f t="shared" si="17"/>
        <v>71.799999999999983</v>
      </c>
      <c r="Q50" s="355">
        <f t="shared" si="18"/>
        <v>239.8</v>
      </c>
      <c r="R50" s="355">
        <f t="shared" si="19"/>
        <v>312</v>
      </c>
      <c r="S50" s="355">
        <f t="shared" si="20"/>
        <v>76.5</v>
      </c>
      <c r="T50" s="355">
        <f t="shared" si="21"/>
        <v>110.66666666666669</v>
      </c>
      <c r="U50" s="355">
        <f t="shared" si="22"/>
        <v>56.11666666666666</v>
      </c>
    </row>
    <row r="51" spans="3:21" x14ac:dyDescent="0.55000000000000004">
      <c r="C51" t="s">
        <v>83</v>
      </c>
      <c r="D51">
        <v>1290</v>
      </c>
      <c r="E51">
        <v>2440</v>
      </c>
      <c r="F51">
        <v>3690</v>
      </c>
      <c r="G51">
        <v>7230</v>
      </c>
      <c r="H51">
        <v>12000</v>
      </c>
      <c r="K51" s="335">
        <f t="shared" si="13"/>
        <v>2542.75</v>
      </c>
      <c r="L51" s="355">
        <f t="shared" si="23"/>
        <v>441.23333333333312</v>
      </c>
      <c r="M51" s="355">
        <f t="shared" si="14"/>
        <v>1032</v>
      </c>
      <c r="N51" s="355">
        <f t="shared" si="15"/>
        <v>244</v>
      </c>
      <c r="O51" s="355">
        <f t="shared" si="16"/>
        <v>258.3</v>
      </c>
      <c r="P51" s="355">
        <f t="shared" si="17"/>
        <v>72.299999999999983</v>
      </c>
      <c r="Q51" s="355">
        <f t="shared" si="18"/>
        <v>240</v>
      </c>
      <c r="R51" s="355">
        <f t="shared" si="19"/>
        <v>460</v>
      </c>
      <c r="S51" s="355">
        <f t="shared" si="20"/>
        <v>62.5</v>
      </c>
      <c r="T51" s="355">
        <f t="shared" si="21"/>
        <v>118.00000000000003</v>
      </c>
      <c r="U51" s="355">
        <f t="shared" si="22"/>
        <v>55.649999999999991</v>
      </c>
    </row>
    <row r="52" spans="3:21" x14ac:dyDescent="0.55000000000000004">
      <c r="C52" t="s">
        <v>84</v>
      </c>
      <c r="D52">
        <v>90</v>
      </c>
      <c r="E52">
        <v>400</v>
      </c>
      <c r="F52">
        <v>720</v>
      </c>
      <c r="G52">
        <v>5530</v>
      </c>
      <c r="H52">
        <v>11690</v>
      </c>
      <c r="K52" s="335">
        <f t="shared" si="13"/>
        <v>823.7</v>
      </c>
      <c r="L52" s="355">
        <f t="shared" si="23"/>
        <v>2160.2833333333328</v>
      </c>
      <c r="M52" s="355">
        <f t="shared" si="14"/>
        <v>72</v>
      </c>
      <c r="N52" s="355">
        <f t="shared" si="15"/>
        <v>40</v>
      </c>
      <c r="O52" s="355">
        <f t="shared" si="16"/>
        <v>50.400000000000006</v>
      </c>
      <c r="P52" s="355">
        <f t="shared" si="17"/>
        <v>55.29999999999999</v>
      </c>
      <c r="Q52" s="355">
        <f t="shared" si="18"/>
        <v>233.8</v>
      </c>
      <c r="R52" s="355">
        <f t="shared" si="19"/>
        <v>124</v>
      </c>
      <c r="S52" s="355">
        <f t="shared" si="20"/>
        <v>16</v>
      </c>
      <c r="T52" s="355">
        <f t="shared" si="21"/>
        <v>160.33333333333337</v>
      </c>
      <c r="U52" s="355">
        <f t="shared" si="22"/>
        <v>71.86666666666666</v>
      </c>
    </row>
    <row r="53" spans="3:21" x14ac:dyDescent="0.55000000000000004">
      <c r="C53" t="s">
        <v>85</v>
      </c>
      <c r="D53">
        <v>190</v>
      </c>
      <c r="E53">
        <v>530</v>
      </c>
      <c r="F53">
        <v>790</v>
      </c>
      <c r="G53">
        <v>5470</v>
      </c>
      <c r="H53">
        <v>11760</v>
      </c>
      <c r="K53" s="335">
        <f t="shared" si="13"/>
        <v>928.58333333333337</v>
      </c>
      <c r="L53" s="355">
        <f t="shared" si="23"/>
        <v>2055.3999999999996</v>
      </c>
      <c r="M53" s="355">
        <f t="shared" si="14"/>
        <v>152</v>
      </c>
      <c r="N53" s="355">
        <f t="shared" si="15"/>
        <v>53</v>
      </c>
      <c r="O53" s="355">
        <f t="shared" si="16"/>
        <v>55.300000000000004</v>
      </c>
      <c r="P53" s="355">
        <f t="shared" si="17"/>
        <v>54.699999999999989</v>
      </c>
      <c r="Q53" s="355">
        <f t="shared" si="18"/>
        <v>235.20000000000002</v>
      </c>
      <c r="R53" s="355">
        <f t="shared" si="19"/>
        <v>136</v>
      </c>
      <c r="S53" s="355">
        <f t="shared" si="20"/>
        <v>13</v>
      </c>
      <c r="T53" s="355">
        <f t="shared" si="21"/>
        <v>156.00000000000003</v>
      </c>
      <c r="U53" s="355">
        <f t="shared" si="22"/>
        <v>73.383333333333326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3"/>
  <sheetViews>
    <sheetView workbookViewId="0">
      <selection activeCell="H39" sqref="H39"/>
    </sheetView>
  </sheetViews>
  <sheetFormatPr defaultRowHeight="14.4" x14ac:dyDescent="0.55000000000000004"/>
  <cols>
    <col min="1" max="1" width="10.5234375" style="283" bestFit="1" customWidth="1"/>
    <col min="2" max="3" width="11.68359375" bestFit="1" customWidth="1"/>
    <col min="4" max="6" width="12.68359375" bestFit="1" customWidth="1"/>
    <col min="8" max="8" width="7.89453125" customWidth="1"/>
    <col min="257" max="257" width="10.5234375" bestFit="1" customWidth="1"/>
    <col min="258" max="259" width="11.68359375" bestFit="1" customWidth="1"/>
    <col min="260" max="262" width="12.68359375" bestFit="1" customWidth="1"/>
    <col min="264" max="264" width="7.89453125" customWidth="1"/>
    <col min="513" max="513" width="10.5234375" bestFit="1" customWidth="1"/>
    <col min="514" max="515" width="11.68359375" bestFit="1" customWidth="1"/>
    <col min="516" max="518" width="12.68359375" bestFit="1" customWidth="1"/>
    <col min="520" max="520" width="7.89453125" customWidth="1"/>
    <col min="769" max="769" width="10.5234375" bestFit="1" customWidth="1"/>
    <col min="770" max="771" width="11.68359375" bestFit="1" customWidth="1"/>
    <col min="772" max="774" width="12.68359375" bestFit="1" customWidth="1"/>
    <col min="776" max="776" width="7.89453125" customWidth="1"/>
    <col min="1025" max="1025" width="10.5234375" bestFit="1" customWidth="1"/>
    <col min="1026" max="1027" width="11.68359375" bestFit="1" customWidth="1"/>
    <col min="1028" max="1030" width="12.68359375" bestFit="1" customWidth="1"/>
    <col min="1032" max="1032" width="7.89453125" customWidth="1"/>
    <col min="1281" max="1281" width="10.5234375" bestFit="1" customWidth="1"/>
    <col min="1282" max="1283" width="11.68359375" bestFit="1" customWidth="1"/>
    <col min="1284" max="1286" width="12.68359375" bestFit="1" customWidth="1"/>
    <col min="1288" max="1288" width="7.89453125" customWidth="1"/>
    <col min="1537" max="1537" width="10.5234375" bestFit="1" customWidth="1"/>
    <col min="1538" max="1539" width="11.68359375" bestFit="1" customWidth="1"/>
    <col min="1540" max="1542" width="12.68359375" bestFit="1" customWidth="1"/>
    <col min="1544" max="1544" width="7.89453125" customWidth="1"/>
    <col min="1793" max="1793" width="10.5234375" bestFit="1" customWidth="1"/>
    <col min="1794" max="1795" width="11.68359375" bestFit="1" customWidth="1"/>
    <col min="1796" max="1798" width="12.68359375" bestFit="1" customWidth="1"/>
    <col min="1800" max="1800" width="7.89453125" customWidth="1"/>
    <col min="2049" max="2049" width="10.5234375" bestFit="1" customWidth="1"/>
    <col min="2050" max="2051" width="11.68359375" bestFit="1" customWidth="1"/>
    <col min="2052" max="2054" width="12.68359375" bestFit="1" customWidth="1"/>
    <col min="2056" max="2056" width="7.89453125" customWidth="1"/>
    <col min="2305" max="2305" width="10.5234375" bestFit="1" customWidth="1"/>
    <col min="2306" max="2307" width="11.68359375" bestFit="1" customWidth="1"/>
    <col min="2308" max="2310" width="12.68359375" bestFit="1" customWidth="1"/>
    <col min="2312" max="2312" width="7.89453125" customWidth="1"/>
    <col min="2561" max="2561" width="10.5234375" bestFit="1" customWidth="1"/>
    <col min="2562" max="2563" width="11.68359375" bestFit="1" customWidth="1"/>
    <col min="2564" max="2566" width="12.68359375" bestFit="1" customWidth="1"/>
    <col min="2568" max="2568" width="7.89453125" customWidth="1"/>
    <col min="2817" max="2817" width="10.5234375" bestFit="1" customWidth="1"/>
    <col min="2818" max="2819" width="11.68359375" bestFit="1" customWidth="1"/>
    <col min="2820" max="2822" width="12.68359375" bestFit="1" customWidth="1"/>
    <col min="2824" max="2824" width="7.89453125" customWidth="1"/>
    <col min="3073" max="3073" width="10.5234375" bestFit="1" customWidth="1"/>
    <col min="3074" max="3075" width="11.68359375" bestFit="1" customWidth="1"/>
    <col min="3076" max="3078" width="12.68359375" bestFit="1" customWidth="1"/>
    <col min="3080" max="3080" width="7.89453125" customWidth="1"/>
    <col min="3329" max="3329" width="10.5234375" bestFit="1" customWidth="1"/>
    <col min="3330" max="3331" width="11.68359375" bestFit="1" customWidth="1"/>
    <col min="3332" max="3334" width="12.68359375" bestFit="1" customWidth="1"/>
    <col min="3336" max="3336" width="7.89453125" customWidth="1"/>
    <col min="3585" max="3585" width="10.5234375" bestFit="1" customWidth="1"/>
    <col min="3586" max="3587" width="11.68359375" bestFit="1" customWidth="1"/>
    <col min="3588" max="3590" width="12.68359375" bestFit="1" customWidth="1"/>
    <col min="3592" max="3592" width="7.89453125" customWidth="1"/>
    <col min="3841" max="3841" width="10.5234375" bestFit="1" customWidth="1"/>
    <col min="3842" max="3843" width="11.68359375" bestFit="1" customWidth="1"/>
    <col min="3844" max="3846" width="12.68359375" bestFit="1" customWidth="1"/>
    <col min="3848" max="3848" width="7.89453125" customWidth="1"/>
    <col min="4097" max="4097" width="10.5234375" bestFit="1" customWidth="1"/>
    <col min="4098" max="4099" width="11.68359375" bestFit="1" customWidth="1"/>
    <col min="4100" max="4102" width="12.68359375" bestFit="1" customWidth="1"/>
    <col min="4104" max="4104" width="7.89453125" customWidth="1"/>
    <col min="4353" max="4353" width="10.5234375" bestFit="1" customWidth="1"/>
    <col min="4354" max="4355" width="11.68359375" bestFit="1" customWidth="1"/>
    <col min="4356" max="4358" width="12.68359375" bestFit="1" customWidth="1"/>
    <col min="4360" max="4360" width="7.89453125" customWidth="1"/>
    <col min="4609" max="4609" width="10.5234375" bestFit="1" customWidth="1"/>
    <col min="4610" max="4611" width="11.68359375" bestFit="1" customWidth="1"/>
    <col min="4612" max="4614" width="12.68359375" bestFit="1" customWidth="1"/>
    <col min="4616" max="4616" width="7.89453125" customWidth="1"/>
    <col min="4865" max="4865" width="10.5234375" bestFit="1" customWidth="1"/>
    <col min="4866" max="4867" width="11.68359375" bestFit="1" customWidth="1"/>
    <col min="4868" max="4870" width="12.68359375" bestFit="1" customWidth="1"/>
    <col min="4872" max="4872" width="7.89453125" customWidth="1"/>
    <col min="5121" max="5121" width="10.5234375" bestFit="1" customWidth="1"/>
    <col min="5122" max="5123" width="11.68359375" bestFit="1" customWidth="1"/>
    <col min="5124" max="5126" width="12.68359375" bestFit="1" customWidth="1"/>
    <col min="5128" max="5128" width="7.89453125" customWidth="1"/>
    <col min="5377" max="5377" width="10.5234375" bestFit="1" customWidth="1"/>
    <col min="5378" max="5379" width="11.68359375" bestFit="1" customWidth="1"/>
    <col min="5380" max="5382" width="12.68359375" bestFit="1" customWidth="1"/>
    <col min="5384" max="5384" width="7.89453125" customWidth="1"/>
    <col min="5633" max="5633" width="10.5234375" bestFit="1" customWidth="1"/>
    <col min="5634" max="5635" width="11.68359375" bestFit="1" customWidth="1"/>
    <col min="5636" max="5638" width="12.68359375" bestFit="1" customWidth="1"/>
    <col min="5640" max="5640" width="7.89453125" customWidth="1"/>
    <col min="5889" max="5889" width="10.5234375" bestFit="1" customWidth="1"/>
    <col min="5890" max="5891" width="11.68359375" bestFit="1" customWidth="1"/>
    <col min="5892" max="5894" width="12.68359375" bestFit="1" customWidth="1"/>
    <col min="5896" max="5896" width="7.89453125" customWidth="1"/>
    <col min="6145" max="6145" width="10.5234375" bestFit="1" customWidth="1"/>
    <col min="6146" max="6147" width="11.68359375" bestFit="1" customWidth="1"/>
    <col min="6148" max="6150" width="12.68359375" bestFit="1" customWidth="1"/>
    <col min="6152" max="6152" width="7.89453125" customWidth="1"/>
    <col min="6401" max="6401" width="10.5234375" bestFit="1" customWidth="1"/>
    <col min="6402" max="6403" width="11.68359375" bestFit="1" customWidth="1"/>
    <col min="6404" max="6406" width="12.68359375" bestFit="1" customWidth="1"/>
    <col min="6408" max="6408" width="7.89453125" customWidth="1"/>
    <col min="6657" max="6657" width="10.5234375" bestFit="1" customWidth="1"/>
    <col min="6658" max="6659" width="11.68359375" bestFit="1" customWidth="1"/>
    <col min="6660" max="6662" width="12.68359375" bestFit="1" customWidth="1"/>
    <col min="6664" max="6664" width="7.89453125" customWidth="1"/>
    <col min="6913" max="6913" width="10.5234375" bestFit="1" customWidth="1"/>
    <col min="6914" max="6915" width="11.68359375" bestFit="1" customWidth="1"/>
    <col min="6916" max="6918" width="12.68359375" bestFit="1" customWidth="1"/>
    <col min="6920" max="6920" width="7.89453125" customWidth="1"/>
    <col min="7169" max="7169" width="10.5234375" bestFit="1" customWidth="1"/>
    <col min="7170" max="7171" width="11.68359375" bestFit="1" customWidth="1"/>
    <col min="7172" max="7174" width="12.68359375" bestFit="1" customWidth="1"/>
    <col min="7176" max="7176" width="7.89453125" customWidth="1"/>
    <col min="7425" max="7425" width="10.5234375" bestFit="1" customWidth="1"/>
    <col min="7426" max="7427" width="11.68359375" bestFit="1" customWidth="1"/>
    <col min="7428" max="7430" width="12.68359375" bestFit="1" customWidth="1"/>
    <col min="7432" max="7432" width="7.89453125" customWidth="1"/>
    <col min="7681" max="7681" width="10.5234375" bestFit="1" customWidth="1"/>
    <col min="7682" max="7683" width="11.68359375" bestFit="1" customWidth="1"/>
    <col min="7684" max="7686" width="12.68359375" bestFit="1" customWidth="1"/>
    <col min="7688" max="7688" width="7.89453125" customWidth="1"/>
    <col min="7937" max="7937" width="10.5234375" bestFit="1" customWidth="1"/>
    <col min="7938" max="7939" width="11.68359375" bestFit="1" customWidth="1"/>
    <col min="7940" max="7942" width="12.68359375" bestFit="1" customWidth="1"/>
    <col min="7944" max="7944" width="7.89453125" customWidth="1"/>
    <col min="8193" max="8193" width="10.5234375" bestFit="1" customWidth="1"/>
    <col min="8194" max="8195" width="11.68359375" bestFit="1" customWidth="1"/>
    <col min="8196" max="8198" width="12.68359375" bestFit="1" customWidth="1"/>
    <col min="8200" max="8200" width="7.89453125" customWidth="1"/>
    <col min="8449" max="8449" width="10.5234375" bestFit="1" customWidth="1"/>
    <col min="8450" max="8451" width="11.68359375" bestFit="1" customWidth="1"/>
    <col min="8452" max="8454" width="12.68359375" bestFit="1" customWidth="1"/>
    <col min="8456" max="8456" width="7.89453125" customWidth="1"/>
    <col min="8705" max="8705" width="10.5234375" bestFit="1" customWidth="1"/>
    <col min="8706" max="8707" width="11.68359375" bestFit="1" customWidth="1"/>
    <col min="8708" max="8710" width="12.68359375" bestFit="1" customWidth="1"/>
    <col min="8712" max="8712" width="7.89453125" customWidth="1"/>
    <col min="8961" max="8961" width="10.5234375" bestFit="1" customWidth="1"/>
    <col min="8962" max="8963" width="11.68359375" bestFit="1" customWidth="1"/>
    <col min="8964" max="8966" width="12.68359375" bestFit="1" customWidth="1"/>
    <col min="8968" max="8968" width="7.89453125" customWidth="1"/>
    <col min="9217" max="9217" width="10.5234375" bestFit="1" customWidth="1"/>
    <col min="9218" max="9219" width="11.68359375" bestFit="1" customWidth="1"/>
    <col min="9220" max="9222" width="12.68359375" bestFit="1" customWidth="1"/>
    <col min="9224" max="9224" width="7.89453125" customWidth="1"/>
    <col min="9473" max="9473" width="10.5234375" bestFit="1" customWidth="1"/>
    <col min="9474" max="9475" width="11.68359375" bestFit="1" customWidth="1"/>
    <col min="9476" max="9478" width="12.68359375" bestFit="1" customWidth="1"/>
    <col min="9480" max="9480" width="7.89453125" customWidth="1"/>
    <col min="9729" max="9729" width="10.5234375" bestFit="1" customWidth="1"/>
    <col min="9730" max="9731" width="11.68359375" bestFit="1" customWidth="1"/>
    <col min="9732" max="9734" width="12.68359375" bestFit="1" customWidth="1"/>
    <col min="9736" max="9736" width="7.89453125" customWidth="1"/>
    <col min="9985" max="9985" width="10.5234375" bestFit="1" customWidth="1"/>
    <col min="9986" max="9987" width="11.68359375" bestFit="1" customWidth="1"/>
    <col min="9988" max="9990" width="12.68359375" bestFit="1" customWidth="1"/>
    <col min="9992" max="9992" width="7.89453125" customWidth="1"/>
    <col min="10241" max="10241" width="10.5234375" bestFit="1" customWidth="1"/>
    <col min="10242" max="10243" width="11.68359375" bestFit="1" customWidth="1"/>
    <col min="10244" max="10246" width="12.68359375" bestFit="1" customWidth="1"/>
    <col min="10248" max="10248" width="7.89453125" customWidth="1"/>
    <col min="10497" max="10497" width="10.5234375" bestFit="1" customWidth="1"/>
    <col min="10498" max="10499" width="11.68359375" bestFit="1" customWidth="1"/>
    <col min="10500" max="10502" width="12.68359375" bestFit="1" customWidth="1"/>
    <col min="10504" max="10504" width="7.89453125" customWidth="1"/>
    <col min="10753" max="10753" width="10.5234375" bestFit="1" customWidth="1"/>
    <col min="10754" max="10755" width="11.68359375" bestFit="1" customWidth="1"/>
    <col min="10756" max="10758" width="12.68359375" bestFit="1" customWidth="1"/>
    <col min="10760" max="10760" width="7.89453125" customWidth="1"/>
    <col min="11009" max="11009" width="10.5234375" bestFit="1" customWidth="1"/>
    <col min="11010" max="11011" width="11.68359375" bestFit="1" customWidth="1"/>
    <col min="11012" max="11014" width="12.68359375" bestFit="1" customWidth="1"/>
    <col min="11016" max="11016" width="7.89453125" customWidth="1"/>
    <col min="11265" max="11265" width="10.5234375" bestFit="1" customWidth="1"/>
    <col min="11266" max="11267" width="11.68359375" bestFit="1" customWidth="1"/>
    <col min="11268" max="11270" width="12.68359375" bestFit="1" customWidth="1"/>
    <col min="11272" max="11272" width="7.89453125" customWidth="1"/>
    <col min="11521" max="11521" width="10.5234375" bestFit="1" customWidth="1"/>
    <col min="11522" max="11523" width="11.68359375" bestFit="1" customWidth="1"/>
    <col min="11524" max="11526" width="12.68359375" bestFit="1" customWidth="1"/>
    <col min="11528" max="11528" width="7.89453125" customWidth="1"/>
    <col min="11777" max="11777" width="10.5234375" bestFit="1" customWidth="1"/>
    <col min="11778" max="11779" width="11.68359375" bestFit="1" customWidth="1"/>
    <col min="11780" max="11782" width="12.68359375" bestFit="1" customWidth="1"/>
    <col min="11784" max="11784" width="7.89453125" customWidth="1"/>
    <col min="12033" max="12033" width="10.5234375" bestFit="1" customWidth="1"/>
    <col min="12034" max="12035" width="11.68359375" bestFit="1" customWidth="1"/>
    <col min="12036" max="12038" width="12.68359375" bestFit="1" customWidth="1"/>
    <col min="12040" max="12040" width="7.89453125" customWidth="1"/>
    <col min="12289" max="12289" width="10.5234375" bestFit="1" customWidth="1"/>
    <col min="12290" max="12291" width="11.68359375" bestFit="1" customWidth="1"/>
    <col min="12292" max="12294" width="12.68359375" bestFit="1" customWidth="1"/>
    <col min="12296" max="12296" width="7.89453125" customWidth="1"/>
    <col min="12545" max="12545" width="10.5234375" bestFit="1" customWidth="1"/>
    <col min="12546" max="12547" width="11.68359375" bestFit="1" customWidth="1"/>
    <col min="12548" max="12550" width="12.68359375" bestFit="1" customWidth="1"/>
    <col min="12552" max="12552" width="7.89453125" customWidth="1"/>
    <col min="12801" max="12801" width="10.5234375" bestFit="1" customWidth="1"/>
    <col min="12802" max="12803" width="11.68359375" bestFit="1" customWidth="1"/>
    <col min="12804" max="12806" width="12.68359375" bestFit="1" customWidth="1"/>
    <col min="12808" max="12808" width="7.89453125" customWidth="1"/>
    <col min="13057" max="13057" width="10.5234375" bestFit="1" customWidth="1"/>
    <col min="13058" max="13059" width="11.68359375" bestFit="1" customWidth="1"/>
    <col min="13060" max="13062" width="12.68359375" bestFit="1" customWidth="1"/>
    <col min="13064" max="13064" width="7.89453125" customWidth="1"/>
    <col min="13313" max="13313" width="10.5234375" bestFit="1" customWidth="1"/>
    <col min="13314" max="13315" width="11.68359375" bestFit="1" customWidth="1"/>
    <col min="13316" max="13318" width="12.68359375" bestFit="1" customWidth="1"/>
    <col min="13320" max="13320" width="7.89453125" customWidth="1"/>
    <col min="13569" max="13569" width="10.5234375" bestFit="1" customWidth="1"/>
    <col min="13570" max="13571" width="11.68359375" bestFit="1" customWidth="1"/>
    <col min="13572" max="13574" width="12.68359375" bestFit="1" customWidth="1"/>
    <col min="13576" max="13576" width="7.89453125" customWidth="1"/>
    <col min="13825" max="13825" width="10.5234375" bestFit="1" customWidth="1"/>
    <col min="13826" max="13827" width="11.68359375" bestFit="1" customWidth="1"/>
    <col min="13828" max="13830" width="12.68359375" bestFit="1" customWidth="1"/>
    <col min="13832" max="13832" width="7.89453125" customWidth="1"/>
    <col min="14081" max="14081" width="10.5234375" bestFit="1" customWidth="1"/>
    <col min="14082" max="14083" width="11.68359375" bestFit="1" customWidth="1"/>
    <col min="14084" max="14086" width="12.68359375" bestFit="1" customWidth="1"/>
    <col min="14088" max="14088" width="7.89453125" customWidth="1"/>
    <col min="14337" max="14337" width="10.5234375" bestFit="1" customWidth="1"/>
    <col min="14338" max="14339" width="11.68359375" bestFit="1" customWidth="1"/>
    <col min="14340" max="14342" width="12.68359375" bestFit="1" customWidth="1"/>
    <col min="14344" max="14344" width="7.89453125" customWidth="1"/>
    <col min="14593" max="14593" width="10.5234375" bestFit="1" customWidth="1"/>
    <col min="14594" max="14595" width="11.68359375" bestFit="1" customWidth="1"/>
    <col min="14596" max="14598" width="12.68359375" bestFit="1" customWidth="1"/>
    <col min="14600" max="14600" width="7.89453125" customWidth="1"/>
    <col min="14849" max="14849" width="10.5234375" bestFit="1" customWidth="1"/>
    <col min="14850" max="14851" width="11.68359375" bestFit="1" customWidth="1"/>
    <col min="14852" max="14854" width="12.68359375" bestFit="1" customWidth="1"/>
    <col min="14856" max="14856" width="7.89453125" customWidth="1"/>
    <col min="15105" max="15105" width="10.5234375" bestFit="1" customWidth="1"/>
    <col min="15106" max="15107" width="11.68359375" bestFit="1" customWidth="1"/>
    <col min="15108" max="15110" width="12.68359375" bestFit="1" customWidth="1"/>
    <col min="15112" max="15112" width="7.89453125" customWidth="1"/>
    <col min="15361" max="15361" width="10.5234375" bestFit="1" customWidth="1"/>
    <col min="15362" max="15363" width="11.68359375" bestFit="1" customWidth="1"/>
    <col min="15364" max="15366" width="12.68359375" bestFit="1" customWidth="1"/>
    <col min="15368" max="15368" width="7.89453125" customWidth="1"/>
    <col min="15617" max="15617" width="10.5234375" bestFit="1" customWidth="1"/>
    <col min="15618" max="15619" width="11.68359375" bestFit="1" customWidth="1"/>
    <col min="15620" max="15622" width="12.68359375" bestFit="1" customWidth="1"/>
    <col min="15624" max="15624" width="7.89453125" customWidth="1"/>
    <col min="15873" max="15873" width="10.5234375" bestFit="1" customWidth="1"/>
    <col min="15874" max="15875" width="11.68359375" bestFit="1" customWidth="1"/>
    <col min="15876" max="15878" width="12.68359375" bestFit="1" customWidth="1"/>
    <col min="15880" max="15880" width="7.89453125" customWidth="1"/>
    <col min="16129" max="16129" width="10.5234375" bestFit="1" customWidth="1"/>
    <col min="16130" max="16131" width="11.68359375" bestFit="1" customWidth="1"/>
    <col min="16132" max="16134" width="12.68359375" bestFit="1" customWidth="1"/>
    <col min="16136" max="16136" width="7.89453125" customWidth="1"/>
  </cols>
  <sheetData>
    <row r="1" spans="1:10" x14ac:dyDescent="0.55000000000000004">
      <c r="A1" s="283" t="s">
        <v>70</v>
      </c>
      <c r="B1" s="327" t="s">
        <v>71</v>
      </c>
      <c r="C1" s="327" t="s">
        <v>72</v>
      </c>
      <c r="D1" s="327" t="s">
        <v>73</v>
      </c>
      <c r="E1" s="327" t="s">
        <v>74</v>
      </c>
      <c r="F1" s="327" t="s">
        <v>75</v>
      </c>
      <c r="H1" s="327" t="s">
        <v>76</v>
      </c>
      <c r="I1" s="327" t="s">
        <v>1601</v>
      </c>
    </row>
    <row r="2" spans="1:10" s="328" customFormat="1" x14ac:dyDescent="0.55000000000000004">
      <c r="B2" s="328">
        <v>1</v>
      </c>
      <c r="C2" s="328">
        <v>0.2</v>
      </c>
      <c r="D2" s="328">
        <v>0.1</v>
      </c>
      <c r="E2" s="328">
        <v>3.3333333333333333E-2</v>
      </c>
      <c r="F2" s="328">
        <v>0.02</v>
      </c>
    </row>
    <row r="3" spans="1:10" x14ac:dyDescent="0.55000000000000004">
      <c r="A3" s="283" t="s">
        <v>77</v>
      </c>
      <c r="B3" s="283">
        <v>2080</v>
      </c>
      <c r="C3" s="283">
        <v>2640</v>
      </c>
      <c r="D3" s="283">
        <v>3680</v>
      </c>
      <c r="E3" s="283">
        <v>8660</v>
      </c>
      <c r="F3" s="283">
        <v>11710</v>
      </c>
      <c r="H3" s="329">
        <f>B3*$B$2+C3*$C$2+D3*$D$2+E3*$E$2+F3*$F$2</f>
        <v>3498.8666666666663</v>
      </c>
      <c r="J3" s="330" t="s">
        <v>77</v>
      </c>
    </row>
    <row r="4" spans="1:10" x14ac:dyDescent="0.55000000000000004">
      <c r="A4" s="283" t="s">
        <v>78</v>
      </c>
      <c r="B4">
        <v>370</v>
      </c>
      <c r="C4">
        <v>660</v>
      </c>
      <c r="D4">
        <v>1990</v>
      </c>
      <c r="E4">
        <v>2400</v>
      </c>
      <c r="F4">
        <v>11990</v>
      </c>
      <c r="H4" s="331">
        <f t="shared" ref="H4:H11" si="0">B4*$B$2+C4*$C$2+D4*$D$2+E4*$E$2+F4*$F$2</f>
        <v>1020.8</v>
      </c>
      <c r="I4" s="331">
        <f>$H$3-H4</f>
        <v>2478.0666666666666</v>
      </c>
      <c r="J4" s="330" t="s">
        <v>78</v>
      </c>
    </row>
    <row r="5" spans="1:10" x14ac:dyDescent="0.55000000000000004">
      <c r="A5" s="283" t="s">
        <v>79</v>
      </c>
      <c r="B5">
        <v>330</v>
      </c>
      <c r="C5">
        <v>600</v>
      </c>
      <c r="D5">
        <v>1440</v>
      </c>
      <c r="E5">
        <v>2730</v>
      </c>
      <c r="F5">
        <v>11990</v>
      </c>
      <c r="H5" s="331">
        <f t="shared" si="0"/>
        <v>924.8</v>
      </c>
      <c r="I5" s="331">
        <f t="shared" ref="I5:I11" si="1">$H$3-H5</f>
        <v>2574.0666666666666</v>
      </c>
      <c r="J5" s="330" t="s">
        <v>79</v>
      </c>
    </row>
    <row r="6" spans="1:10" x14ac:dyDescent="0.55000000000000004">
      <c r="A6" s="283" t="s">
        <v>80</v>
      </c>
      <c r="B6">
        <v>1010</v>
      </c>
      <c r="C6">
        <v>2310</v>
      </c>
      <c r="D6">
        <v>4170</v>
      </c>
      <c r="E6">
        <v>8060</v>
      </c>
      <c r="F6">
        <v>12010</v>
      </c>
      <c r="H6" s="331">
        <f t="shared" si="0"/>
        <v>2397.8666666666663</v>
      </c>
      <c r="I6" s="331">
        <f t="shared" si="1"/>
        <v>1101</v>
      </c>
      <c r="J6" s="330" t="s">
        <v>80</v>
      </c>
    </row>
    <row r="7" spans="1:10" x14ac:dyDescent="0.55000000000000004">
      <c r="A7" s="283" t="s">
        <v>81</v>
      </c>
      <c r="B7">
        <v>730</v>
      </c>
      <c r="C7">
        <v>2090</v>
      </c>
      <c r="D7">
        <v>3650</v>
      </c>
      <c r="E7">
        <v>8440</v>
      </c>
      <c r="F7">
        <v>12020</v>
      </c>
      <c r="H7" s="331">
        <f t="shared" si="0"/>
        <v>2034.7333333333333</v>
      </c>
      <c r="I7" s="331">
        <f t="shared" si="1"/>
        <v>1464.133333333333</v>
      </c>
      <c r="J7" s="330" t="s">
        <v>81</v>
      </c>
    </row>
    <row r="8" spans="1:10" x14ac:dyDescent="0.55000000000000004">
      <c r="A8" s="283" t="s">
        <v>82</v>
      </c>
      <c r="B8">
        <v>1550</v>
      </c>
      <c r="C8">
        <v>2330</v>
      </c>
      <c r="D8">
        <v>3860</v>
      </c>
      <c r="E8">
        <v>7180</v>
      </c>
      <c r="F8">
        <v>11990</v>
      </c>
      <c r="H8" s="331">
        <f t="shared" si="0"/>
        <v>2881.1333333333337</v>
      </c>
      <c r="I8" s="331">
        <f t="shared" si="1"/>
        <v>617.73333333333267</v>
      </c>
      <c r="J8" s="330" t="s">
        <v>82</v>
      </c>
    </row>
    <row r="9" spans="1:10" x14ac:dyDescent="0.55000000000000004">
      <c r="A9" s="283" t="s">
        <v>83</v>
      </c>
      <c r="B9">
        <v>1290</v>
      </c>
      <c r="C9">
        <v>2440</v>
      </c>
      <c r="D9">
        <v>3690</v>
      </c>
      <c r="E9">
        <v>7230</v>
      </c>
      <c r="F9">
        <v>12000</v>
      </c>
      <c r="H9" s="331">
        <f t="shared" si="0"/>
        <v>2628</v>
      </c>
      <c r="I9" s="331">
        <f t="shared" si="1"/>
        <v>870.86666666666633</v>
      </c>
      <c r="J9" s="330" t="s">
        <v>83</v>
      </c>
    </row>
    <row r="10" spans="1:10" s="275" customFormat="1" x14ac:dyDescent="0.55000000000000004">
      <c r="A10" s="332" t="s">
        <v>84</v>
      </c>
      <c r="B10" s="275">
        <v>90</v>
      </c>
      <c r="C10" s="275">
        <v>400</v>
      </c>
      <c r="D10" s="275">
        <v>720</v>
      </c>
      <c r="E10" s="275">
        <v>5530</v>
      </c>
      <c r="F10" s="275">
        <v>11690</v>
      </c>
      <c r="H10" s="333">
        <f t="shared" si="0"/>
        <v>660.13333333333344</v>
      </c>
      <c r="I10" s="333">
        <f t="shared" si="1"/>
        <v>2838.7333333333327</v>
      </c>
      <c r="J10" s="334" t="s">
        <v>84</v>
      </c>
    </row>
    <row r="11" spans="1:10" x14ac:dyDescent="0.55000000000000004">
      <c r="A11" s="283" t="s">
        <v>85</v>
      </c>
      <c r="B11">
        <v>190</v>
      </c>
      <c r="C11">
        <v>530</v>
      </c>
      <c r="D11">
        <v>790</v>
      </c>
      <c r="E11">
        <v>5470</v>
      </c>
      <c r="F11">
        <v>11760</v>
      </c>
      <c r="H11" s="331">
        <f t="shared" si="0"/>
        <v>792.53333333333342</v>
      </c>
      <c r="I11" s="331">
        <f t="shared" si="1"/>
        <v>2706.333333333333</v>
      </c>
      <c r="J11" s="330" t="s">
        <v>85</v>
      </c>
    </row>
    <row r="12" spans="1:10" x14ac:dyDescent="0.55000000000000004">
      <c r="B12">
        <f>B3-B10</f>
        <v>1990</v>
      </c>
      <c r="C12">
        <f>C3-C10</f>
        <v>2240</v>
      </c>
      <c r="D12">
        <f>D3-D10</f>
        <v>2960</v>
      </c>
      <c r="E12">
        <f>E3-E10</f>
        <v>3130</v>
      </c>
      <c r="F12">
        <f>F3-F10</f>
        <v>20</v>
      </c>
    </row>
    <row r="13" spans="1:10" x14ac:dyDescent="0.55000000000000004">
      <c r="B13">
        <v>1</v>
      </c>
      <c r="C13">
        <v>2</v>
      </c>
      <c r="D13">
        <v>3</v>
      </c>
      <c r="E13">
        <v>4</v>
      </c>
      <c r="F13">
        <v>5</v>
      </c>
    </row>
    <row r="14" spans="1:10" x14ac:dyDescent="0.55000000000000004">
      <c r="B14">
        <v>10</v>
      </c>
    </row>
    <row r="15" spans="1:10" x14ac:dyDescent="0.55000000000000004">
      <c r="B15">
        <f>B13*$B$14</f>
        <v>10</v>
      </c>
      <c r="C15">
        <f>C13*$B$14</f>
        <v>20</v>
      </c>
      <c r="D15">
        <f>D13*$B$14</f>
        <v>30</v>
      </c>
      <c r="E15">
        <f>E13*$B$14</f>
        <v>40</v>
      </c>
      <c r="F15">
        <f>F13*$B$14</f>
        <v>50</v>
      </c>
    </row>
    <row r="16" spans="1:10" x14ac:dyDescent="0.55000000000000004">
      <c r="B16">
        <f>B12*B15</f>
        <v>19900</v>
      </c>
      <c r="C16">
        <f>C12*C15</f>
        <v>44800</v>
      </c>
      <c r="D16">
        <f>D12*D15</f>
        <v>88800</v>
      </c>
      <c r="E16">
        <f>E12*E15</f>
        <v>125200</v>
      </c>
      <c r="F16">
        <f>F12*F15</f>
        <v>1000</v>
      </c>
      <c r="H16" s="335">
        <f>B16*$B$2+C16*$C$2+D16*$D$2+E16*$E$2+F16*$F$2</f>
        <v>41933.333333333336</v>
      </c>
    </row>
    <row r="19" spans="1:1" x14ac:dyDescent="0.55000000000000004">
      <c r="A19" s="283" t="s">
        <v>88</v>
      </c>
    </row>
    <row r="22" spans="1:1" x14ac:dyDescent="0.55000000000000004">
      <c r="A22" s="283" t="s">
        <v>86</v>
      </c>
    </row>
    <row r="23" spans="1:1" x14ac:dyDescent="0.55000000000000004">
      <c r="A23" s="283" t="s">
        <v>87</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I30" sqref="I30"/>
    </sheetView>
  </sheetViews>
  <sheetFormatPr defaultRowHeight="14.4" x14ac:dyDescent="0.55000000000000004"/>
  <cols>
    <col min="2" max="2" width="12.5234375" bestFit="1" customWidth="1"/>
    <col min="3" max="3" width="12.68359375" bestFit="1" customWidth="1"/>
    <col min="4" max="4" width="14.68359375" bestFit="1" customWidth="1"/>
  </cols>
  <sheetData>
    <row r="1" spans="1:17" x14ac:dyDescent="0.55000000000000004">
      <c r="B1" t="s">
        <v>1674</v>
      </c>
      <c r="C1" t="s">
        <v>1675</v>
      </c>
      <c r="D1" t="s">
        <v>1676</v>
      </c>
      <c r="E1" t="s">
        <v>1677</v>
      </c>
      <c r="H1" t="s">
        <v>1678</v>
      </c>
    </row>
    <row r="2" spans="1:17" x14ac:dyDescent="0.55000000000000004">
      <c r="A2">
        <f>+'RCP 8.5 EAD'!A3</f>
        <v>2016</v>
      </c>
      <c r="B2" s="614">
        <f>+'RCP 8.5 EAD'!X3</f>
        <v>517507.41164403991</v>
      </c>
      <c r="C2" s="574">
        <f ca="1">CHOOSE($E2,$H$2,$I$2,$J$2,$K$2,$L$2,$M$2,$N$2,$O$2,$P$2,$Q$2)</f>
        <v>5.0000000000000001E-3</v>
      </c>
      <c r="D2" s="614">
        <f ca="1">+B2*(1+C2)</f>
        <v>520094.94870226004</v>
      </c>
      <c r="E2">
        <f ca="1">ROUNDUP(RAND()*10,0)</f>
        <v>8</v>
      </c>
      <c r="H2" s="615">
        <v>-0.01</v>
      </c>
      <c r="I2" s="615">
        <v>-7.4999999999999997E-3</v>
      </c>
      <c r="J2" s="615">
        <v>-4.9999999999999992E-3</v>
      </c>
      <c r="K2" s="615">
        <v>-2.4999999999999988E-3</v>
      </c>
      <c r="L2" s="615">
        <v>0</v>
      </c>
      <c r="M2" s="615">
        <v>0</v>
      </c>
      <c r="N2" s="615">
        <v>2.5000000000000001E-3</v>
      </c>
      <c r="O2" s="615">
        <v>5.0000000000000001E-3</v>
      </c>
      <c r="P2" s="615">
        <v>7.4999999999999997E-3</v>
      </c>
      <c r="Q2" s="615">
        <v>0.01</v>
      </c>
    </row>
    <row r="3" spans="1:17" x14ac:dyDescent="0.55000000000000004">
      <c r="A3">
        <f>+'RCP 8.5 EAD'!A4</f>
        <v>2017</v>
      </c>
      <c r="B3" s="614">
        <f ca="1">+D2</f>
        <v>520094.94870226004</v>
      </c>
      <c r="C3" s="574">
        <f t="shared" ref="C3:C41" ca="1" si="0">CHOOSE($E3,$H$2,$I$2,$J$2,$K$2,$L$2,$M$2,$N$2,$O$2,$P$2,$Q$2)</f>
        <v>-7.4999999999999997E-3</v>
      </c>
      <c r="D3" s="614">
        <f t="shared" ref="D3:D41" ca="1" si="1">+B3*(1+C3)</f>
        <v>516194.23658699309</v>
      </c>
      <c r="E3">
        <f t="shared" ref="E3:E41" ca="1" si="2">ROUNDUP(RAND()*10,0)</f>
        <v>2</v>
      </c>
    </row>
    <row r="4" spans="1:17" x14ac:dyDescent="0.55000000000000004">
      <c r="A4">
        <f>+'RCP 8.5 EAD'!A5</f>
        <v>2018</v>
      </c>
      <c r="B4" s="614">
        <f t="shared" ref="B4:B41" ca="1" si="3">+D3</f>
        <v>516194.23658699309</v>
      </c>
      <c r="C4" s="574">
        <f t="shared" ca="1" si="0"/>
        <v>-7.4999999999999997E-3</v>
      </c>
      <c r="D4" s="614">
        <f t="shared" ca="1" si="1"/>
        <v>512322.77981259068</v>
      </c>
      <c r="E4">
        <f t="shared" ca="1" si="2"/>
        <v>2</v>
      </c>
    </row>
    <row r="5" spans="1:17" x14ac:dyDescent="0.55000000000000004">
      <c r="A5">
        <f>+'RCP 8.5 EAD'!A6</f>
        <v>2019</v>
      </c>
      <c r="B5" s="614">
        <f t="shared" ca="1" si="3"/>
        <v>512322.77981259068</v>
      </c>
      <c r="C5" s="574">
        <f t="shared" ca="1" si="0"/>
        <v>-0.01</v>
      </c>
      <c r="D5" s="614">
        <f t="shared" ca="1" si="1"/>
        <v>507199.55201446475</v>
      </c>
      <c r="E5">
        <f t="shared" ca="1" si="2"/>
        <v>1</v>
      </c>
    </row>
    <row r="6" spans="1:17" x14ac:dyDescent="0.55000000000000004">
      <c r="A6">
        <f>+'RCP 8.5 EAD'!A7</f>
        <v>2020</v>
      </c>
      <c r="B6" s="614">
        <f t="shared" ca="1" si="3"/>
        <v>507199.55201446475</v>
      </c>
      <c r="C6" s="574">
        <f t="shared" ca="1" si="0"/>
        <v>5.0000000000000001E-3</v>
      </c>
      <c r="D6" s="614">
        <f t="shared" ca="1" si="1"/>
        <v>509735.54977453704</v>
      </c>
      <c r="E6">
        <f t="shared" ca="1" si="2"/>
        <v>8</v>
      </c>
    </row>
    <row r="7" spans="1:17" x14ac:dyDescent="0.55000000000000004">
      <c r="A7">
        <f>+'RCP 8.5 EAD'!A8</f>
        <v>2021</v>
      </c>
      <c r="B7" s="614">
        <f t="shared" ca="1" si="3"/>
        <v>509735.54977453704</v>
      </c>
      <c r="C7" s="574">
        <f t="shared" ca="1" si="0"/>
        <v>-7.4999999999999997E-3</v>
      </c>
      <c r="D7" s="614">
        <f t="shared" ca="1" si="1"/>
        <v>505912.53315122804</v>
      </c>
      <c r="E7">
        <f t="shared" ca="1" si="2"/>
        <v>2</v>
      </c>
    </row>
    <row r="8" spans="1:17" x14ac:dyDescent="0.55000000000000004">
      <c r="A8">
        <f>+'RCP 8.5 EAD'!A9</f>
        <v>2022</v>
      </c>
      <c r="B8" s="614">
        <f t="shared" ca="1" si="3"/>
        <v>505912.53315122804</v>
      </c>
      <c r="C8" s="574">
        <f t="shared" ca="1" si="0"/>
        <v>-4.9999999999999992E-3</v>
      </c>
      <c r="D8" s="614">
        <f t="shared" ca="1" si="1"/>
        <v>503382.97048547189</v>
      </c>
      <c r="E8">
        <f t="shared" ca="1" si="2"/>
        <v>3</v>
      </c>
    </row>
    <row r="9" spans="1:17" x14ac:dyDescent="0.55000000000000004">
      <c r="A9">
        <f>+'RCP 8.5 EAD'!A10</f>
        <v>2023</v>
      </c>
      <c r="B9" s="614">
        <f t="shared" ca="1" si="3"/>
        <v>503382.97048547189</v>
      </c>
      <c r="C9" s="574">
        <f t="shared" ca="1" si="0"/>
        <v>0</v>
      </c>
      <c r="D9" s="614">
        <f t="shared" ca="1" si="1"/>
        <v>503382.97048547189</v>
      </c>
      <c r="E9">
        <f t="shared" ca="1" si="2"/>
        <v>6</v>
      </c>
    </row>
    <row r="10" spans="1:17" x14ac:dyDescent="0.55000000000000004">
      <c r="A10">
        <f>+'RCP 8.5 EAD'!A11</f>
        <v>2024</v>
      </c>
      <c r="B10" s="614">
        <f t="shared" ca="1" si="3"/>
        <v>503382.97048547189</v>
      </c>
      <c r="C10" s="574">
        <f t="shared" ca="1" si="0"/>
        <v>-0.01</v>
      </c>
      <c r="D10" s="614">
        <f t="shared" ca="1" si="1"/>
        <v>498349.14078061719</v>
      </c>
      <c r="E10">
        <f t="shared" ca="1" si="2"/>
        <v>1</v>
      </c>
    </row>
    <row r="11" spans="1:17" x14ac:dyDescent="0.55000000000000004">
      <c r="A11">
        <f>+'RCP 8.5 EAD'!A12</f>
        <v>2025</v>
      </c>
      <c r="B11" s="614">
        <f t="shared" ca="1" si="3"/>
        <v>498349.14078061719</v>
      </c>
      <c r="C11" s="574">
        <f t="shared" ca="1" si="0"/>
        <v>5.0000000000000001E-3</v>
      </c>
      <c r="D11" s="614">
        <f t="shared" ca="1" si="1"/>
        <v>500840.88648452022</v>
      </c>
      <c r="E11">
        <f t="shared" ca="1" si="2"/>
        <v>8</v>
      </c>
    </row>
    <row r="12" spans="1:17" x14ac:dyDescent="0.55000000000000004">
      <c r="A12">
        <f>+'RCP 8.5 EAD'!A13</f>
        <v>2026</v>
      </c>
      <c r="B12" s="614">
        <f t="shared" ca="1" si="3"/>
        <v>500840.88648452022</v>
      </c>
      <c r="C12" s="574">
        <f t="shared" ca="1" si="0"/>
        <v>-2.4999999999999988E-3</v>
      </c>
      <c r="D12" s="614">
        <f t="shared" ca="1" si="1"/>
        <v>499588.78426830895</v>
      </c>
      <c r="E12">
        <f t="shared" ca="1" si="2"/>
        <v>4</v>
      </c>
    </row>
    <row r="13" spans="1:17" x14ac:dyDescent="0.55000000000000004">
      <c r="A13">
        <f>+'RCP 8.5 EAD'!A14</f>
        <v>2027</v>
      </c>
      <c r="B13" s="614">
        <f t="shared" ca="1" si="3"/>
        <v>499588.78426830895</v>
      </c>
      <c r="C13" s="574">
        <f t="shared" ca="1" si="0"/>
        <v>-4.9999999999999992E-3</v>
      </c>
      <c r="D13" s="614">
        <f t="shared" ca="1" si="1"/>
        <v>497090.84034696739</v>
      </c>
      <c r="E13">
        <f t="shared" ca="1" si="2"/>
        <v>3</v>
      </c>
    </row>
    <row r="14" spans="1:17" x14ac:dyDescent="0.55000000000000004">
      <c r="A14">
        <f>+'RCP 8.5 EAD'!A15</f>
        <v>2028</v>
      </c>
      <c r="B14" s="614">
        <f t="shared" ca="1" si="3"/>
        <v>497090.84034696739</v>
      </c>
      <c r="C14" s="574">
        <f t="shared" ca="1" si="0"/>
        <v>5.0000000000000001E-3</v>
      </c>
      <c r="D14" s="614">
        <f t="shared" ca="1" si="1"/>
        <v>499576.29454870219</v>
      </c>
      <c r="E14">
        <f t="shared" ca="1" si="2"/>
        <v>8</v>
      </c>
    </row>
    <row r="15" spans="1:17" x14ac:dyDescent="0.55000000000000004">
      <c r="A15">
        <f>+'RCP 8.5 EAD'!A16</f>
        <v>2029</v>
      </c>
      <c r="B15" s="614">
        <f t="shared" ca="1" si="3"/>
        <v>499576.29454870219</v>
      </c>
      <c r="C15" s="574">
        <f t="shared" ca="1" si="0"/>
        <v>2.5000000000000001E-3</v>
      </c>
      <c r="D15" s="614">
        <f t="shared" ca="1" si="1"/>
        <v>500825.23528507393</v>
      </c>
      <c r="E15">
        <f t="shared" ca="1" si="2"/>
        <v>7</v>
      </c>
    </row>
    <row r="16" spans="1:17" x14ac:dyDescent="0.55000000000000004">
      <c r="A16">
        <f>+'RCP 8.5 EAD'!A17</f>
        <v>2030</v>
      </c>
      <c r="B16" s="614">
        <f t="shared" ca="1" si="3"/>
        <v>500825.23528507393</v>
      </c>
      <c r="C16" s="574">
        <f t="shared" ca="1" si="0"/>
        <v>-2.4999999999999988E-3</v>
      </c>
      <c r="D16" s="614">
        <f t="shared" ca="1" si="1"/>
        <v>499573.17219686124</v>
      </c>
      <c r="E16">
        <f t="shared" ca="1" si="2"/>
        <v>4</v>
      </c>
    </row>
    <row r="17" spans="1:5" x14ac:dyDescent="0.55000000000000004">
      <c r="A17">
        <f>+'RCP 8.5 EAD'!A18</f>
        <v>2031</v>
      </c>
      <c r="B17" s="614">
        <f t="shared" ca="1" si="3"/>
        <v>499573.17219686124</v>
      </c>
      <c r="C17" s="574">
        <f t="shared" ca="1" si="0"/>
        <v>0</v>
      </c>
      <c r="D17" s="614">
        <f t="shared" ca="1" si="1"/>
        <v>499573.17219686124</v>
      </c>
      <c r="E17">
        <f t="shared" ca="1" si="2"/>
        <v>5</v>
      </c>
    </row>
    <row r="18" spans="1:5" x14ac:dyDescent="0.55000000000000004">
      <c r="A18">
        <f>+'RCP 8.5 EAD'!A19</f>
        <v>2032</v>
      </c>
      <c r="B18" s="614">
        <f t="shared" ca="1" si="3"/>
        <v>499573.17219686124</v>
      </c>
      <c r="C18" s="574">
        <f t="shared" ca="1" si="0"/>
        <v>-0.01</v>
      </c>
      <c r="D18" s="614">
        <f t="shared" ca="1" si="1"/>
        <v>494577.44047489262</v>
      </c>
      <c r="E18">
        <f t="shared" ca="1" si="2"/>
        <v>1</v>
      </c>
    </row>
    <row r="19" spans="1:5" x14ac:dyDescent="0.55000000000000004">
      <c r="A19">
        <f>+'RCP 8.5 EAD'!A20</f>
        <v>2033</v>
      </c>
      <c r="B19" s="614">
        <f t="shared" ca="1" si="3"/>
        <v>494577.44047489262</v>
      </c>
      <c r="C19" s="574">
        <f t="shared" ca="1" si="0"/>
        <v>5.0000000000000001E-3</v>
      </c>
      <c r="D19" s="614">
        <f t="shared" ca="1" si="1"/>
        <v>497050.32767726702</v>
      </c>
      <c r="E19">
        <f t="shared" ca="1" si="2"/>
        <v>8</v>
      </c>
    </row>
    <row r="20" spans="1:5" x14ac:dyDescent="0.55000000000000004">
      <c r="A20">
        <f>+'RCP 8.5 EAD'!A21</f>
        <v>2034</v>
      </c>
      <c r="B20" s="614">
        <f t="shared" ca="1" si="3"/>
        <v>497050.32767726702</v>
      </c>
      <c r="C20" s="574">
        <f t="shared" ca="1" si="0"/>
        <v>-2.4999999999999988E-3</v>
      </c>
      <c r="D20" s="614">
        <f t="shared" ca="1" si="1"/>
        <v>495807.70185807388</v>
      </c>
      <c r="E20">
        <f t="shared" ca="1" si="2"/>
        <v>4</v>
      </c>
    </row>
    <row r="21" spans="1:5" x14ac:dyDescent="0.55000000000000004">
      <c r="A21">
        <f>+'RCP 8.5 EAD'!A22</f>
        <v>2035</v>
      </c>
      <c r="B21" s="614">
        <f t="shared" ca="1" si="3"/>
        <v>495807.70185807388</v>
      </c>
      <c r="C21" s="574">
        <f t="shared" ca="1" si="0"/>
        <v>7.4999999999999997E-3</v>
      </c>
      <c r="D21" s="614">
        <f t="shared" ca="1" si="1"/>
        <v>499526.25962200947</v>
      </c>
      <c r="E21">
        <f t="shared" ca="1" si="2"/>
        <v>9</v>
      </c>
    </row>
    <row r="22" spans="1:5" x14ac:dyDescent="0.55000000000000004">
      <c r="A22">
        <f>+'RCP 8.5 EAD'!A23</f>
        <v>2036</v>
      </c>
      <c r="B22" s="614">
        <f t="shared" ca="1" si="3"/>
        <v>499526.25962200947</v>
      </c>
      <c r="C22" s="574">
        <f t="shared" ca="1" si="0"/>
        <v>0</v>
      </c>
      <c r="D22" s="614">
        <f t="shared" ca="1" si="1"/>
        <v>499526.25962200947</v>
      </c>
      <c r="E22">
        <f t="shared" ca="1" si="2"/>
        <v>6</v>
      </c>
    </row>
    <row r="23" spans="1:5" x14ac:dyDescent="0.55000000000000004">
      <c r="A23">
        <f>+'RCP 8.5 EAD'!A24</f>
        <v>2037</v>
      </c>
      <c r="B23" s="614">
        <f t="shared" ca="1" si="3"/>
        <v>499526.25962200947</v>
      </c>
      <c r="C23" s="574">
        <f t="shared" ca="1" si="0"/>
        <v>-0.01</v>
      </c>
      <c r="D23" s="614">
        <f t="shared" ca="1" si="1"/>
        <v>494530.99702578934</v>
      </c>
      <c r="E23">
        <f t="shared" ca="1" si="2"/>
        <v>1</v>
      </c>
    </row>
    <row r="24" spans="1:5" x14ac:dyDescent="0.55000000000000004">
      <c r="A24">
        <f>+'RCP 8.5 EAD'!A25</f>
        <v>2038</v>
      </c>
      <c r="B24" s="614">
        <f t="shared" ca="1" si="3"/>
        <v>494530.99702578934</v>
      </c>
      <c r="C24" s="574">
        <f t="shared" ca="1" si="0"/>
        <v>-2.4999999999999988E-3</v>
      </c>
      <c r="D24" s="614">
        <f t="shared" ca="1" si="1"/>
        <v>493294.66953322489</v>
      </c>
      <c r="E24">
        <f t="shared" ca="1" si="2"/>
        <v>4</v>
      </c>
    </row>
    <row r="25" spans="1:5" x14ac:dyDescent="0.55000000000000004">
      <c r="A25">
        <f>+'RCP 8.5 EAD'!A26</f>
        <v>2039</v>
      </c>
      <c r="B25" s="614">
        <f t="shared" ca="1" si="3"/>
        <v>493294.66953322489</v>
      </c>
      <c r="C25" s="574">
        <f t="shared" ca="1" si="0"/>
        <v>2.5000000000000001E-3</v>
      </c>
      <c r="D25" s="614">
        <f t="shared" ca="1" si="1"/>
        <v>494527.90620705794</v>
      </c>
      <c r="E25">
        <f t="shared" ca="1" si="2"/>
        <v>7</v>
      </c>
    </row>
    <row r="26" spans="1:5" x14ac:dyDescent="0.55000000000000004">
      <c r="A26">
        <f>+'RCP 8.5 EAD'!A27</f>
        <v>2040</v>
      </c>
      <c r="B26" s="614">
        <f t="shared" ca="1" si="3"/>
        <v>494527.90620705794</v>
      </c>
      <c r="C26" s="574">
        <f t="shared" ca="1" si="0"/>
        <v>2.5000000000000001E-3</v>
      </c>
      <c r="D26" s="614">
        <f t="shared" ca="1" si="1"/>
        <v>495764.22597257554</v>
      </c>
      <c r="E26">
        <f t="shared" ca="1" si="2"/>
        <v>7</v>
      </c>
    </row>
    <row r="27" spans="1:5" x14ac:dyDescent="0.55000000000000004">
      <c r="A27">
        <f>+'RCP 8.5 EAD'!A28</f>
        <v>2041</v>
      </c>
      <c r="B27" s="614">
        <f t="shared" ca="1" si="3"/>
        <v>495764.22597257554</v>
      </c>
      <c r="C27" s="574">
        <f t="shared" ca="1" si="0"/>
        <v>0.01</v>
      </c>
      <c r="D27" s="614">
        <f t="shared" ca="1" si="1"/>
        <v>500721.86823230132</v>
      </c>
      <c r="E27">
        <f t="shared" ca="1" si="2"/>
        <v>10</v>
      </c>
    </row>
    <row r="28" spans="1:5" x14ac:dyDescent="0.55000000000000004">
      <c r="A28">
        <f>+'RCP 8.5 EAD'!A29</f>
        <v>2042</v>
      </c>
      <c r="B28" s="614">
        <f t="shared" ca="1" si="3"/>
        <v>500721.86823230132</v>
      </c>
      <c r="C28" s="574">
        <f t="shared" ca="1" si="0"/>
        <v>-4.9999999999999992E-3</v>
      </c>
      <c r="D28" s="614">
        <f t="shared" ca="1" si="1"/>
        <v>498218.25889113982</v>
      </c>
      <c r="E28">
        <f t="shared" ca="1" si="2"/>
        <v>3</v>
      </c>
    </row>
    <row r="29" spans="1:5" x14ac:dyDescent="0.55000000000000004">
      <c r="A29">
        <f>+'RCP 8.5 EAD'!A30</f>
        <v>2043</v>
      </c>
      <c r="B29" s="614">
        <f t="shared" ca="1" si="3"/>
        <v>498218.25889113982</v>
      </c>
      <c r="C29" s="574">
        <f t="shared" ca="1" si="0"/>
        <v>-2.4999999999999988E-3</v>
      </c>
      <c r="D29" s="614">
        <f t="shared" ca="1" si="1"/>
        <v>496972.71324391197</v>
      </c>
      <c r="E29">
        <f t="shared" ca="1" si="2"/>
        <v>4</v>
      </c>
    </row>
    <row r="30" spans="1:5" x14ac:dyDescent="0.55000000000000004">
      <c r="A30">
        <f>+'RCP 8.5 EAD'!A31</f>
        <v>2044</v>
      </c>
      <c r="B30" s="614">
        <f t="shared" ca="1" si="3"/>
        <v>496972.71324391197</v>
      </c>
      <c r="C30" s="574">
        <f t="shared" ca="1" si="0"/>
        <v>2.5000000000000001E-3</v>
      </c>
      <c r="D30" s="614">
        <f t="shared" ca="1" si="1"/>
        <v>498215.1450270217</v>
      </c>
      <c r="E30">
        <f t="shared" ca="1" si="2"/>
        <v>7</v>
      </c>
    </row>
    <row r="31" spans="1:5" x14ac:dyDescent="0.55000000000000004">
      <c r="A31">
        <f>+'RCP 8.5 EAD'!A32</f>
        <v>2045</v>
      </c>
      <c r="B31" s="614">
        <f t="shared" ca="1" si="3"/>
        <v>498215.1450270217</v>
      </c>
      <c r="C31" s="574">
        <f t="shared" ca="1" si="0"/>
        <v>0.01</v>
      </c>
      <c r="D31" s="614">
        <f t="shared" ca="1" si="1"/>
        <v>503197.29647729191</v>
      </c>
      <c r="E31">
        <f t="shared" ca="1" si="2"/>
        <v>10</v>
      </c>
    </row>
    <row r="32" spans="1:5" x14ac:dyDescent="0.55000000000000004">
      <c r="A32">
        <f>+'RCP 8.5 EAD'!A33</f>
        <v>2046</v>
      </c>
      <c r="B32" s="614">
        <f t="shared" ca="1" si="3"/>
        <v>503197.29647729191</v>
      </c>
      <c r="C32" s="574">
        <f t="shared" ca="1" si="0"/>
        <v>2.5000000000000001E-3</v>
      </c>
      <c r="D32" s="614">
        <f t="shared" ca="1" si="1"/>
        <v>504455.28971848509</v>
      </c>
      <c r="E32">
        <f t="shared" ca="1" si="2"/>
        <v>7</v>
      </c>
    </row>
    <row r="33" spans="1:5" x14ac:dyDescent="0.55000000000000004">
      <c r="A33">
        <f>+'RCP 8.5 EAD'!A34</f>
        <v>2047</v>
      </c>
      <c r="B33" s="614">
        <f t="shared" ca="1" si="3"/>
        <v>504455.28971848509</v>
      </c>
      <c r="C33" s="574">
        <f t="shared" ca="1" si="0"/>
        <v>-0.01</v>
      </c>
      <c r="D33" s="614">
        <f t="shared" ca="1" si="1"/>
        <v>499410.73682130023</v>
      </c>
      <c r="E33">
        <f t="shared" ca="1" si="2"/>
        <v>1</v>
      </c>
    </row>
    <row r="34" spans="1:5" x14ac:dyDescent="0.55000000000000004">
      <c r="A34">
        <f>+'RCP 8.5 EAD'!A35</f>
        <v>2048</v>
      </c>
      <c r="B34" s="614">
        <f t="shared" ca="1" si="3"/>
        <v>499410.73682130023</v>
      </c>
      <c r="C34" s="574">
        <f t="shared" ca="1" si="0"/>
        <v>-2.4999999999999988E-3</v>
      </c>
      <c r="D34" s="614">
        <f t="shared" ca="1" si="1"/>
        <v>498162.20997924701</v>
      </c>
      <c r="E34">
        <f t="shared" ca="1" si="2"/>
        <v>4</v>
      </c>
    </row>
    <row r="35" spans="1:5" x14ac:dyDescent="0.55000000000000004">
      <c r="A35">
        <f>+'RCP 8.5 EAD'!A36</f>
        <v>2049</v>
      </c>
      <c r="B35" s="614">
        <f t="shared" ca="1" si="3"/>
        <v>498162.20997924701</v>
      </c>
      <c r="C35" s="574">
        <f t="shared" ca="1" si="0"/>
        <v>-7.4999999999999997E-3</v>
      </c>
      <c r="D35" s="614">
        <f t="shared" ca="1" si="1"/>
        <v>494425.99340440269</v>
      </c>
      <c r="E35">
        <f t="shared" ca="1" si="2"/>
        <v>2</v>
      </c>
    </row>
    <row r="36" spans="1:5" x14ac:dyDescent="0.55000000000000004">
      <c r="A36">
        <f>+'RCP 8.5 EAD'!A37</f>
        <v>2050</v>
      </c>
      <c r="B36" s="614">
        <f t="shared" ca="1" si="3"/>
        <v>494425.99340440269</v>
      </c>
      <c r="C36" s="574">
        <f t="shared" ca="1" si="0"/>
        <v>-7.4999999999999997E-3</v>
      </c>
      <c r="D36" s="614">
        <f t="shared" ca="1" si="1"/>
        <v>490717.79845386971</v>
      </c>
      <c r="E36">
        <f t="shared" ca="1" si="2"/>
        <v>2</v>
      </c>
    </row>
    <row r="37" spans="1:5" x14ac:dyDescent="0.55000000000000004">
      <c r="A37">
        <f>+'RCP 8.5 EAD'!A38</f>
        <v>2051</v>
      </c>
      <c r="B37" s="614">
        <f t="shared" ca="1" si="3"/>
        <v>490717.79845386971</v>
      </c>
      <c r="C37" s="574">
        <f t="shared" ca="1" si="0"/>
        <v>0</v>
      </c>
      <c r="D37" s="614">
        <f t="shared" ca="1" si="1"/>
        <v>490717.79845386971</v>
      </c>
      <c r="E37">
        <f t="shared" ca="1" si="2"/>
        <v>6</v>
      </c>
    </row>
    <row r="38" spans="1:5" x14ac:dyDescent="0.55000000000000004">
      <c r="A38">
        <f>+'RCP 8.5 EAD'!A39</f>
        <v>2052</v>
      </c>
      <c r="B38" s="614">
        <f t="shared" ca="1" si="3"/>
        <v>490717.79845386971</v>
      </c>
      <c r="C38" s="574">
        <f t="shared" ca="1" si="0"/>
        <v>2.5000000000000001E-3</v>
      </c>
      <c r="D38" s="614">
        <f t="shared" ca="1" si="1"/>
        <v>491944.59295000433</v>
      </c>
      <c r="E38">
        <f t="shared" ca="1" si="2"/>
        <v>7</v>
      </c>
    </row>
    <row r="39" spans="1:5" x14ac:dyDescent="0.55000000000000004">
      <c r="A39">
        <f>+'RCP 8.5 EAD'!A40</f>
        <v>2053</v>
      </c>
      <c r="B39" s="614">
        <f t="shared" ca="1" si="3"/>
        <v>491944.59295000433</v>
      </c>
      <c r="C39" s="574">
        <f t="shared" ca="1" si="0"/>
        <v>-0.01</v>
      </c>
      <c r="D39" s="614">
        <f t="shared" ca="1" si="1"/>
        <v>487025.14702050429</v>
      </c>
      <c r="E39">
        <f t="shared" ca="1" si="2"/>
        <v>1</v>
      </c>
    </row>
    <row r="40" spans="1:5" x14ac:dyDescent="0.55000000000000004">
      <c r="A40">
        <f>+'RCP 8.5 EAD'!A41</f>
        <v>2054</v>
      </c>
      <c r="B40" s="614">
        <f t="shared" ca="1" si="3"/>
        <v>487025.14702050429</v>
      </c>
      <c r="C40" s="574">
        <f t="shared" ca="1" si="0"/>
        <v>0</v>
      </c>
      <c r="D40" s="614">
        <f t="shared" ca="1" si="1"/>
        <v>487025.14702050429</v>
      </c>
      <c r="E40">
        <f t="shared" ca="1" si="2"/>
        <v>5</v>
      </c>
    </row>
    <row r="41" spans="1:5" x14ac:dyDescent="0.55000000000000004">
      <c r="A41">
        <f>+'RCP 8.5 EAD'!A42</f>
        <v>2055</v>
      </c>
      <c r="B41" s="614">
        <f t="shared" ca="1" si="3"/>
        <v>487025.14702050429</v>
      </c>
      <c r="C41" s="574">
        <f t="shared" ca="1" si="0"/>
        <v>-0.01</v>
      </c>
      <c r="D41" s="614">
        <f t="shared" ca="1" si="1"/>
        <v>482154.89555029926</v>
      </c>
      <c r="E41">
        <f t="shared" ca="1" si="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24</vt:i4>
      </vt:variant>
    </vt:vector>
  </HeadingPairs>
  <TitlesOfParts>
    <vt:vector size="45" baseType="lpstr">
      <vt:lpstr>Econ_analysis</vt:lpstr>
      <vt:lpstr>No SLR EAD</vt:lpstr>
      <vt:lpstr>No SLR EAAP</vt:lpstr>
      <vt:lpstr>RCP 4.5 EAD</vt:lpstr>
      <vt:lpstr>RCP 4.5 EAAP</vt:lpstr>
      <vt:lpstr>RCP 8.5 EAD</vt:lpstr>
      <vt:lpstr>RCP 8.5 EAAP</vt:lpstr>
      <vt:lpstr>OPTION 8</vt:lpstr>
      <vt:lpstr>persons affected</vt:lpstr>
      <vt:lpstr>Base case (3)</vt:lpstr>
      <vt:lpstr>RCP 4.5</vt:lpstr>
      <vt:lpstr>RCP 8.5</vt:lpstr>
      <vt:lpstr>Base case (2)</vt:lpstr>
      <vt:lpstr>depth-damage curve</vt:lpstr>
      <vt:lpstr>Buildings - Ebeye-PCRAFI</vt:lpstr>
      <vt:lpstr>damage breakdown 2100 RCP 8.5</vt:lpstr>
      <vt:lpstr>Base case</vt:lpstr>
      <vt:lpstr>Damage breakdown</vt:lpstr>
      <vt:lpstr>damage breakdown-current</vt:lpstr>
      <vt:lpstr>People affected current</vt:lpstr>
      <vt:lpstr>&lt;DELETE&gt;</vt:lpstr>
      <vt:lpstr>Adgr</vt:lpstr>
      <vt:lpstr>Adpopgr</vt:lpstr>
      <vt:lpstr>AVA</vt:lpstr>
      <vt:lpstr>AVAFOUR</vt:lpstr>
      <vt:lpstr>AVAWO</vt:lpstr>
      <vt:lpstr>BC</vt:lpstr>
      <vt:lpstr>CCSLR</vt:lpstr>
      <vt:lpstr>COST7</vt:lpstr>
      <vt:lpstr>COSTAG</vt:lpstr>
      <vt:lpstr>D</vt:lpstr>
      <vt:lpstr>dPOP</vt:lpstr>
      <vt:lpstr>GDPDEF</vt:lpstr>
      <vt:lpstr>Econ_analysis!IntanB</vt:lpstr>
      <vt:lpstr>INTANGD</vt:lpstr>
      <vt:lpstr>IRR</vt:lpstr>
      <vt:lpstr>Econ_analysis!ITB</vt:lpstr>
      <vt:lpstr>ITD</vt:lpstr>
      <vt:lpstr>NPV</vt:lpstr>
      <vt:lpstr>POPwith</vt:lpstr>
      <vt:lpstr>POPwo</vt:lpstr>
      <vt:lpstr>PV_EAAP</vt:lpstr>
      <vt:lpstr>PV_EAAP_C</vt:lpstr>
      <vt:lpstr>SLRindex</vt:lpstr>
      <vt:lpstr>Econ_analysis!VCIB</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Tijen Arin</dc:creator>
  <cp:lastModifiedBy>Julie Rozenberg</cp:lastModifiedBy>
  <dcterms:created xsi:type="dcterms:W3CDTF">2016-11-01T03:10:55Z</dcterms:created>
  <dcterms:modified xsi:type="dcterms:W3CDTF">2017-01-26T19:37:21Z</dcterms:modified>
</cp:coreProperties>
</file>