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tan/Desktop/problem_sets/Prelim/"/>
    </mc:Choice>
  </mc:AlternateContent>
  <xr:revisionPtr revIDLastSave="0" documentId="13_ncr:1_{3558B846-7228-2E48-915C-D782F2F60054}" xr6:coauthVersionLast="40" xr6:coauthVersionMax="40" xr10:uidLastSave="{00000000-0000-0000-0000-000000000000}"/>
  <bookViews>
    <workbookView xWindow="13420" yWindow="460" windowWidth="18400" windowHeight="14420" activeTab="2" xr2:uid="{2B81392A-C333-DD45-B97D-C39C1A731C46}"/>
  </bookViews>
  <sheets>
    <sheet name="a" sheetId="1" r:id="rId1"/>
    <sheet name="c" sheetId="2" r:id="rId2"/>
    <sheet name="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2" i="2" l="1"/>
  <c r="B40" i="2"/>
  <c r="F3" i="2"/>
  <c r="F4" i="2"/>
  <c r="F5" i="2"/>
  <c r="F6" i="2"/>
  <c r="F7" i="2"/>
  <c r="F8" i="2"/>
  <c r="F9" i="2"/>
  <c r="B43" i="2"/>
  <c r="B41" i="2" l="1"/>
  <c r="D5" i="2" s="1"/>
  <c r="B16" i="2"/>
  <c r="C9" i="2" s="1"/>
  <c r="B16" i="1"/>
  <c r="C8" i="1" s="1"/>
  <c r="E5" i="2" l="1"/>
  <c r="D9" i="2"/>
  <c r="E9" i="2" s="1"/>
  <c r="D3" i="2"/>
  <c r="E3" i="2" s="1"/>
  <c r="D7" i="2"/>
  <c r="E7" i="2" s="1"/>
  <c r="C4" i="2"/>
  <c r="D8" i="2"/>
  <c r="E8" i="2" s="1"/>
  <c r="C6" i="2"/>
  <c r="D4" i="2"/>
  <c r="E4" i="2" s="1"/>
  <c r="D6" i="2"/>
  <c r="E6" i="2" s="1"/>
  <c r="C3" i="2"/>
  <c r="C5" i="2"/>
  <c r="C7" i="2"/>
  <c r="C8" i="2"/>
  <c r="C4" i="1"/>
  <c r="C9" i="1"/>
  <c r="C7" i="1"/>
  <c r="C3" i="1"/>
  <c r="C6" i="1"/>
  <c r="C5" i="1"/>
</calcChain>
</file>

<file path=xl/sharedStrings.xml><?xml version="1.0" encoding="utf-8"?>
<sst xmlns="http://schemas.openxmlformats.org/spreadsheetml/2006/main" count="83" uniqueCount="64">
  <si>
    <t>IPTG (mM)</t>
  </si>
  <si>
    <t>low (mRNA/cell)</t>
  </si>
  <si>
    <t>high (mRNA/cell)</t>
  </si>
  <si>
    <t>&lt; n &gt; (mRNA/cell)</t>
  </si>
  <si>
    <t>V</t>
  </si>
  <si>
    <t>mL</t>
  </si>
  <si>
    <t>sample volume</t>
  </si>
  <si>
    <t>B</t>
  </si>
  <si>
    <t>gCDW</t>
  </si>
  <si>
    <t>sample's cellular dry weight</t>
  </si>
  <si>
    <t>&lt;n&gt;' (mRNA/gDW)</t>
  </si>
  <si>
    <t>&lt;mc&gt;</t>
  </si>
  <si>
    <t>Nc</t>
  </si>
  <si>
    <t>cells/mL</t>
  </si>
  <si>
    <t>cell density  (OD600=0.1)</t>
  </si>
  <si>
    <t>gDW/cell</t>
  </si>
  <si>
    <t>Rx</t>
  </si>
  <si>
    <t>uM</t>
  </si>
  <si>
    <t>tau</t>
  </si>
  <si>
    <t>tau*Rx slope</t>
  </si>
  <si>
    <t>uM*s</t>
  </si>
  <si>
    <t>tau*Rx intercept</t>
  </si>
  <si>
    <t>s</t>
  </si>
  <si>
    <t>McClure:</t>
  </si>
  <si>
    <t>assume:</t>
  </si>
  <si>
    <t>calculate:</t>
  </si>
  <si>
    <t>Part A:</t>
  </si>
  <si>
    <t xml:space="preserve">Given: </t>
  </si>
  <si>
    <t>mRNA half-life</t>
  </si>
  <si>
    <t>min</t>
  </si>
  <si>
    <t>theta</t>
  </si>
  <si>
    <t>min-1</t>
  </si>
  <si>
    <t>L*</t>
  </si>
  <si>
    <t>nt</t>
  </si>
  <si>
    <t>characteristic transcript length</t>
  </si>
  <si>
    <t>Chen H, Shiroguchi K, Ge H, Xie XS. Genome-wide study of mRNA degradation and transcript elongation in Escherichia coli. Mol Syst Biol. 2015</t>
  </si>
  <si>
    <t>mRNA elongation rate</t>
  </si>
  <si>
    <t>nt/s</t>
  </si>
  <si>
    <t>ke,x*</t>
  </si>
  <si>
    <t>s-1</t>
  </si>
  <si>
    <t>G*</t>
  </si>
  <si>
    <t>copies/cell</t>
  </si>
  <si>
    <t>u</t>
  </si>
  <si>
    <t>K,X</t>
  </si>
  <si>
    <t>cell volume</t>
  </si>
  <si>
    <t>uL</t>
  </si>
  <si>
    <t>Wang, Lei, Zhou, Yongjin J., Ji, Debin, Zhao, Zongbao K., An accurate method for estimation of the intracellular aqueous volume of Escherichia coli cells, Journal of Microbiological Methods (2013)</t>
  </si>
  <si>
    <t>G* (conc)</t>
  </si>
  <si>
    <t xml:space="preserve">Moon TS, Lou C, Tamsir A, Stanton BC, Voigt CA. Genetic programs constructed from layered logic gates in single cells. Nature. 2012;491(7423):249–53. </t>
  </si>
  <si>
    <t>Moon - PTac promoter</t>
  </si>
  <si>
    <t>K1</t>
  </si>
  <si>
    <t>K2</t>
  </si>
  <si>
    <t>Kd</t>
  </si>
  <si>
    <t>mM</t>
  </si>
  <si>
    <t>n</t>
  </si>
  <si>
    <t>m* (uM)</t>
  </si>
  <si>
    <t>m* (mRNA/gDW)</t>
  </si>
  <si>
    <t>cell density  (given: OD600=0.1)</t>
  </si>
  <si>
    <t>sample volume, given</t>
  </si>
  <si>
    <t>Neidhardt and Umbarger, chapter 3 in Neidhardt F.C. Escherichia coli and Salmonella: Cellular and Molecular Biology. 2nd edition. Vol 1. American Society of Microbiology (ASM) Press 1996.</t>
  </si>
  <si>
    <t xml:space="preserve">McClure WR. Rate-limiting steps in RNA chain initiation. Proc Natl Acad Sci U S A. 1980;77(10):5634–8. </t>
  </si>
  <si>
    <t>A2 promoter; (figure 2)</t>
  </si>
  <si>
    <t>A2 promoter; (figure 3)</t>
  </si>
  <si>
    <r>
      <t>Garamella, J., Marshall, R., Rustad, M., &amp; Noireaux, V. (2016). The All E. coli TX-TL Toolbox 2.0: A Platform for Cell-Free Synthetic Biology. </t>
    </r>
    <r>
      <rPr>
        <i/>
        <sz val="13"/>
        <color rgb="FF000000"/>
        <rFont val="Arial"/>
        <family val="2"/>
      </rPr>
      <t>ACS Synthetic Biology</t>
    </r>
    <r>
      <rPr>
        <sz val="13"/>
        <color rgb="FF000000"/>
        <rFont val="Arial"/>
        <family val="2"/>
      </rPr>
      <t>, </t>
    </r>
    <r>
      <rPr>
        <i/>
        <sz val="13"/>
        <color rgb="FF000000"/>
        <rFont val="Arial"/>
        <family val="2"/>
      </rPr>
      <t>5</t>
    </r>
    <r>
      <rPr>
        <sz val="13"/>
        <color rgb="FF000000"/>
        <rFont val="Arial"/>
        <family val="2"/>
      </rPr>
      <t>(4), 344-355. doi: 10.1021/acssynbio.5b00296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</si>
</sst>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1" formatCode="0.000"/>
  </numFmts>
  <fonts count="7">
    <font>
      <sz val="12"/>
      <color theme="1"/>
      <name val="Calibri"/>
      <family val="2"/>
      <scheme val="minor"/>
    </font>
    <font>
      <sz val="12"/>
      <color theme="1"/>
      <name val="NimbusSanL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212529"/>
      <name val="Calibri"/>
      <family val="2"/>
    </font>
    <font>
      <sz val="13"/>
      <color rgb="FF000000"/>
      <name val="Arial"/>
      <family val="2"/>
    </font>
    <font>
      <i/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191" fontId="2" fillId="0" borderId="0" xfId="0" applyNumberFormat="1" applyFont="1"/>
    <xf numFmtId="0" fontId="3" fillId="0" borderId="0" xfId="0" applyFont="1"/>
    <xf numFmtId="0" fontId="4" fillId="0" borderId="0" xfId="0" applyFont="1"/>
    <xf numFmtId="2" fontId="2" fillId="0" borderId="0" xfId="0" applyNumberFormat="1" applyFont="1"/>
    <xf numFmtId="2" fontId="2" fillId="0" borderId="0" xfId="0" applyNumberFormat="1" applyFont="1" applyFill="1"/>
    <xf numFmtId="11" fontId="2" fillId="0" borderId="0" xfId="0" applyNumberFormat="1" applyFont="1" applyFill="1"/>
    <xf numFmtId="11" fontId="2" fillId="2" borderId="0" xfId="0" applyNumberFormat="1" applyFont="1" applyFill="1"/>
    <xf numFmtId="0" fontId="3" fillId="2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&lt;n&gt;' (mRNA/gDW)</a:t>
            </a:r>
            <a:r>
              <a:rPr lang="en-US" baseline="0"/>
              <a:t> - original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'c'!$C$2</c:f>
              <c:strCache>
                <c:ptCount val="1"/>
                <c:pt idx="0">
                  <c:v>&lt;n&gt;' (mRNA/gDW)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'c'!$A$4:$A$9</c:f>
              <c:numCache>
                <c:formatCode>General</c:formatCode>
                <c:ptCount val="6"/>
                <c:pt idx="0" formatCode="0.00E+00">
                  <c:v>5.0000000000000001E-4</c:v>
                </c:pt>
                <c:pt idx="1">
                  <c:v>5.0000000000000001E-3</c:v>
                </c:pt>
                <c:pt idx="2">
                  <c:v>1.2E-2</c:v>
                </c:pt>
                <c:pt idx="3">
                  <c:v>5.2999999999999999E-2</c:v>
                </c:pt>
                <c:pt idx="4">
                  <c:v>0.216</c:v>
                </c:pt>
                <c:pt idx="5">
                  <c:v>1</c:v>
                </c:pt>
              </c:numCache>
            </c:numRef>
          </c:xVal>
          <c:yVal>
            <c:numRef>
              <c:f>'c'!$C$4:$C$9</c:f>
              <c:numCache>
                <c:formatCode>0.00E+00</c:formatCode>
                <c:ptCount val="6"/>
                <c:pt idx="0">
                  <c:v>749999.99999999988</c:v>
                </c:pt>
                <c:pt idx="1">
                  <c:v>1464285.7142857141</c:v>
                </c:pt>
                <c:pt idx="2">
                  <c:v>2392857.1428571427</c:v>
                </c:pt>
                <c:pt idx="3">
                  <c:v>3071428.5714285709</c:v>
                </c:pt>
                <c:pt idx="4">
                  <c:v>3321428.5714285709</c:v>
                </c:pt>
                <c:pt idx="5">
                  <c:v>3321428.5714285709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A-6949-9BBB-6BB65608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132191"/>
        <c:axId val="852375823"/>
      </c:scatterChart>
      <c:valAx>
        <c:axId val="8951321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IPTG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75823"/>
        <c:crosses val="autoZero"/>
        <c:crossBetween val="midCat"/>
      </c:valAx>
      <c:valAx>
        <c:axId val="8523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&lt;n&gt;</a:t>
                </a:r>
                <a:r>
                  <a:rPr lang="en-US" baseline="0"/>
                  <a:t> (mRNA/gDW)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13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m* (mRNA/gDW)</a:t>
            </a:r>
            <a:r>
              <a:rPr lang="en-US" baseline="0"/>
              <a:t> - modelled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'c'!$E$2</c:f>
              <c:strCache>
                <c:ptCount val="1"/>
                <c:pt idx="0">
                  <c:v>m* (mRNA/gDW)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'c'!$A$4:$A$9</c:f>
              <c:numCache>
                <c:formatCode>General</c:formatCode>
                <c:ptCount val="6"/>
                <c:pt idx="0" formatCode="0.00E+00">
                  <c:v>5.0000000000000001E-4</c:v>
                </c:pt>
                <c:pt idx="1">
                  <c:v>5.0000000000000001E-3</c:v>
                </c:pt>
                <c:pt idx="2">
                  <c:v>1.2E-2</c:v>
                </c:pt>
                <c:pt idx="3">
                  <c:v>5.2999999999999999E-2</c:v>
                </c:pt>
                <c:pt idx="4">
                  <c:v>0.216</c:v>
                </c:pt>
                <c:pt idx="5">
                  <c:v>1</c:v>
                </c:pt>
              </c:numCache>
            </c:numRef>
          </c:xVal>
          <c:yVal>
            <c:numRef>
              <c:f>'c'!$E$4:$E$9</c:f>
              <c:numCache>
                <c:formatCode>0.00E+00</c:formatCode>
                <c:ptCount val="6"/>
                <c:pt idx="0">
                  <c:v>27.104148332996502</c:v>
                </c:pt>
                <c:pt idx="1">
                  <c:v>79.024091180248163</c:v>
                </c:pt>
                <c:pt idx="2">
                  <c:v>209.77237472698977</c:v>
                </c:pt>
                <c:pt idx="3">
                  <c:v>700.22295119104297</c:v>
                </c:pt>
                <c:pt idx="4">
                  <c:v>917.85339250367269</c:v>
                </c:pt>
                <c:pt idx="5">
                  <c:v>950.03643567217603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9-2F4F-A50D-6BC0A2EA9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132191"/>
        <c:axId val="852375823"/>
      </c:scatterChart>
      <c:valAx>
        <c:axId val="8951321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IPTG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75823"/>
        <c:crosses val="autoZero"/>
        <c:crossBetween val="midCat"/>
      </c:valAx>
      <c:valAx>
        <c:axId val="8523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&lt;n&gt;</a:t>
                </a:r>
                <a:r>
                  <a:rPr lang="en-US" baseline="0"/>
                  <a:t> (mRNA/gDW)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13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Golding</a:t>
            </a:r>
            <a:r>
              <a:rPr lang="en-US" baseline="0"/>
              <a:t> Data (blue) and Model (orange)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'c'!$C$2</c:f>
              <c:strCache>
                <c:ptCount val="1"/>
                <c:pt idx="0">
                  <c:v>&lt;n&gt;' (mRNA/gDW)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'c'!$A$4:$A$9</c:f>
              <c:numCache>
                <c:formatCode>General</c:formatCode>
                <c:ptCount val="6"/>
                <c:pt idx="0" formatCode="0.00E+00">
                  <c:v>5.0000000000000001E-4</c:v>
                </c:pt>
                <c:pt idx="1">
                  <c:v>5.0000000000000001E-3</c:v>
                </c:pt>
                <c:pt idx="2">
                  <c:v>1.2E-2</c:v>
                </c:pt>
                <c:pt idx="3">
                  <c:v>5.2999999999999999E-2</c:v>
                </c:pt>
                <c:pt idx="4">
                  <c:v>0.216</c:v>
                </c:pt>
                <c:pt idx="5">
                  <c:v>1</c:v>
                </c:pt>
              </c:numCache>
            </c:numRef>
          </c:xVal>
          <c:yVal>
            <c:numRef>
              <c:f>'c'!$C$4:$C$9</c:f>
              <c:numCache>
                <c:formatCode>0.00E+00</c:formatCode>
                <c:ptCount val="6"/>
                <c:pt idx="0">
                  <c:v>749999.99999999988</c:v>
                </c:pt>
                <c:pt idx="1">
                  <c:v>1464285.7142857141</c:v>
                </c:pt>
                <c:pt idx="2">
                  <c:v>2392857.1428571427</c:v>
                </c:pt>
                <c:pt idx="3">
                  <c:v>3071428.5714285709</c:v>
                </c:pt>
                <c:pt idx="4">
                  <c:v>3321428.5714285709</c:v>
                </c:pt>
                <c:pt idx="5">
                  <c:v>3321428.5714285709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6-E346-8B89-A357D1D18CA7}"/>
            </c:ext>
          </c:extLst>
        </c:ser>
        <c:ser>
          <c:idx val="1"/>
          <c:order val="1"/>
          <c:tx>
            <c:strRef>
              <c:f>'c'!$E$2</c:f>
              <c:strCache>
                <c:ptCount val="1"/>
                <c:pt idx="0">
                  <c:v>m* (mRNA/gDW)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'c'!$A$4:$A$9</c:f>
              <c:numCache>
                <c:formatCode>General</c:formatCode>
                <c:ptCount val="6"/>
                <c:pt idx="0" formatCode="0.00E+00">
                  <c:v>5.0000000000000001E-4</c:v>
                </c:pt>
                <c:pt idx="1">
                  <c:v>5.0000000000000001E-3</c:v>
                </c:pt>
                <c:pt idx="2">
                  <c:v>1.2E-2</c:v>
                </c:pt>
                <c:pt idx="3">
                  <c:v>5.2999999999999999E-2</c:v>
                </c:pt>
                <c:pt idx="4">
                  <c:v>0.216</c:v>
                </c:pt>
                <c:pt idx="5">
                  <c:v>1</c:v>
                </c:pt>
              </c:numCache>
            </c:numRef>
          </c:xVal>
          <c:yVal>
            <c:numRef>
              <c:f>'c'!$E$4:$E$9</c:f>
              <c:numCache>
                <c:formatCode>0.00E+00</c:formatCode>
                <c:ptCount val="6"/>
                <c:pt idx="0">
                  <c:v>27.104148332996502</c:v>
                </c:pt>
                <c:pt idx="1">
                  <c:v>79.024091180248163</c:v>
                </c:pt>
                <c:pt idx="2">
                  <c:v>209.77237472698977</c:v>
                </c:pt>
                <c:pt idx="3">
                  <c:v>700.22295119104297</c:v>
                </c:pt>
                <c:pt idx="4">
                  <c:v>917.85339250367269</c:v>
                </c:pt>
                <c:pt idx="5">
                  <c:v>950.03643567217603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6-E346-8B89-A357D1D18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574191"/>
        <c:axId val="890975359"/>
      </c:scatterChart>
      <c:valAx>
        <c:axId val="8515741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IPTG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75359"/>
        <c:crosses val="autoZero"/>
        <c:crossBetween val="midCat"/>
      </c:valAx>
      <c:valAx>
        <c:axId val="8909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mRNA/gDW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7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77824</xdr:rowOff>
    </xdr:from>
    <xdr:to>
      <xdr:col>6</xdr:col>
      <xdr:colOff>524934</xdr:colOff>
      <xdr:row>13</xdr:row>
      <xdr:rowOff>173376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25582-BEBC-6042-9812-461402C9D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14</xdr:row>
      <xdr:rowOff>101600</xdr:rowOff>
    </xdr:from>
    <xdr:to>
      <xdr:col>6</xdr:col>
      <xdr:colOff>524934</xdr:colOff>
      <xdr:row>27</xdr:row>
      <xdr:rowOff>197152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9EEB2B-DAB5-BE49-B0C4-84126A919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7</xdr:row>
      <xdr:rowOff>190500</xdr:rowOff>
    </xdr:from>
    <xdr:to>
      <xdr:col>12</xdr:col>
      <xdr:colOff>571500</xdr:colOff>
      <xdr:row>21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0AEA0E-BE13-504E-9FA9-A748A3CC6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72EC-0BAC-4F48-95AE-E60D613E27F2}">
  <dimension ref="A2:E16"/>
  <sheetViews>
    <sheetView workbookViewId="0">
      <selection activeCell="E7" sqref="E7"/>
    </sheetView>
  </sheetViews>
  <sheetFormatPr baseColWidth="10" defaultRowHeight="16"/>
  <cols>
    <col min="1" max="1" width="10.1640625" style="2" bestFit="1" customWidth="1"/>
    <col min="2" max="2" width="16" style="2" bestFit="1" customWidth="1"/>
    <col min="3" max="3" width="16.83203125" style="2" bestFit="1" customWidth="1"/>
    <col min="4" max="4" width="24.5" style="2" bestFit="1" customWidth="1"/>
    <col min="5" max="5" width="15.5" style="2" bestFit="1" customWidth="1"/>
    <col min="6" max="16384" width="10.83203125" style="2"/>
  </cols>
  <sheetData>
    <row r="2" spans="1:5">
      <c r="A2" s="5" t="s">
        <v>0</v>
      </c>
      <c r="B2" s="5" t="s">
        <v>3</v>
      </c>
      <c r="C2" s="11" t="s">
        <v>10</v>
      </c>
      <c r="D2" s="5" t="s">
        <v>1</v>
      </c>
      <c r="E2" s="5" t="s">
        <v>2</v>
      </c>
    </row>
    <row r="3" spans="1:5">
      <c r="A3" s="2">
        <v>0</v>
      </c>
      <c r="B3" s="2">
        <v>19</v>
      </c>
      <c r="C3" s="10">
        <f>B3/$B$16</f>
        <v>678571.42857142852</v>
      </c>
      <c r="D3" s="2">
        <v>18</v>
      </c>
      <c r="E3" s="2">
        <v>20</v>
      </c>
    </row>
    <row r="4" spans="1:5">
      <c r="A4" s="3">
        <v>5.0000000000000001E-4</v>
      </c>
      <c r="B4" s="2">
        <v>21</v>
      </c>
      <c r="C4" s="10">
        <f t="shared" ref="C4:C9" si="0">B4/$B$16</f>
        <v>749999.99999999988</v>
      </c>
      <c r="D4" s="2">
        <v>17</v>
      </c>
      <c r="E4" s="2">
        <v>26</v>
      </c>
    </row>
    <row r="5" spans="1:5">
      <c r="A5" s="2">
        <v>5.0000000000000001E-3</v>
      </c>
      <c r="B5" s="2">
        <v>41</v>
      </c>
      <c r="C5" s="10">
        <f t="shared" si="0"/>
        <v>1464285.7142857141</v>
      </c>
      <c r="D5" s="2">
        <v>37</v>
      </c>
      <c r="E5" s="2">
        <v>44</v>
      </c>
    </row>
    <row r="6" spans="1:5">
      <c r="A6" s="2">
        <v>1.2E-2</v>
      </c>
      <c r="B6" s="2">
        <v>67</v>
      </c>
      <c r="C6" s="10">
        <f t="shared" si="0"/>
        <v>2392857.1428571427</v>
      </c>
      <c r="D6" s="2">
        <v>65</v>
      </c>
      <c r="E6" s="2">
        <v>69</v>
      </c>
    </row>
    <row r="7" spans="1:5">
      <c r="A7" s="2">
        <v>5.2999999999999999E-2</v>
      </c>
      <c r="B7" s="2">
        <v>86</v>
      </c>
      <c r="C7" s="10">
        <f t="shared" si="0"/>
        <v>3071428.5714285709</v>
      </c>
      <c r="D7" s="2">
        <v>84</v>
      </c>
      <c r="E7" s="2">
        <v>88</v>
      </c>
    </row>
    <row r="8" spans="1:5">
      <c r="A8" s="2">
        <v>0.216</v>
      </c>
      <c r="B8" s="2">
        <v>93</v>
      </c>
      <c r="C8" s="10">
        <f t="shared" si="0"/>
        <v>3321428.5714285709</v>
      </c>
      <c r="D8" s="2">
        <v>91</v>
      </c>
      <c r="E8" s="2">
        <v>95</v>
      </c>
    </row>
    <row r="9" spans="1:5">
      <c r="A9" s="2">
        <v>1</v>
      </c>
      <c r="B9" s="2">
        <v>93</v>
      </c>
      <c r="C9" s="10">
        <f t="shared" si="0"/>
        <v>3321428.5714285709</v>
      </c>
      <c r="D9" s="2">
        <v>92</v>
      </c>
      <c r="E9" s="2">
        <v>94</v>
      </c>
    </row>
    <row r="13" spans="1:5">
      <c r="A13" s="2" t="s">
        <v>11</v>
      </c>
      <c r="B13" s="3">
        <v>2.8000000000000002E-13</v>
      </c>
      <c r="C13" s="2" t="s">
        <v>15</v>
      </c>
      <c r="D13" s="6" t="s">
        <v>59</v>
      </c>
    </row>
    <row r="14" spans="1:5">
      <c r="A14" s="2" t="s">
        <v>12</v>
      </c>
      <c r="B14" s="3">
        <v>100000000</v>
      </c>
      <c r="C14" s="2" t="s">
        <v>13</v>
      </c>
      <c r="D14" s="2" t="s">
        <v>14</v>
      </c>
    </row>
    <row r="15" spans="1:5">
      <c r="A15" s="2" t="s">
        <v>4</v>
      </c>
      <c r="B15" s="2">
        <v>1</v>
      </c>
      <c r="C15" s="2" t="s">
        <v>5</v>
      </c>
      <c r="D15" s="2" t="s">
        <v>6</v>
      </c>
    </row>
    <row r="16" spans="1:5">
      <c r="A16" s="2" t="s">
        <v>7</v>
      </c>
      <c r="B16" s="3">
        <f>$B$13*$B$14*$B$15</f>
        <v>2.8000000000000003E-5</v>
      </c>
      <c r="C16" s="2" t="s">
        <v>8</v>
      </c>
      <c r="D16" s="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4ED7-9BE6-D840-B83A-F7AC83425B86}">
  <dimension ref="A2:H43"/>
  <sheetViews>
    <sheetView zoomScale="84" workbookViewId="0">
      <selection activeCell="D39" sqref="D39"/>
    </sheetView>
  </sheetViews>
  <sheetFormatPr baseColWidth="10" defaultRowHeight="16"/>
  <cols>
    <col min="1" max="1" width="14.6640625" style="2" customWidth="1"/>
    <col min="2" max="2" width="16" style="2" bestFit="1" customWidth="1"/>
    <col min="3" max="3" width="16.83203125" style="2" bestFit="1" customWidth="1"/>
    <col min="4" max="4" width="25.6640625" style="2" customWidth="1"/>
    <col min="5" max="5" width="15.83203125" style="2" bestFit="1" customWidth="1"/>
    <col min="6" max="6" width="6" style="2" bestFit="1" customWidth="1"/>
    <col min="7" max="7" width="15" style="2" bestFit="1" customWidth="1"/>
    <col min="8" max="8" width="15.5" style="2" bestFit="1" customWidth="1"/>
    <col min="9" max="16384" width="10.83203125" style="2"/>
  </cols>
  <sheetData>
    <row r="2" spans="1:8">
      <c r="A2" s="5" t="s">
        <v>0</v>
      </c>
      <c r="B2" s="5" t="s">
        <v>3</v>
      </c>
      <c r="C2" s="5" t="s">
        <v>10</v>
      </c>
      <c r="D2" s="5" t="s">
        <v>55</v>
      </c>
      <c r="E2" s="11" t="s">
        <v>56</v>
      </c>
      <c r="F2" s="5" t="s">
        <v>42</v>
      </c>
      <c r="G2" s="5" t="s">
        <v>1</v>
      </c>
      <c r="H2" s="5" t="s">
        <v>2</v>
      </c>
    </row>
    <row r="3" spans="1:8">
      <c r="A3" s="2">
        <v>0</v>
      </c>
      <c r="B3" s="2">
        <v>19</v>
      </c>
      <c r="C3" s="3">
        <f>B3/$B$16</f>
        <v>678571.42857142852</v>
      </c>
      <c r="D3" s="3">
        <f>$B$42*$B$28*$B$43*F3/(($B$40*$B$29+($B$40+1)*$B$43)*$B$41)</f>
        <v>1.783043906291428E-6</v>
      </c>
      <c r="E3" s="10">
        <f>(D3*$B$30/(10^6*10^6)*6.02E+23)/$B$16</f>
        <v>25.684747470128016</v>
      </c>
      <c r="F3" s="4">
        <f>$B$34/(1+$B$34+$B$35*(1-A3^$B$37/($B$36^$B$37+A3^$B$37)))</f>
        <v>2.6447105788423155E-2</v>
      </c>
      <c r="G3" s="2">
        <v>18</v>
      </c>
      <c r="H3" s="2">
        <v>20</v>
      </c>
    </row>
    <row r="4" spans="1:8">
      <c r="A4" s="3">
        <v>5.0000000000000001E-4</v>
      </c>
      <c r="B4" s="2">
        <v>21</v>
      </c>
      <c r="C4" s="3">
        <f t="shared" ref="C4:C9" si="0">B4/$B$16</f>
        <v>749999.99999999988</v>
      </c>
      <c r="D4" s="3">
        <f>$B$42*$B$28*$B$43*F4/(($B$40*$B$29+($B$40+1)*$B$43)*$B$41)</f>
        <v>1.881579197014683E-6</v>
      </c>
      <c r="E4" s="10">
        <f>(D4*$B$30/(10^6*10^6)*6.02E+23)/$B$16</f>
        <v>27.104148332996502</v>
      </c>
      <c r="F4" s="4">
        <f t="shared" ref="F4:F9" si="1">$B$34/(1+$B$34+$B$35*(1-A4^$B$37/($B$36^$B$37+A4^$B$37)))</f>
        <v>2.7908636403825189E-2</v>
      </c>
      <c r="G4" s="2">
        <v>17</v>
      </c>
      <c r="H4" s="2">
        <v>26</v>
      </c>
    </row>
    <row r="5" spans="1:8">
      <c r="A5" s="2">
        <v>5.0000000000000001E-3</v>
      </c>
      <c r="B5" s="2">
        <v>41</v>
      </c>
      <c r="C5" s="3">
        <f t="shared" si="0"/>
        <v>1464285.7142857141</v>
      </c>
      <c r="D5" s="3">
        <f>$B$42*$B$28*$B$43*F5/(($B$40*$B$29+($B$40+1)*$B$43)*$B$41)</f>
        <v>5.4858792905413518E-6</v>
      </c>
      <c r="E5" s="10">
        <f>(D5*$B$30/(10^6*10^6)*6.02E+23)/$B$16</f>
        <v>79.024091180248163</v>
      </c>
      <c r="F5" s="4">
        <f t="shared" si="1"/>
        <v>8.136963393191593E-2</v>
      </c>
      <c r="G5" s="2">
        <v>37</v>
      </c>
      <c r="H5" s="2">
        <v>44</v>
      </c>
    </row>
    <row r="6" spans="1:8">
      <c r="A6" s="2">
        <v>1.2E-2</v>
      </c>
      <c r="B6" s="2">
        <v>67</v>
      </c>
      <c r="C6" s="3">
        <f t="shared" si="0"/>
        <v>2392857.1428571427</v>
      </c>
      <c r="D6" s="3">
        <f>$B$42*$B$28*$B$43*F6/(($B$40*$B$29+($B$40+1)*$B$43)*$B$41)</f>
        <v>1.456246960964872E-5</v>
      </c>
      <c r="E6" s="10">
        <f>(D6*$B$30/(10^6*10^6)*6.02E+23)/$B$16</f>
        <v>209.77237472698977</v>
      </c>
      <c r="F6" s="4">
        <f t="shared" si="1"/>
        <v>0.21599870477004893</v>
      </c>
      <c r="G6" s="2">
        <v>65</v>
      </c>
      <c r="H6" s="2">
        <v>69</v>
      </c>
    </row>
    <row r="7" spans="1:8">
      <c r="A7" s="2">
        <v>5.2999999999999999E-2</v>
      </c>
      <c r="B7" s="2">
        <v>86</v>
      </c>
      <c r="C7" s="3">
        <f t="shared" si="0"/>
        <v>3071428.5714285709</v>
      </c>
      <c r="D7" s="3">
        <f>$B$42*$B$28*$B$43*F7/(($B$40*$B$29+($B$40+1)*$B$43)*$B$41)</f>
        <v>4.8609715459287967E-5</v>
      </c>
      <c r="E7" s="10">
        <f>(D7*$B$30/(10^6*10^6)*6.02E+23)/$B$16</f>
        <v>700.22295119104297</v>
      </c>
      <c r="F7" s="4">
        <f t="shared" si="1"/>
        <v>0.72100652292452072</v>
      </c>
      <c r="G7" s="2">
        <v>84</v>
      </c>
      <c r="H7" s="2">
        <v>88</v>
      </c>
    </row>
    <row r="8" spans="1:8">
      <c r="A8" s="2">
        <v>0.216</v>
      </c>
      <c r="B8" s="2">
        <v>93</v>
      </c>
      <c r="C8" s="3">
        <f t="shared" si="0"/>
        <v>3321428.5714285709</v>
      </c>
      <c r="D8" s="3">
        <f>$B$42*$B$28*$B$43*F8/(($B$40*$B$29+($B$40+1)*$B$43)*$B$41)</f>
        <v>6.3717694724309113E-5</v>
      </c>
      <c r="E8" s="10">
        <f>(D8*$B$30/(10^6*10^6)*6.02E+23)/$B$16</f>
        <v>917.85339250367269</v>
      </c>
      <c r="F8" s="4">
        <f t="shared" si="1"/>
        <v>0.94509653240856739</v>
      </c>
      <c r="G8" s="2">
        <v>91</v>
      </c>
      <c r="H8" s="2">
        <v>95</v>
      </c>
    </row>
    <row r="9" spans="1:8">
      <c r="A9" s="2">
        <v>1</v>
      </c>
      <c r="B9" s="2">
        <v>93</v>
      </c>
      <c r="C9" s="3">
        <f t="shared" si="0"/>
        <v>3321428.5714285709</v>
      </c>
      <c r="D9" s="3">
        <f>$B$42*$B$28*$B$43*F9/(($B$40*$B$29+($B$40+1)*$B$43)*$B$41)</f>
        <v>6.5951852528439858E-5</v>
      </c>
      <c r="E9" s="10">
        <f>(D9*$B$30/(10^6*10^6)*6.02E+23)/$B$16</f>
        <v>950.03643567217603</v>
      </c>
      <c r="F9" s="4">
        <f t="shared" si="1"/>
        <v>0.97823481217015362</v>
      </c>
      <c r="G9" s="2">
        <v>92</v>
      </c>
      <c r="H9" s="2">
        <v>94</v>
      </c>
    </row>
    <row r="12" spans="1:8">
      <c r="A12" s="5" t="s">
        <v>26</v>
      </c>
    </row>
    <row r="13" spans="1:8">
      <c r="A13" s="2" t="s">
        <v>11</v>
      </c>
      <c r="B13" s="3">
        <v>2.8000000000000002E-13</v>
      </c>
      <c r="C13" s="2" t="s">
        <v>15</v>
      </c>
      <c r="D13" s="6" t="s">
        <v>59</v>
      </c>
      <c r="E13" s="6"/>
      <c r="F13" s="6"/>
    </row>
    <row r="14" spans="1:8">
      <c r="A14" s="2" t="s">
        <v>12</v>
      </c>
      <c r="B14" s="3">
        <v>100000000</v>
      </c>
      <c r="C14" s="2" t="s">
        <v>13</v>
      </c>
      <c r="D14" s="2" t="s">
        <v>57</v>
      </c>
    </row>
    <row r="15" spans="1:8">
      <c r="A15" s="2" t="s">
        <v>4</v>
      </c>
      <c r="B15" s="2">
        <v>1</v>
      </c>
      <c r="C15" s="2" t="s">
        <v>5</v>
      </c>
      <c r="D15" s="2" t="s">
        <v>58</v>
      </c>
    </row>
    <row r="16" spans="1:8">
      <c r="A16" s="2" t="s">
        <v>7</v>
      </c>
      <c r="B16" s="3">
        <f>$B$13*$B$14*$B$15</f>
        <v>2.8000000000000003E-5</v>
      </c>
      <c r="C16" s="2" t="s">
        <v>8</v>
      </c>
      <c r="D16" s="2" t="s">
        <v>9</v>
      </c>
    </row>
    <row r="17" spans="1:6">
      <c r="B17" s="3"/>
    </row>
    <row r="18" spans="1:6">
      <c r="A18" s="5" t="s">
        <v>27</v>
      </c>
      <c r="B18" s="3"/>
    </row>
    <row r="19" spans="1:6">
      <c r="A19" s="2" t="s">
        <v>28</v>
      </c>
      <c r="B19" s="7">
        <v>5</v>
      </c>
      <c r="C19" s="2" t="s">
        <v>29</v>
      </c>
    </row>
    <row r="20" spans="1:6">
      <c r="A20" s="2" t="s">
        <v>32</v>
      </c>
      <c r="B20" s="7">
        <v>1000</v>
      </c>
      <c r="C20" s="2" t="s">
        <v>33</v>
      </c>
      <c r="D20" s="2" t="s">
        <v>34</v>
      </c>
    </row>
    <row r="21" spans="1:6">
      <c r="A21" s="2" t="s">
        <v>40</v>
      </c>
      <c r="B21" s="7">
        <v>2</v>
      </c>
      <c r="C21" s="2" t="s">
        <v>41</v>
      </c>
    </row>
    <row r="22" spans="1:6">
      <c r="B22" s="7"/>
    </row>
    <row r="23" spans="1:6">
      <c r="A23" s="5" t="s">
        <v>23</v>
      </c>
      <c r="B23" s="3"/>
    </row>
    <row r="24" spans="1:6">
      <c r="A24" s="2" t="s">
        <v>19</v>
      </c>
      <c r="B24" s="7">
        <v>0.12</v>
      </c>
      <c r="C24" s="2" t="s">
        <v>20</v>
      </c>
      <c r="D24" s="2" t="s">
        <v>61</v>
      </c>
      <c r="E24" s="1" t="s">
        <v>60</v>
      </c>
    </row>
    <row r="25" spans="1:6">
      <c r="A25" s="2" t="s">
        <v>21</v>
      </c>
      <c r="B25" s="7">
        <v>25</v>
      </c>
      <c r="C25" s="2" t="s">
        <v>22</v>
      </c>
      <c r="D25" s="2" t="s">
        <v>62</v>
      </c>
      <c r="E25" s="1" t="s">
        <v>60</v>
      </c>
    </row>
    <row r="26" spans="1:6">
      <c r="B26" s="7"/>
    </row>
    <row r="27" spans="1:6">
      <c r="A27" s="5" t="s">
        <v>24</v>
      </c>
      <c r="B27" s="7"/>
    </row>
    <row r="28" spans="1:6" ht="17">
      <c r="A28" s="2" t="s">
        <v>16</v>
      </c>
      <c r="B28" s="7">
        <v>1.9</v>
      </c>
      <c r="C28" s="2" t="s">
        <v>17</v>
      </c>
      <c r="D28" s="12" t="s">
        <v>63</v>
      </c>
    </row>
    <row r="29" spans="1:6">
      <c r="A29" s="2" t="s">
        <v>43</v>
      </c>
      <c r="B29" s="8">
        <v>1</v>
      </c>
      <c r="C29" s="2" t="s">
        <v>17</v>
      </c>
    </row>
    <row r="30" spans="1:6">
      <c r="A30" s="2" t="s">
        <v>44</v>
      </c>
      <c r="B30" s="9">
        <v>6.6999999999999996E-10</v>
      </c>
      <c r="C30" s="2" t="s">
        <v>45</v>
      </c>
      <c r="D30" s="6" t="s">
        <v>46</v>
      </c>
      <c r="E30" s="6"/>
      <c r="F30" s="6"/>
    </row>
    <row r="31" spans="1:6">
      <c r="A31" s="2" t="s">
        <v>36</v>
      </c>
      <c r="B31" s="2">
        <v>25</v>
      </c>
      <c r="C31" s="2" t="s">
        <v>37</v>
      </c>
      <c r="D31" s="6" t="s">
        <v>35</v>
      </c>
      <c r="E31" s="6"/>
    </row>
    <row r="33" spans="1:4">
      <c r="A33" s="5" t="s">
        <v>49</v>
      </c>
      <c r="D33" s="2" t="s">
        <v>48</v>
      </c>
    </row>
    <row r="34" spans="1:4">
      <c r="A34" s="2" t="s">
        <v>50</v>
      </c>
      <c r="B34" s="2">
        <v>53</v>
      </c>
    </row>
    <row r="35" spans="1:4">
      <c r="A35" s="2" t="s">
        <v>51</v>
      </c>
      <c r="B35" s="2">
        <v>1950</v>
      </c>
    </row>
    <row r="36" spans="1:4">
      <c r="A36" s="2" t="s">
        <v>52</v>
      </c>
      <c r="B36" s="2">
        <v>3.0000000000000001E-3</v>
      </c>
      <c r="C36" s="2" t="s">
        <v>53</v>
      </c>
    </row>
    <row r="37" spans="1:4">
      <c r="A37" s="2" t="s">
        <v>54</v>
      </c>
      <c r="B37" s="2">
        <v>1.6</v>
      </c>
    </row>
    <row r="39" spans="1:4">
      <c r="A39" s="5" t="s">
        <v>25</v>
      </c>
      <c r="B39" s="7"/>
    </row>
    <row r="40" spans="1:4">
      <c r="A40" s="2" t="s">
        <v>18</v>
      </c>
      <c r="B40" s="7">
        <f>$B$24*1/$B$28+$B$25</f>
        <v>25.063157894736843</v>
      </c>
      <c r="C40" s="2" t="s">
        <v>22</v>
      </c>
    </row>
    <row r="41" spans="1:4">
      <c r="A41" s="2" t="s">
        <v>30</v>
      </c>
      <c r="B41" s="3">
        <f>-LN(0.5)/$B$19</f>
        <v>0.13862943611198905</v>
      </c>
      <c r="C41" s="2" t="s">
        <v>31</v>
      </c>
    </row>
    <row r="42" spans="1:4">
      <c r="A42" s="2" t="s">
        <v>38</v>
      </c>
      <c r="B42" s="3">
        <f>$B$31/$B$20</f>
        <v>2.5000000000000001E-2</v>
      </c>
      <c r="C42" s="2" t="s">
        <v>39</v>
      </c>
    </row>
    <row r="43" spans="1:4">
      <c r="A43" s="2" t="s">
        <v>47</v>
      </c>
      <c r="B43" s="3">
        <f>$B$21/$B$30/(6.022E+23)*10^6*10^6</f>
        <v>4.9569488988138021E-3</v>
      </c>
      <c r="C4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C4FE-EF73-964A-8C5B-F10ABCB7B0F9}">
  <dimension ref="A1"/>
  <sheetViews>
    <sheetView tabSelected="1" workbookViewId="0">
      <selection activeCell="I27" sqref="I27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c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Tan</dc:creator>
  <cp:lastModifiedBy>Julie Tan</cp:lastModifiedBy>
  <dcterms:created xsi:type="dcterms:W3CDTF">2020-05-07T20:32:20Z</dcterms:created>
  <dcterms:modified xsi:type="dcterms:W3CDTF">2020-05-12T12:18:16Z</dcterms:modified>
</cp:coreProperties>
</file>