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9SJOlkoLzv2rXIepb7GU7Lw0bzMlm0Eq14trs4P4jHE="/>
    </ext>
  </extLst>
</workbook>
</file>

<file path=xl/sharedStrings.xml><?xml version="1.0" encoding="utf-8"?>
<sst xmlns="http://schemas.openxmlformats.org/spreadsheetml/2006/main" count="510" uniqueCount="110">
  <si>
    <t>BROUILLON:</t>
  </si>
  <si>
    <t>1//2 longueur</t>
  </si>
  <si>
    <t>4096, fft</t>
  </si>
  <si>
    <t>overflow</t>
  </si>
  <si>
    <t>Diiférence fini para</t>
  </si>
  <si>
    <t>Cas 1</t>
  </si>
  <si>
    <t>Cas 2</t>
  </si>
  <si>
    <t>Cas 3</t>
  </si>
  <si>
    <t>Colonne 1</t>
  </si>
  <si>
    <t>Colonne 2</t>
  </si>
  <si>
    <t>Colonne 3</t>
  </si>
  <si>
    <t>Element fini</t>
  </si>
  <si>
    <t>np</t>
  </si>
  <si>
    <t>Tension</t>
  </si>
  <si>
    <t>f1</t>
  </si>
  <si>
    <t>of</t>
  </si>
  <si>
    <t xml:space="preserve">longueur </t>
  </si>
  <si>
    <t>f2</t>
  </si>
  <si>
    <t>number of points</t>
  </si>
  <si>
    <t>f3</t>
  </si>
  <si>
    <t>précision : time differential</t>
  </si>
  <si>
    <t>f4</t>
  </si>
  <si>
    <t>nombre de points dans le temps</t>
  </si>
  <si>
    <t>f5</t>
  </si>
  <si>
    <t>temps =  number points * time diif</t>
  </si>
  <si>
    <t xml:space="preserve">amplitude of play </t>
  </si>
  <si>
    <t>Time of simulation</t>
  </si>
  <si>
    <t>4.576626777648926</t>
  </si>
  <si>
    <t>23.250884771347046</t>
  </si>
  <si>
    <t>113.1993780136108</t>
  </si>
  <si>
    <t>192.78776121139526</t>
  </si>
  <si>
    <t>Frequency found</t>
  </si>
  <si>
    <t>245-742-1230</t>
  </si>
  <si>
    <t>242-485-730-1219</t>
  </si>
  <si>
    <t>242-485-730-1217</t>
  </si>
  <si>
    <t>242-735-1221</t>
  </si>
  <si>
    <t>241-724-1218</t>
  </si>
  <si>
    <t>239-724-1208</t>
  </si>
  <si>
    <t>239-724-1202</t>
  </si>
  <si>
    <t xml:space="preserve"> overflow</t>
  </si>
  <si>
    <t>Frequency harmonic 1</t>
  </si>
  <si>
    <t xml:space="preserve">What it looks like </t>
  </si>
  <si>
    <t>Frequency 1</t>
  </si>
  <si>
    <t>Frequency 3</t>
  </si>
  <si>
    <t>Frequency 5</t>
  </si>
  <si>
    <t>Frequency 7</t>
  </si>
  <si>
    <t>DONNEE</t>
  </si>
  <si>
    <t>Moyennes</t>
  </si>
  <si>
    <t>EF</t>
  </si>
  <si>
    <t>Résultat moins la moyenne</t>
  </si>
  <si>
    <t>Numéro</t>
  </si>
  <si>
    <t>df time</t>
  </si>
  <si>
    <t xml:space="preserve">el time </t>
  </si>
  <si>
    <t>maths frequ</t>
  </si>
  <si>
    <t>freq 3</t>
  </si>
  <si>
    <t>freq 5</t>
  </si>
  <si>
    <t>df freq</t>
  </si>
  <si>
    <t>freq3d</t>
  </si>
  <si>
    <t>freq 5d</t>
  </si>
  <si>
    <t>el freq</t>
  </si>
  <si>
    <t>fres3</t>
  </si>
  <si>
    <t>freq5</t>
  </si>
  <si>
    <t>pour la fréquence fondamentale</t>
  </si>
  <si>
    <t>ICI ON DETECTE TOUTE LES HARMONIQUES</t>
  </si>
  <si>
    <t>Moyenne</t>
  </si>
  <si>
    <t>ef</t>
  </si>
  <si>
    <t>nombre de points de temps</t>
  </si>
  <si>
    <t>freq 2</t>
  </si>
  <si>
    <t>FREQ 3</t>
  </si>
  <si>
    <t>freq 2 df</t>
  </si>
  <si>
    <t>fres3 df</t>
  </si>
  <si>
    <t>freq2 ef</t>
  </si>
  <si>
    <t>freq 3ef</t>
  </si>
  <si>
    <t>FFT error margin</t>
  </si>
  <si>
    <t>Nan</t>
  </si>
  <si>
    <t>/</t>
  </si>
  <si>
    <t>dt</t>
  </si>
  <si>
    <t>FEM max error</t>
  </si>
  <si>
    <t>FFT error max</t>
  </si>
  <si>
    <t>DF max error</t>
  </si>
  <si>
    <t>np corde</t>
  </si>
  <si>
    <t>temps</t>
  </si>
  <si>
    <t>tel</t>
  </si>
  <si>
    <t>freq 2 d</t>
  </si>
  <si>
    <t>freq 3 d</t>
  </si>
  <si>
    <t xml:space="preserve"> f4d</t>
  </si>
  <si>
    <t>f5d</t>
  </si>
  <si>
    <t>freq 2e</t>
  </si>
  <si>
    <t>freq 3e</t>
  </si>
  <si>
    <t>f4e</t>
  </si>
  <si>
    <t>f5e</t>
  </si>
  <si>
    <t xml:space="preserve">Bell </t>
  </si>
  <si>
    <t>Aluminium</t>
  </si>
  <si>
    <t xml:space="preserve">Damping kg/m2/s </t>
  </si>
  <si>
    <t>alpha</t>
  </si>
  <si>
    <t>gamma</t>
  </si>
  <si>
    <t>D</t>
  </si>
  <si>
    <t xml:space="preserve">Aluminium </t>
  </si>
  <si>
    <t>Model Matlab</t>
  </si>
  <si>
    <t>density kg/m3</t>
  </si>
  <si>
    <t>Reality</t>
  </si>
  <si>
    <t xml:space="preserve">R m </t>
  </si>
  <si>
    <t>Math</t>
  </si>
  <si>
    <t>thickness m</t>
  </si>
  <si>
    <t>Laiton</t>
  </si>
  <si>
    <t>Young Modul N/m2</t>
  </si>
  <si>
    <t xml:space="preserve">Poisson </t>
  </si>
  <si>
    <t>Effect of the damping</t>
  </si>
  <si>
    <t>Damping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</si>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</sst>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u/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color theme="1"/>
      <name val="Arial"/>
      <scheme val="minor"/>
    </font>
    <font>
      <u/>
      <sz val="11.0"/>
      <color theme="1"/>
      <name val="Quattrocento Sans"/>
    </font>
    <font>
      <sz val="10.0"/>
      <color rgb="FF000000"/>
      <name val="Arial"/>
    </font>
    <font>
      <sz val="7.0"/>
      <color theme="1"/>
      <name val="Arial"/>
    </font>
    <font>
      <b/>
      <u/>
      <sz val="10.0"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0.0"/>
      <color rgb="FFFFFFFF"/>
      <name val="Roboto"/>
    </font>
    <font>
      <sz val="10.0"/>
      <color rgb="FF434343"/>
      <name val="Roboto"/>
    </font>
    <font>
      <sz val="11.0"/>
      <color rgb="FF9C0006"/>
      <name val="Arial"/>
    </font>
    <font>
      <color rgb="FF00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277E3E"/>
        <bgColor rgb="FF277E3E"/>
      </patternFill>
    </fill>
    <fill>
      <patternFill patternType="solid">
        <fgColor rgb="FF38761D"/>
        <bgColor rgb="FF38761D"/>
      </patternFill>
    </fill>
    <fill>
      <patternFill patternType="solid">
        <fgColor rgb="FFE6B8AF"/>
        <bgColor rgb="FFE6B8AF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C7CE"/>
        <bgColor rgb="FFFFC7CE"/>
      </patternFill>
    </fill>
  </fills>
  <borders count="7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284E3F"/>
      </top>
      <bottom style="thin">
        <color rgb="FF284E3F"/>
      </bottom>
    </border>
    <border>
      <left style="thin">
        <color rgb="FF00FF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ck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ck">
        <color rgb="FF0000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ck">
        <color rgb="FF000000"/>
      </bottom>
    </border>
    <border>
      <bottom style="thick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4A86E8"/>
      </left>
      <right style="thin">
        <color rgb="FF4A86E8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284E3F"/>
      </right>
      <top style="thin">
        <color rgb="FFFFFFFF"/>
      </top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FFF00"/>
      </left>
      <right style="thin">
        <color rgb="FFFFFF00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000000"/>
      </top>
      <bottom style="thin">
        <color rgb="FF284E3F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284E3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E6B8AF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000000"/>
      </left>
      <right style="thin">
        <color rgb="FFE6B8AF"/>
      </right>
      <top style="thin">
        <color rgb="FFE6B8AF"/>
      </top>
      <bottom style="thin">
        <color rgb="FFE6B8AF"/>
      </bottom>
    </border>
    <border>
      <left style="thin">
        <color rgb="FFE6B8AF"/>
      </left>
      <right style="thin">
        <color rgb="FF284E3F"/>
      </right>
      <top style="thin">
        <color rgb="FFE6B8AF"/>
      </top>
      <bottom style="thin">
        <color rgb="FFE6B8AF"/>
      </bottom>
    </border>
    <border>
      <left/>
      <right style="thin">
        <color rgb="FF000000"/>
      </right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Border="1" applyFont="1"/>
    <xf borderId="6" fillId="0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ill="1" applyFont="1">
      <alignment horizontal="left" vertical="center"/>
    </xf>
    <xf borderId="8" fillId="2" fontId="2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left" shrinkToFit="0" vertical="center" wrapText="1"/>
    </xf>
    <xf borderId="0" fillId="0" fontId="2" numFmtId="0" xfId="0" applyFont="1"/>
    <xf borderId="5" fillId="0" fontId="2" numFmtId="0" xfId="0" applyBorder="1" applyFont="1"/>
    <xf borderId="10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shrinkToFit="0" vertical="center" wrapText="1"/>
    </xf>
    <xf borderId="14" fillId="3" fontId="2" numFmtId="0" xfId="0" applyBorder="1" applyFill="1" applyFont="1"/>
    <xf borderId="15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shrinkToFit="0" vertical="center" wrapText="1"/>
    </xf>
    <xf borderId="0" fillId="0" fontId="5" numFmtId="0" xfId="0" applyFont="1"/>
    <xf borderId="19" fillId="2" fontId="2" numFmtId="0" xfId="0" applyAlignment="1" applyBorder="1" applyFont="1">
      <alignment shrinkToFit="0" vertical="center" wrapText="1"/>
    </xf>
    <xf borderId="20" fillId="4" fontId="2" numFmtId="0" xfId="0" applyAlignment="1" applyBorder="1" applyFill="1" applyFont="1">
      <alignment vertical="center"/>
    </xf>
    <xf borderId="14" fillId="5" fontId="2" numFmtId="0" xfId="0" applyBorder="1" applyFill="1" applyFont="1"/>
    <xf borderId="15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Border="1" applyFont="1"/>
    <xf borderId="25" fillId="0" fontId="2" numFmtId="0" xfId="0" applyAlignment="1" applyBorder="1" applyFont="1">
      <alignment vertical="center"/>
    </xf>
    <xf borderId="26" fillId="0" fontId="2" numFmtId="0" xfId="0" applyBorder="1" applyFont="1"/>
    <xf borderId="0" fillId="0" fontId="6" numFmtId="0" xfId="0" applyFont="1"/>
    <xf borderId="9" fillId="0" fontId="2" numFmtId="0" xfId="0" applyAlignment="1" applyBorder="1" applyFont="1">
      <alignment horizontal="left" vertical="center"/>
    </xf>
    <xf borderId="27" fillId="6" fontId="2" numFmtId="0" xfId="0" applyAlignment="1" applyBorder="1" applyFill="1" applyFont="1">
      <alignment horizontal="left" vertical="center"/>
    </xf>
    <xf borderId="28" fillId="6" fontId="2" numFmtId="0" xfId="0" applyAlignment="1" applyBorder="1" applyFont="1">
      <alignment horizontal="left" vertical="center"/>
    </xf>
    <xf borderId="0" fillId="0" fontId="7" numFmtId="0" xfId="0" applyFont="1"/>
    <xf borderId="0" fillId="6" fontId="2" numFmtId="0" xfId="0" applyAlignment="1" applyFont="1">
      <alignment horizontal="left" vertical="center"/>
    </xf>
    <xf borderId="13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9" fillId="6" fontId="2" numFmtId="0" xfId="0" applyAlignment="1" applyBorder="1" applyFont="1">
      <alignment vertical="center"/>
    </xf>
    <xf borderId="30" fillId="0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32" fillId="0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0" fillId="0" fontId="7" numFmtId="0" xfId="0" applyFont="1"/>
    <xf borderId="0" fillId="0" fontId="2" numFmtId="0" xfId="0" applyAlignment="1" applyFont="1">
      <alignment readingOrder="0" vertical="center"/>
    </xf>
    <xf borderId="34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35" fillId="0" fontId="2" numFmtId="0" xfId="0" applyAlignment="1" applyBorder="1" applyFont="1">
      <alignment vertical="center"/>
    </xf>
    <xf borderId="36" fillId="0" fontId="8" numFmtId="0" xfId="0" applyBorder="1" applyFont="1"/>
    <xf borderId="36" fillId="0" fontId="8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37" fillId="7" fontId="7" numFmtId="0" xfId="0" applyAlignment="1" applyBorder="1" applyFill="1" applyFont="1">
      <alignment horizontal="left" vertical="center"/>
    </xf>
    <xf borderId="38" fillId="0" fontId="2" numFmtId="0" xfId="0" applyAlignment="1" applyBorder="1" applyFont="1">
      <alignment horizontal="left" vertical="center"/>
    </xf>
    <xf borderId="39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11" fillId="0" fontId="2" numFmtId="0" xfId="0" applyAlignment="1" applyBorder="1" applyFont="1">
      <alignment readingOrder="0" vertical="center"/>
    </xf>
    <xf borderId="40" fillId="0" fontId="2" numFmtId="0" xfId="0" applyAlignment="1" applyBorder="1" applyFont="1">
      <alignment shrinkToFit="0" vertical="center" wrapText="1"/>
    </xf>
    <xf borderId="41" fillId="0" fontId="2" numFmtId="0" xfId="0" applyAlignment="1" applyBorder="1" applyFont="1">
      <alignment vertical="center"/>
    </xf>
    <xf borderId="42" fillId="0" fontId="2" numFmtId="0" xfId="0" applyAlignment="1" applyBorder="1" applyFont="1">
      <alignment vertical="center"/>
    </xf>
    <xf borderId="43" fillId="8" fontId="9" numFmtId="0" xfId="0" applyAlignment="1" applyBorder="1" applyFill="1" applyFont="1">
      <alignment horizontal="center"/>
    </xf>
    <xf borderId="44" fillId="0" fontId="4" numFmtId="0" xfId="0" applyBorder="1" applyFont="1"/>
    <xf borderId="45" fillId="0" fontId="4" numFmtId="0" xfId="0" applyBorder="1" applyFont="1"/>
    <xf borderId="38" fillId="0" fontId="2" numFmtId="0" xfId="0" applyAlignment="1" applyBorder="1" applyFont="1">
      <alignment horizontal="left" shrinkToFit="0" vertical="center" wrapText="1"/>
    </xf>
    <xf borderId="46" fillId="0" fontId="2" numFmtId="0" xfId="0" applyAlignment="1" applyBorder="1" applyFont="1">
      <alignment horizontal="left" vertical="center"/>
    </xf>
    <xf borderId="47" fillId="0" fontId="2" numFmtId="0" xfId="0" applyAlignment="1" applyBorder="1" applyFont="1">
      <alignment horizontal="left" vertical="center"/>
    </xf>
    <xf borderId="47" fillId="9" fontId="2" numFmtId="0" xfId="0" applyAlignment="1" applyBorder="1" applyFill="1" applyFont="1">
      <alignment horizontal="left" vertical="center"/>
    </xf>
    <xf borderId="48" fillId="0" fontId="2" numFmtId="0" xfId="0" applyBorder="1" applyFont="1"/>
    <xf borderId="49" fillId="10" fontId="2" numFmtId="0" xfId="0" applyBorder="1" applyFill="1" applyFont="1"/>
    <xf borderId="36" fillId="0" fontId="2" numFmtId="0" xfId="0" applyBorder="1" applyFont="1"/>
    <xf borderId="36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50" fillId="11" fontId="2" numFmtId="0" xfId="0" applyAlignment="1" applyBorder="1" applyFill="1" applyFont="1">
      <alignment shrinkToFit="0" vertical="center" wrapText="1"/>
    </xf>
    <xf borderId="51" fillId="11" fontId="2" numFmtId="0" xfId="0" applyAlignment="1" applyBorder="1" applyFont="1">
      <alignment vertical="center"/>
    </xf>
    <xf borderId="52" fillId="11" fontId="2" numFmtId="0" xfId="0" applyAlignment="1" applyBorder="1" applyFont="1">
      <alignment vertical="center"/>
    </xf>
    <xf borderId="53" fillId="11" fontId="2" numFmtId="0" xfId="0" applyAlignment="1" applyBorder="1" applyFont="1">
      <alignment vertical="center"/>
    </xf>
    <xf borderId="14" fillId="11" fontId="2" numFmtId="0" xfId="0" applyBorder="1" applyFont="1"/>
    <xf borderId="54" fillId="11" fontId="2" numFmtId="0" xfId="0" applyBorder="1" applyFont="1"/>
    <xf borderId="55" fillId="0" fontId="2" numFmtId="0" xfId="0" applyBorder="1" applyFont="1"/>
    <xf borderId="2" fillId="0" fontId="2" numFmtId="0" xfId="0" applyBorder="1" applyFont="1"/>
    <xf borderId="14" fillId="11" fontId="2" numFmtId="0" xfId="0" applyBorder="1" applyFont="1"/>
    <xf borderId="54" fillId="11" fontId="2" numFmtId="0" xfId="0" applyBorder="1" applyFont="1"/>
    <xf borderId="56" fillId="0" fontId="2" numFmtId="0" xfId="0" applyAlignment="1" applyBorder="1" applyFont="1">
      <alignment vertical="center"/>
    </xf>
    <xf borderId="57" fillId="0" fontId="2" numFmtId="0" xfId="0" applyBorder="1" applyFont="1"/>
    <xf borderId="0" fillId="0" fontId="5" numFmtId="0" xfId="0" applyFont="1"/>
    <xf borderId="0" fillId="0" fontId="10" numFmtId="0" xfId="0" applyAlignment="1" applyFont="1">
      <alignment horizontal="right" vertical="bottom"/>
    </xf>
    <xf borderId="58" fillId="0" fontId="2" numFmtId="0" xfId="0" applyAlignment="1" applyBorder="1" applyFont="1">
      <alignment vertical="center"/>
    </xf>
    <xf borderId="59" fillId="0" fontId="5" numFmtId="0" xfId="0" applyAlignment="1" applyBorder="1" applyFont="1">
      <alignment readingOrder="0"/>
    </xf>
    <xf borderId="59" fillId="0" fontId="10" numFmtId="0" xfId="0" applyAlignment="1" applyBorder="1" applyFont="1">
      <alignment horizontal="right" readingOrder="0" vertical="bottom"/>
    </xf>
    <xf borderId="0" fillId="0" fontId="11" numFmtId="0" xfId="0" applyFont="1"/>
    <xf borderId="0" fillId="0" fontId="11" numFmtId="0" xfId="0" applyFont="1"/>
    <xf borderId="59" fillId="0" fontId="2" numFmtId="0" xfId="0" applyAlignment="1" applyBorder="1" applyFont="1">
      <alignment vertical="center"/>
    </xf>
    <xf borderId="59" fillId="0" fontId="5" numFmtId="0" xfId="0" applyBorder="1" applyFont="1"/>
    <xf borderId="59" fillId="0" fontId="5" numFmtId="0" xfId="0" applyBorder="1" applyFont="1"/>
    <xf borderId="59" fillId="0" fontId="10" numFmtId="0" xfId="0" applyAlignment="1" applyBorder="1" applyFont="1">
      <alignment horizontal="right" vertical="bottom"/>
    </xf>
    <xf borderId="34" fillId="0" fontId="2" numFmtId="0" xfId="0" applyAlignment="1" applyBorder="1" applyFont="1">
      <alignment shrinkToFit="0" vertical="center" wrapText="1"/>
    </xf>
    <xf borderId="60" fillId="0" fontId="2" numFmtId="0" xfId="0" applyAlignment="1" applyBorder="1" applyFont="1">
      <alignment vertical="center"/>
    </xf>
    <xf borderId="61" fillId="0" fontId="2" numFmtId="0" xfId="0" applyAlignment="1" applyBorder="1" applyFont="1">
      <alignment vertical="center"/>
    </xf>
    <xf borderId="62" fillId="0" fontId="2" numFmtId="0" xfId="0" applyBorder="1" applyFont="1"/>
    <xf borderId="63" fillId="0" fontId="2" numFmtId="0" xfId="0" applyBorder="1" applyFont="1"/>
    <xf borderId="0" fillId="0" fontId="2" numFmtId="0" xfId="0" applyAlignment="1" applyFont="1">
      <alignment shrinkToFit="0" vertical="center" wrapText="1"/>
    </xf>
    <xf borderId="38" fillId="12" fontId="12" numFmtId="0" xfId="0" applyAlignment="1" applyBorder="1" applyFill="1" applyFont="1">
      <alignment horizontal="left" vertical="center"/>
    </xf>
    <xf borderId="39" fillId="12" fontId="12" numFmtId="0" xfId="0" applyAlignment="1" applyBorder="1" applyFont="1">
      <alignment horizontal="left" vertical="center"/>
    </xf>
    <xf borderId="11" fillId="13" fontId="13" numFmtId="0" xfId="0" applyAlignment="1" applyBorder="1" applyFill="1" applyFont="1">
      <alignment horizontal="right" vertical="center"/>
    </xf>
    <xf borderId="11" fillId="13" fontId="2" numFmtId="0" xfId="0" applyAlignment="1" applyBorder="1" applyFont="1">
      <alignment vertical="center"/>
    </xf>
    <xf borderId="12" fillId="13" fontId="2" numFmtId="0" xfId="0" applyAlignment="1" applyBorder="1" applyFont="1">
      <alignment vertical="center"/>
    </xf>
    <xf borderId="16" fillId="14" fontId="13" numFmtId="0" xfId="0" applyAlignment="1" applyBorder="1" applyFill="1" applyFont="1">
      <alignment horizontal="right" vertical="center"/>
    </xf>
    <xf borderId="16" fillId="14" fontId="2" numFmtId="0" xfId="0" applyAlignment="1" applyBorder="1" applyFont="1">
      <alignment vertical="center"/>
    </xf>
    <xf borderId="17" fillId="14" fontId="2" numFmtId="0" xfId="0" applyAlignment="1" applyBorder="1" applyFont="1">
      <alignment vertical="center"/>
    </xf>
    <xf borderId="11" fillId="15" fontId="14" numFmtId="0" xfId="0" applyAlignment="1" applyBorder="1" applyFill="1" applyFont="1">
      <alignment vertical="center"/>
    </xf>
    <xf borderId="12" fillId="15" fontId="14" numFmtId="0" xfId="0" applyAlignment="1" applyBorder="1" applyFont="1">
      <alignment vertical="center"/>
    </xf>
    <xf borderId="16" fillId="15" fontId="14" numFmtId="0" xfId="0" applyAlignment="1" applyBorder="1" applyFont="1">
      <alignment vertical="center"/>
    </xf>
    <xf borderId="14" fillId="15" fontId="14" numFmtId="0" xfId="0" applyBorder="1" applyFont="1"/>
    <xf borderId="16" fillId="13" fontId="13" numFmtId="0" xfId="0" applyAlignment="1" applyBorder="1" applyFont="1">
      <alignment horizontal="right" vertical="center"/>
    </xf>
    <xf borderId="11" fillId="14" fontId="13" numFmtId="0" xfId="0" applyAlignment="1" applyBorder="1" applyFont="1">
      <alignment horizontal="right" vertical="center"/>
    </xf>
    <xf borderId="41" fillId="13" fontId="13" numFmtId="0" xfId="0" applyAlignment="1" applyBorder="1" applyFont="1">
      <alignment horizontal="right" vertical="center"/>
    </xf>
    <xf borderId="41" fillId="14" fontId="13" numFmtId="0" xfId="0" applyAlignment="1" applyBorder="1" applyFont="1">
      <alignment horizontal="right" vertical="center"/>
    </xf>
    <xf borderId="0" fillId="0" fontId="2" numFmtId="0" xfId="0" applyAlignment="1" applyFont="1">
      <alignment readingOrder="0" shrinkToFit="0" wrapText="1"/>
    </xf>
    <xf borderId="64" fillId="0" fontId="3" numFmtId="0" xfId="0" applyAlignment="1" applyBorder="1" applyFont="1">
      <alignment horizontal="center" readingOrder="0" shrinkToFit="0" wrapText="1"/>
    </xf>
    <xf borderId="65" fillId="0" fontId="4" numFmtId="0" xfId="0" applyBorder="1" applyFont="1"/>
    <xf borderId="66" fillId="0" fontId="2" numFmtId="11" xfId="0" applyAlignment="1" applyBorder="1" applyFont="1" applyNumberFormat="1">
      <alignment readingOrder="0" shrinkToFit="0" wrapText="1"/>
    </xf>
    <xf borderId="67" fillId="0" fontId="5" numFmtId="11" xfId="0" applyAlignment="1" applyBorder="1" applyFont="1" applyNumberFormat="1">
      <alignment readingOrder="0"/>
    </xf>
    <xf borderId="68" fillId="0" fontId="5" numFmtId="0" xfId="0" applyAlignment="1" applyBorder="1" applyFont="1">
      <alignment horizontal="center" readingOrder="0"/>
    </xf>
    <xf borderId="0" fillId="0" fontId="5" numFmtId="11" xfId="0" applyFont="1" applyNumberFormat="1"/>
    <xf borderId="69" fillId="0" fontId="4" numFmtId="0" xfId="0" applyBorder="1" applyFont="1"/>
    <xf borderId="70" fillId="0" fontId="4" numFmtId="0" xfId="0" applyBorder="1" applyFont="1"/>
    <xf borderId="68" fillId="0" fontId="5" numFmtId="0" xfId="0" applyAlignment="1" applyBorder="1" applyFont="1">
      <alignment readingOrder="0"/>
    </xf>
    <xf borderId="68" fillId="0" fontId="5" numFmtId="0" xfId="0" applyBorder="1" applyFont="1"/>
    <xf borderId="71" fillId="0" fontId="5" numFmtId="0" xfId="0" applyAlignment="1" applyBorder="1" applyFont="1">
      <alignment horizontal="center" readingOrder="0"/>
    </xf>
    <xf borderId="72" fillId="0" fontId="5" numFmtId="0" xfId="0" applyAlignment="1" applyBorder="1" applyFont="1">
      <alignment readingOrder="0"/>
    </xf>
    <xf borderId="72" fillId="0" fontId="5" numFmtId="0" xfId="0" applyBorder="1" applyFont="1"/>
    <xf borderId="67" fillId="0" fontId="5" numFmtId="11" xfId="0" applyBorder="1" applyFont="1" applyNumberFormat="1"/>
    <xf borderId="73" fillId="0" fontId="2" numFmtId="11" xfId="0" applyAlignment="1" applyBorder="1" applyFont="1" applyNumberFormat="1">
      <alignment readingOrder="0" shrinkToFit="0" wrapText="1"/>
    </xf>
    <xf borderId="74" fillId="0" fontId="5" numFmtId="11" xfId="0" applyAlignment="1" applyBorder="1" applyFont="1" applyNumberFormat="1">
      <alignment readingOrder="0"/>
    </xf>
    <xf borderId="64" fillId="0" fontId="3" numFmtId="11" xfId="0" applyAlignment="1" applyBorder="1" applyFont="1" applyNumberFormat="1">
      <alignment horizontal="center" readingOrder="0" shrinkToFit="0" wrapText="1"/>
    </xf>
    <xf borderId="75" fillId="0" fontId="5" numFmtId="11" xfId="0" applyAlignment="1" applyBorder="1" applyFont="1" applyNumberFormat="1">
      <alignment readingOrder="0"/>
    </xf>
    <xf borderId="0" fillId="0" fontId="1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4">
    <tableStyle count="3" pivot="0" name="Feuille 1-style">
      <tableStyleElement dxfId="1" type="headerRow"/>
      <tableStyleElement dxfId="2" type="firstRowStripe"/>
      <tableStyleElement dxfId="3" type="secondRowStripe"/>
    </tableStyle>
    <tableStyle count="3" pivot="0" name="Feuille 1-style 2">
      <tableStyleElement dxfId="1" type="headerRow"/>
      <tableStyleElement dxfId="2" type="firstRowStripe"/>
      <tableStyleElement dxfId="3" type="secondRowStripe"/>
    </tableStyle>
    <tableStyle count="2" pivot="0" name="Feuille 1-style 3">
      <tableStyleElement dxfId="2" type="firstRowStripe"/>
      <tableStyleElement dxfId="3" type="secondRowStripe"/>
    </tableStyle>
    <tableStyle count="3" pivot="0" name="Feuille 1-style 4">
      <tableStyleElement dxfId="1" type="headerRow"/>
      <tableStyleElement dxfId="2" type="firstRowStripe"/>
      <tableStyleElement dxfId="3" type="secondRowStripe"/>
    </tableStyle>
    <tableStyle count="3" pivot="0" name="Feuille 1-style 5">
      <tableStyleElement dxfId="1" type="headerRow"/>
      <tableStyleElement dxfId="2" type="firstRowStripe"/>
      <tableStyleElement dxfId="3" type="secondRowStripe"/>
    </tableStyle>
    <tableStyle count="2" pivot="0" name="Feuille 1-style 6">
      <tableStyleElement dxfId="3" type="firstRowStripe"/>
      <tableStyleElement dxfId="2" type="secondRowStripe"/>
    </tableStyle>
    <tableStyle count="2" pivot="0" name="Feuille 1-style 7">
      <tableStyleElement dxfId="2" type="firstRowStripe"/>
      <tableStyleElement dxfId="3" type="secondRowStripe"/>
    </tableStyle>
    <tableStyle count="3" pivot="0" name="Feuille 1-style 8">
      <tableStyleElement dxfId="1" type="headerRow"/>
      <tableStyleElement dxfId="2" type="firstRowStripe"/>
      <tableStyleElement dxfId="3" type="secondRowStripe"/>
    </tableStyle>
    <tableStyle count="3" pivot="0" name="Feuille 1-style 9">
      <tableStyleElement dxfId="1" type="headerRow"/>
      <tableStyleElement dxfId="2" type="firstRowStripe"/>
      <tableStyleElement dxfId="3" type="secondRowStripe"/>
    </tableStyle>
    <tableStyle count="3" pivot="0" name="Feuille 1-style 10">
      <tableStyleElement dxfId="1" type="headerRow"/>
      <tableStyleElement dxfId="2" type="firstRowStripe"/>
      <tableStyleElement dxfId="3" type="secondRowStripe"/>
    </tableStyle>
    <tableStyle count="2" pivot="0" name="Feuille 1-style 11">
      <tableStyleElement dxfId="2" type="firstRowStripe"/>
      <tableStyleElement dxfId="3" type="secondRowStripe"/>
    </tableStyle>
    <tableStyle count="2" pivot="0" name="Feuille 1-style 12">
      <tableStyleElement dxfId="3" type="firstRowStripe"/>
      <tableStyleElement dxfId="2" type="secondRowStripe"/>
    </tableStyle>
    <tableStyle count="3" pivot="0" name="Feuille 1-style 13">
      <tableStyleElement dxfId="1" type="headerRow"/>
      <tableStyleElement dxfId="2" type="firstRowStripe"/>
      <tableStyleElement dxfId="3" type="secondRowStripe"/>
    </tableStyle>
    <tableStyle count="2" pivot="0" name="Feuille 1-style 1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Fondamental frequency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1'!$Q$45:$Q$84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1'!$U$45:$U$84</c:f>
              <c:numCache/>
            </c:numRef>
          </c:val>
          <c:smooth val="0"/>
        </c:ser>
        <c:axId val="360478911"/>
        <c:axId val="465550066"/>
      </c:lineChart>
      <c:catAx>
        <c:axId val="36047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65550066"/>
      </c:catAx>
      <c:valAx>
        <c:axId val="465550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478911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Fifth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1'!$AA$179:$AA$218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1'!$AG$179:$AG$218</c:f>
              <c:numCache/>
            </c:numRef>
          </c:val>
          <c:smooth val="0"/>
        </c:ser>
        <c:axId val="2077949703"/>
        <c:axId val="1235911785"/>
      </c:lineChart>
      <c:catAx>
        <c:axId val="2077949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 the guitar is cuted into</a:t>
                </a:r>
              </a:p>
            </c:rich>
          </c:tx>
          <c:layout>
            <c:manualLayout>
              <c:xMode val="edge"/>
              <c:yMode val="edge"/>
              <c:x val="0.13758333333333334"/>
              <c:y val="0.849281221922731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35911785"/>
      </c:catAx>
      <c:valAx>
        <c:axId val="123591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Positive 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94970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Fourth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1'!$Z$179:$Z$218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1'!$AF$179:$AF$218</c:f>
              <c:numCache/>
            </c:numRef>
          </c:val>
          <c:smooth val="0"/>
        </c:ser>
        <c:axId val="1589180491"/>
        <c:axId val="1064201489"/>
      </c:lineChart>
      <c:catAx>
        <c:axId val="1589180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 the guitar is cuted into</a:t>
                </a:r>
              </a:p>
            </c:rich>
          </c:tx>
          <c:layout>
            <c:manualLayout>
              <c:xMode val="edge"/>
              <c:yMode val="edge"/>
              <c:x val="0.13758333333333334"/>
              <c:y val="0.849281221922731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4201489"/>
      </c:catAx>
      <c:valAx>
        <c:axId val="106420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Positive 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180491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Third Harmonic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1'!$AC$45:$AC$84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1'!$AG$45:$AG$84</c:f>
              <c:numCache/>
            </c:numRef>
          </c:val>
          <c:smooth val="0"/>
        </c:ser>
        <c:axId val="77597216"/>
        <c:axId val="507275447"/>
      </c:lineChart>
      <c:catAx>
        <c:axId val="775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07275447"/>
      </c:catAx>
      <c:valAx>
        <c:axId val="50727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Zero-Mean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97216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Fondamental frequency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1'!$AB$45:$AB$84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1'!$AF$45:$AF$84</c:f>
              <c:numCache/>
            </c:numRef>
          </c:val>
          <c:smooth val="0"/>
        </c:ser>
        <c:axId val="1377250457"/>
        <c:axId val="633253675"/>
      </c:lineChart>
      <c:catAx>
        <c:axId val="1377250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33253675"/>
      </c:catAx>
      <c:valAx>
        <c:axId val="63325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Zero-Mean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25045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Fifth Harmonic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1'!$AD$45:$AD$84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1'!$AH$45:$AH$84</c:f>
              <c:numCache/>
            </c:numRef>
          </c:val>
          <c:smooth val="0"/>
        </c:ser>
        <c:axId val="860808641"/>
        <c:axId val="411886132"/>
      </c:lineChart>
      <c:catAx>
        <c:axId val="860808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11886132"/>
      </c:catAx>
      <c:valAx>
        <c:axId val="411886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Zero-Mean Error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31850853548966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808641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Fondamental frequency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1'!$X$132:$X$171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1'!$AA$132:$AA$171</c:f>
              <c:numCache/>
            </c:numRef>
          </c:val>
          <c:smooth val="0"/>
        </c:ser>
        <c:axId val="749526383"/>
        <c:axId val="730035856"/>
      </c:lineChart>
      <c:catAx>
        <c:axId val="74952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730035856"/>
      </c:catAx>
      <c:valAx>
        <c:axId val="73003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Zero-Mean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52638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Second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1'!$Y$132:$Y$171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1'!$AB$132:$AB$171</c:f>
              <c:numCache/>
            </c:numRef>
          </c:val>
          <c:smooth val="0"/>
        </c:ser>
        <c:axId val="732042653"/>
        <c:axId val="1210314996"/>
      </c:lineChart>
      <c:catAx>
        <c:axId val="732042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10314996"/>
      </c:catAx>
      <c:valAx>
        <c:axId val="1210314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Zero-Mean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04265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Third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1'!$Z$132:$Z$171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1'!$AC$132:$AC$171</c:f>
              <c:numCache/>
            </c:numRef>
          </c:val>
          <c:smooth val="0"/>
        </c:ser>
        <c:axId val="1134493018"/>
        <c:axId val="955973991"/>
      </c:lineChart>
      <c:catAx>
        <c:axId val="1134493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55973991"/>
      </c:catAx>
      <c:valAx>
        <c:axId val="955973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Zero-Mean Error</a:t>
                </a:r>
              </a:p>
            </c:rich>
          </c:tx>
          <c:layout>
            <c:manualLayout>
              <c:xMode val="edge"/>
              <c:yMode val="edge"/>
              <c:x val="0.028557114228456915"/>
              <c:y val="0.14890710382513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493018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Time of simulations according to number of cuts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>
        <c:manualLayout>
          <c:xMode val="edge"/>
          <c:yMode val="edge"/>
          <c:x val="0.12815699658703075"/>
          <c:y val="0.15607734806629833"/>
          <c:w val="0.8409556313993173"/>
          <c:h val="0.5968538567308503"/>
        </c:manualLayout>
      </c:layout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FF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'Feuille 1'!$B$179:$B$218</c:f>
            </c:strRef>
          </c:cat>
          <c:val>
            <c:numRef>
              <c:f>'Feuille 1'!$E$179:$E$218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'Feuille 1'!$B$179:$B$218</c:f>
            </c:strRef>
          </c:cat>
          <c:val>
            <c:numRef>
              <c:f>'Feuille 1'!$F$179:$F$218</c:f>
              <c:numCache/>
            </c:numRef>
          </c:val>
          <c:smooth val="0"/>
        </c:ser>
        <c:axId val="1062312555"/>
        <c:axId val="398717499"/>
      </c:lineChart>
      <c:catAx>
        <c:axId val="1062312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 the guitare is cuted into</a:t>
                </a:r>
              </a:p>
            </c:rich>
          </c:tx>
          <c:layout>
            <c:manualLayout>
              <c:xMode val="edge"/>
              <c:yMode val="edge"/>
              <c:x val="0.13758333333333334"/>
              <c:y val="0.849281221922731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98717499"/>
      </c:catAx>
      <c:valAx>
        <c:axId val="398717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simulation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312555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Time of simulations according to Time interval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5"/>
            <c:marker>
              <c:symbol val="none"/>
            </c:marker>
          </c:dPt>
          <c:trendline>
            <c:name/>
            <c:spPr>
              <a:ln w="19050">
                <a:solidFill>
                  <a:srgbClr val="4285F4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'Feuille 1'!$D$132:$D$172</c:f>
            </c:strRef>
          </c:cat>
          <c:val>
            <c:numRef>
              <c:f>'Feuille 1'!$E$132:$E$177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0"/>
            <c:marker>
              <c:symbol val="none"/>
            </c:marker>
          </c:dPt>
          <c:trendline>
            <c:name/>
            <c:spPr>
              <a:ln w="19050">
                <a:solidFill>
                  <a:srgbClr val="EA4335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'Feuille 1'!$D$132:$D$172</c:f>
            </c:strRef>
          </c:cat>
          <c:val>
            <c:numRef>
              <c:f>'Feuille 1'!$F$132:$F$174</c:f>
              <c:numCache/>
            </c:numRef>
          </c:val>
          <c:smooth val="0"/>
        </c:ser>
        <c:axId val="1220048186"/>
        <c:axId val="109155035"/>
      </c:lineChart>
      <c:catAx>
        <c:axId val="1220048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9155035"/>
      </c:catAx>
      <c:valAx>
        <c:axId val="109155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simulation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048186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Third Harmonic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1'!$R$45:$R$84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1'!$V$45:$V$84</c:f>
              <c:numCache/>
            </c:numRef>
          </c:val>
          <c:smooth val="0"/>
        </c:ser>
        <c:axId val="1862812169"/>
        <c:axId val="666997386"/>
      </c:lineChart>
      <c:catAx>
        <c:axId val="1862812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66997386"/>
      </c:catAx>
      <c:valAx>
        <c:axId val="666997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812169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Time of simulations according to Tension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6"/>
            <c:marker>
              <c:symbol val="none"/>
            </c:marker>
          </c:dPt>
          <c:dPt>
            <c:idx val="28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'Feuille 1'!$N$45:$N$84</c:f>
            </c:strRef>
          </c:cat>
          <c:val>
            <c:numRef>
              <c:f>'Feuille 1'!$C$45:$C$84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'Feuille 1'!$N$45:$N$84</c:f>
            </c:strRef>
          </c:cat>
          <c:val>
            <c:numRef>
              <c:f>'Feuille 1'!$D$45:$D$84</c:f>
              <c:numCache/>
            </c:numRef>
          </c:val>
          <c:smooth val="0"/>
        </c:ser>
        <c:axId val="1939186108"/>
        <c:axId val="367370931"/>
      </c:lineChart>
      <c:catAx>
        <c:axId val="1939186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67370931"/>
      </c:catAx>
      <c:valAx>
        <c:axId val="367370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simulation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186108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Fundamental error FFt frequency interval compared to Amplitude of errors according to a time interval (increase in time points)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max points FEM error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1"/>
          </c:trendline>
          <c:cat>
            <c:strRef>
              <c:f>'Feuille 1'!$AG$135:$AG$146</c:f>
            </c:strRef>
          </c:cat>
          <c:val>
            <c:numRef>
              <c:f>'Feuille 1'!$AH$135:$AH$146</c:f>
              <c:numCache/>
            </c:numRef>
          </c:val>
          <c:smooth val="0"/>
        </c:ser>
        <c:ser>
          <c:idx val="1"/>
          <c:order val="1"/>
          <c:tx>
            <c:v>FFT error (N/4096)</c:v>
          </c:tx>
          <c:spPr>
            <a:ln cmpd="sng">
              <a:solidFill>
                <a:srgbClr val="FF00FF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1"/>
          </c:trendline>
          <c:cat>
            <c:strRef>
              <c:f>'Feuille 1'!$AG$135:$AG$146</c:f>
            </c:strRef>
          </c:cat>
          <c:val>
            <c:numRef>
              <c:f>'Feuille 1'!$AI$135:$AI$146</c:f>
              <c:numCache/>
            </c:numRef>
          </c:val>
          <c:smooth val="0"/>
        </c:ser>
        <c:ser>
          <c:idx val="2"/>
          <c:order val="2"/>
          <c:tx>
            <c:v>max points FDM error</c:v>
          </c:tx>
          <c:spPr>
            <a:ln cmpd="sng">
              <a:solidFill>
                <a:srgbClr val="FF9900">
                  <a:alpha val="100000"/>
                </a:srgbClr>
              </a:solidFill>
              <a:prstDash val="lgDashDot"/>
            </a:ln>
          </c:spPr>
          <c:marker>
            <c:symbol val="circle"/>
            <c:size val="10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trendline>
            <c:name/>
            <c:spPr>
              <a:ln w="19050">
                <a:solidFill>
                  <a:srgbClr val="FF9900"/>
                </a:solidFill>
              </a:ln>
            </c:spPr>
            <c:trendlineType val="linear"/>
            <c:dispRSqr val="0"/>
            <c:dispEq val="1"/>
          </c:trendline>
          <c:cat>
            <c:strRef>
              <c:f>'Feuille 1'!$AG$135:$AG$146</c:f>
            </c:strRef>
          </c:cat>
          <c:val>
            <c:numRef>
              <c:f>'Feuille 1'!$AJ$135:$AJ$146</c:f>
              <c:numCache/>
            </c:numRef>
          </c:val>
          <c:smooth val="0"/>
        </c:ser>
        <c:axId val="846290622"/>
        <c:axId val="1024559139"/>
      </c:lineChart>
      <c:catAx>
        <c:axId val="846290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interval (s) (this influences number of points)</a:t>
                </a:r>
              </a:p>
            </c:rich>
          </c:tx>
          <c:layout>
            <c:manualLayout>
              <c:xMode val="edge"/>
              <c:yMode val="edge"/>
              <c:x val="0.11540114613180516"/>
              <c:y val="0.922157772621809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559139"/>
      </c:catAx>
      <c:valAx>
        <c:axId val="1024559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290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Damping on the frequency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v>Fundamental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'Feuille 1'!$G$259:$G$269</c:f>
            </c:strRef>
          </c:cat>
          <c:val>
            <c:numRef>
              <c:f>'Feuille 1'!$I$256:$I$269</c:f>
              <c:numCache/>
            </c:numRef>
          </c:val>
          <c:smooth val="0"/>
        </c:ser>
        <c:ser>
          <c:idx val="1"/>
          <c:order val="1"/>
          <c:tx>
            <c:v>First Harmonic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'Feuille 1'!$G$259:$G$269</c:f>
            </c:strRef>
          </c:cat>
          <c:val>
            <c:numRef>
              <c:f>'Feuille 1'!$J$259:$J$267</c:f>
              <c:numCache/>
            </c:numRef>
          </c:val>
          <c:smooth val="0"/>
        </c:ser>
        <c:axId val="246312780"/>
        <c:axId val="805826703"/>
      </c:lineChart>
      <c:catAx>
        <c:axId val="246312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Damping value N/s/m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826703"/>
      </c:catAx>
      <c:valAx>
        <c:axId val="805826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12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Fifth Harmonic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1'!$S$45:$S$84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1'!$N$45:$N$84</c:f>
            </c:strRef>
          </c:cat>
          <c:val>
            <c:numRef>
              <c:f>'Feuille 1'!$W$45:$W$84</c:f>
              <c:numCache/>
            </c:numRef>
          </c:val>
          <c:smooth val="0"/>
        </c:ser>
        <c:axId val="2095629535"/>
        <c:axId val="1219984851"/>
      </c:lineChart>
      <c:catAx>
        <c:axId val="209562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19984851"/>
      </c:catAx>
      <c:valAx>
        <c:axId val="1219984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Error compared to Analogue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31850853548966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29535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Fondamental frequency compared to Analogue</a:t>
            </a:r>
          </a:p>
        </c:rich>
      </c:tx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1'!$P$132:$P$171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1'!$T$132:$T$171</c:f>
              <c:numCache/>
            </c:numRef>
          </c:val>
          <c:smooth val="0"/>
        </c:ser>
        <c:ser>
          <c:idx val="2"/>
          <c:order val="2"/>
          <c:tx>
            <c:v>Positive error margin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1'!$AE$132:$AE$171</c:f>
              <c:numCache/>
            </c:numRef>
          </c:val>
          <c:smooth val="0"/>
        </c:ser>
        <c:ser>
          <c:idx val="3"/>
          <c:order val="3"/>
          <c:tx>
            <c:v>Negative error margin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1'!$AF$132:$AF$171</c:f>
              <c:numCache/>
            </c:numRef>
          </c:val>
          <c:smooth val="0"/>
        </c:ser>
        <c:axId val="411252477"/>
        <c:axId val="1095832485"/>
      </c:lineChart>
      <c:catAx>
        <c:axId val="411252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95832485"/>
      </c:catAx>
      <c:valAx>
        <c:axId val="1095832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25247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Second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1'!$Q$132:$Q$171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1'!$U$132:$U$171</c:f>
              <c:numCache/>
            </c:numRef>
          </c:val>
          <c:smooth val="0"/>
        </c:ser>
        <c:ser>
          <c:idx val="2"/>
          <c:order val="2"/>
          <c:tx>
            <c:v>Positive error margin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1'!$AE$132:$AE$171</c:f>
              <c:numCache/>
            </c:numRef>
          </c:val>
          <c:smooth val="0"/>
        </c:ser>
        <c:ser>
          <c:idx val="3"/>
          <c:order val="3"/>
          <c:tx>
            <c:v>Negative error margin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1'!$AF$132:$AF$171</c:f>
              <c:numCache/>
            </c:numRef>
          </c:val>
          <c:smooth val="0"/>
        </c:ser>
        <c:axId val="1011507867"/>
        <c:axId val="744998804"/>
      </c:lineChart>
      <c:catAx>
        <c:axId val="1011507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744998804"/>
      </c:catAx>
      <c:valAx>
        <c:axId val="744998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50786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Third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1'!$R$132:$R$171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1'!$V$132:$V$171</c:f>
              <c:numCache/>
            </c:numRef>
          </c:val>
          <c:smooth val="0"/>
        </c:ser>
        <c:ser>
          <c:idx val="2"/>
          <c:order val="2"/>
          <c:tx>
            <c:v>+ error margin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1'!$AE$132:$AE$171</c:f>
              <c:numCache/>
            </c:numRef>
          </c:val>
          <c:smooth val="0"/>
        </c:ser>
        <c:ser>
          <c:idx val="3"/>
          <c:order val="3"/>
          <c:tx>
            <c:v>- error margin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'Feuille 1'!$D$132:$D$172</c:f>
            </c:strRef>
          </c:cat>
          <c:val>
            <c:numRef>
              <c:f>'Feuille 1'!$AF$132:$AF$171</c:f>
              <c:numCache/>
            </c:numRef>
          </c:val>
          <c:smooth val="0"/>
        </c:ser>
        <c:axId val="816772350"/>
        <c:axId val="1060857138"/>
      </c:lineChart>
      <c:catAx>
        <c:axId val="816772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differential preciseness during1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0857138"/>
      </c:catAx>
      <c:valAx>
        <c:axId val="1060857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772350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Fondamental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1'!$B$179:$B$218</c:f>
            </c:strRef>
          </c:cat>
          <c:val>
            <c:numRef>
              <c:f>'Feuille 1'!$W$179:$W$218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1'!$B$179:$B$218</c:f>
            </c:strRef>
          </c:cat>
          <c:val>
            <c:numRef>
              <c:f>'Feuille 1'!$AB$179:$AB$218</c:f>
              <c:numCache/>
            </c:numRef>
          </c:val>
          <c:smooth val="0"/>
        </c:ser>
        <c:axId val="895136124"/>
        <c:axId val="1721896682"/>
      </c:lineChart>
      <c:catAx>
        <c:axId val="8951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 the guitar is cuted into</a:t>
                </a:r>
              </a:p>
            </c:rich>
          </c:tx>
          <c:layout>
            <c:manualLayout>
              <c:xMode val="edge"/>
              <c:yMode val="edge"/>
              <c:x val="0.13758333333333334"/>
              <c:y val="0.849281221922731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21896682"/>
      </c:catAx>
      <c:valAx>
        <c:axId val="1721896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Positive 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136124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Second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1'!$X$179:$X$218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1'!$AC$179:$AC$218</c:f>
              <c:numCache/>
            </c:numRef>
          </c:val>
          <c:smooth val="0"/>
        </c:ser>
        <c:axId val="128986384"/>
        <c:axId val="173263340"/>
      </c:lineChart>
      <c:catAx>
        <c:axId val="1289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 the guitar is cuted into</a:t>
                </a:r>
              </a:p>
            </c:rich>
          </c:tx>
          <c:layout>
            <c:manualLayout>
              <c:xMode val="edge"/>
              <c:yMode val="edge"/>
              <c:x val="0.13758333333333334"/>
              <c:y val="0.849281221922731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3263340"/>
      </c:catAx>
      <c:valAx>
        <c:axId val="173263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Positive 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86384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Third Harmonic compared to Analogue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lineChart>
        <c:ser>
          <c:idx val="0"/>
          <c:order val="0"/>
          <c:tx>
            <c:v>FDM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1'!$Y$179:$Y$218</c:f>
              <c:numCache/>
            </c:numRef>
          </c:val>
          <c:smooth val="0"/>
        </c:ser>
        <c:ser>
          <c:idx val="1"/>
          <c:order val="1"/>
          <c:tx>
            <c:v>FEM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cat>
            <c:strRef>
              <c:f>'Feuille 1'!$B$179:$B$218</c:f>
            </c:strRef>
          </c:cat>
          <c:val>
            <c:numRef>
              <c:f>'Feuille 1'!$AE$179:$AE$218</c:f>
              <c:numCache/>
            </c:numRef>
          </c:val>
          <c:smooth val="0"/>
        </c:ser>
        <c:axId val="2138919942"/>
        <c:axId val="1998112577"/>
      </c:lineChart>
      <c:catAx>
        <c:axId val="2138919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points the guitar is cuted into</a:t>
                </a:r>
              </a:p>
            </c:rich>
          </c:tx>
          <c:layout>
            <c:manualLayout>
              <c:xMode val="edge"/>
              <c:yMode val="edge"/>
              <c:x val="0.13758333333333334"/>
              <c:y val="0.849281221922731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998112577"/>
      </c:catAx>
      <c:valAx>
        <c:axId val="199811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Positive Relative Error compared to Analogue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91994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image" Target="../media/image2.png"/><Relationship Id="rId23" Type="http://schemas.openxmlformats.org/officeDocument/2006/relationships/image" Target="../media/image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image" Target="../media/image1.png"/><Relationship Id="rId25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476250</xdr:colOff>
      <xdr:row>24</xdr:row>
      <xdr:rowOff>38100</xdr:rowOff>
    </xdr:from>
    <xdr:ext cx="5715000" cy="3533775"/>
    <xdr:graphicFrame>
      <xdr:nvGraphicFramePr>
        <xdr:cNvPr id="1127168980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590550</xdr:colOff>
      <xdr:row>44</xdr:row>
      <xdr:rowOff>190500</xdr:rowOff>
    </xdr:from>
    <xdr:ext cx="5715000" cy="3533775"/>
    <xdr:graphicFrame>
      <xdr:nvGraphicFramePr>
        <xdr:cNvPr id="100039656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590550</xdr:colOff>
      <xdr:row>62</xdr:row>
      <xdr:rowOff>190500</xdr:rowOff>
    </xdr:from>
    <xdr:ext cx="5715000" cy="3533775"/>
    <xdr:graphicFrame>
      <xdr:nvGraphicFramePr>
        <xdr:cNvPr id="727346727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238125</xdr:colOff>
      <xdr:row>82</xdr:row>
      <xdr:rowOff>57150</xdr:rowOff>
    </xdr:from>
    <xdr:ext cx="5915025" cy="3686175"/>
    <xdr:graphicFrame>
      <xdr:nvGraphicFramePr>
        <xdr:cNvPr id="669408868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219075</xdr:colOff>
      <xdr:row>142</xdr:row>
      <xdr:rowOff>190500</xdr:rowOff>
    </xdr:from>
    <xdr:ext cx="6076950" cy="3257550"/>
    <xdr:graphicFrame>
      <xdr:nvGraphicFramePr>
        <xdr:cNvPr id="1424823733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962025</xdr:colOff>
      <xdr:row>161</xdr:row>
      <xdr:rowOff>76200</xdr:rowOff>
    </xdr:from>
    <xdr:ext cx="5715000" cy="3486150"/>
    <xdr:graphicFrame>
      <xdr:nvGraphicFramePr>
        <xdr:cNvPr id="158914833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1362075</xdr:colOff>
      <xdr:row>218</xdr:row>
      <xdr:rowOff>104775</xdr:rowOff>
    </xdr:from>
    <xdr:ext cx="5715000" cy="3924300"/>
    <xdr:graphicFrame>
      <xdr:nvGraphicFramePr>
        <xdr:cNvPr id="83595684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26</xdr:col>
      <xdr:colOff>857250</xdr:colOff>
      <xdr:row>216</xdr:row>
      <xdr:rowOff>76200</xdr:rowOff>
    </xdr:from>
    <xdr:ext cx="6867525" cy="4219575"/>
    <xdr:graphicFrame>
      <xdr:nvGraphicFramePr>
        <xdr:cNvPr id="1273981306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933450</xdr:colOff>
      <xdr:row>239</xdr:row>
      <xdr:rowOff>200025</xdr:rowOff>
    </xdr:from>
    <xdr:ext cx="6581775" cy="4124325"/>
    <xdr:graphicFrame>
      <xdr:nvGraphicFramePr>
        <xdr:cNvPr id="344450846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27</xdr:col>
      <xdr:colOff>1143000</xdr:colOff>
      <xdr:row>238</xdr:row>
      <xdr:rowOff>66675</xdr:rowOff>
    </xdr:from>
    <xdr:ext cx="7210425" cy="4467225"/>
    <xdr:graphicFrame>
      <xdr:nvGraphicFramePr>
        <xdr:cNvPr id="654469821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24</xdr:col>
      <xdr:colOff>333375</xdr:colOff>
      <xdr:row>240</xdr:row>
      <xdr:rowOff>66675</xdr:rowOff>
    </xdr:from>
    <xdr:ext cx="5715000" cy="3924300"/>
    <xdr:graphicFrame>
      <xdr:nvGraphicFramePr>
        <xdr:cNvPr id="742642757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26</xdr:col>
      <xdr:colOff>2276475</xdr:colOff>
      <xdr:row>45</xdr:row>
      <xdr:rowOff>114300</xdr:rowOff>
    </xdr:from>
    <xdr:ext cx="5715000" cy="3533775"/>
    <xdr:graphicFrame>
      <xdr:nvGraphicFramePr>
        <xdr:cNvPr id="1187634467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26</xdr:col>
      <xdr:colOff>2324100</xdr:colOff>
      <xdr:row>23</xdr:row>
      <xdr:rowOff>85725</xdr:rowOff>
    </xdr:from>
    <xdr:ext cx="5715000" cy="3533775"/>
    <xdr:graphicFrame>
      <xdr:nvGraphicFramePr>
        <xdr:cNvPr id="1520483462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26</xdr:col>
      <xdr:colOff>2324100</xdr:colOff>
      <xdr:row>63</xdr:row>
      <xdr:rowOff>133350</xdr:rowOff>
    </xdr:from>
    <xdr:ext cx="5715000" cy="3533775"/>
    <xdr:graphicFrame>
      <xdr:nvGraphicFramePr>
        <xdr:cNvPr id="1789705262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26</xdr:col>
      <xdr:colOff>2143125</xdr:colOff>
      <xdr:row>82</xdr:row>
      <xdr:rowOff>57150</xdr:rowOff>
    </xdr:from>
    <xdr:ext cx="6076950" cy="3810000"/>
    <xdr:graphicFrame>
      <xdr:nvGraphicFramePr>
        <xdr:cNvPr id="119821430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27</xdr:col>
      <xdr:colOff>28575</xdr:colOff>
      <xdr:row>143</xdr:row>
      <xdr:rowOff>76200</xdr:rowOff>
    </xdr:from>
    <xdr:ext cx="5838825" cy="3124200"/>
    <xdr:graphicFrame>
      <xdr:nvGraphicFramePr>
        <xdr:cNvPr id="162958762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26</xdr:col>
      <xdr:colOff>1304925</xdr:colOff>
      <xdr:row>160</xdr:row>
      <xdr:rowOff>190500</xdr:rowOff>
    </xdr:from>
    <xdr:ext cx="6038850" cy="3686175"/>
    <xdr:graphicFrame>
      <xdr:nvGraphicFramePr>
        <xdr:cNvPr id="1362332905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</xdr:col>
      <xdr:colOff>190500</xdr:colOff>
      <xdr:row>220</xdr:row>
      <xdr:rowOff>161925</xdr:rowOff>
    </xdr:from>
    <xdr:ext cx="6362700" cy="3981450"/>
    <xdr:graphicFrame>
      <xdr:nvGraphicFramePr>
        <xdr:cNvPr id="1742373997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609600</xdr:colOff>
      <xdr:row>220</xdr:row>
      <xdr:rowOff>19050</xdr:rowOff>
    </xdr:from>
    <xdr:ext cx="6581775" cy="4124325"/>
    <xdr:graphicFrame>
      <xdr:nvGraphicFramePr>
        <xdr:cNvPr id="1451297116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14</xdr:col>
      <xdr:colOff>809625</xdr:colOff>
      <xdr:row>220</xdr:row>
      <xdr:rowOff>76200</xdr:rowOff>
    </xdr:from>
    <xdr:ext cx="6362700" cy="3924300"/>
    <xdr:graphicFrame>
      <xdr:nvGraphicFramePr>
        <xdr:cNvPr id="265995649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32</xdr:col>
      <xdr:colOff>628650</xdr:colOff>
      <xdr:row>147</xdr:row>
      <xdr:rowOff>28575</xdr:rowOff>
    </xdr:from>
    <xdr:ext cx="8096250" cy="5000625"/>
    <xdr:graphicFrame>
      <xdr:nvGraphicFramePr>
        <xdr:cNvPr id="40456841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11</xdr:col>
      <xdr:colOff>923925</xdr:colOff>
      <xdr:row>241</xdr:row>
      <xdr:rowOff>123825</xdr:rowOff>
    </xdr:from>
    <xdr:ext cx="6248400" cy="3867150"/>
    <xdr:graphicFrame>
      <xdr:nvGraphicFramePr>
        <xdr:cNvPr id="683321973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0</xdr:col>
      <xdr:colOff>1181100</xdr:colOff>
      <xdr:row>14</xdr:row>
      <xdr:rowOff>352425</xdr:rowOff>
    </xdr:from>
    <xdr:ext cx="552450" cy="295275"/>
    <xdr:pic>
      <xdr:nvPicPr>
        <xdr:cNvPr id="0" name="image3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1238250</xdr:colOff>
      <xdr:row>14</xdr:row>
      <xdr:rowOff>352425</xdr:rowOff>
    </xdr:from>
    <xdr:ext cx="762000" cy="390525"/>
    <xdr:pic>
      <xdr:nvPicPr>
        <xdr:cNvPr id="0" name="image2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876300</xdr:colOff>
      <xdr:row>14</xdr:row>
      <xdr:rowOff>352425</xdr:rowOff>
    </xdr:from>
    <xdr:ext cx="685800" cy="390525"/>
    <xdr:pic>
      <xdr:nvPicPr>
        <xdr:cNvPr id="0" name="image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0</xdr:row>
      <xdr:rowOff>9525</xdr:rowOff>
    </xdr:from>
    <xdr:ext cx="5619750" cy="828675"/>
    <xdr:pic>
      <xdr:nvPicPr>
        <xdr:cNvPr id="0" name="image1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G19" displayName="Table_1" name="Table_1" id="1">
  <tableColumns count="7">
    <tableColumn name="Diiférence fini para" id="1"/>
    <tableColumn name="Cas 1" id="2"/>
    <tableColumn name="Cas 2" id="3"/>
    <tableColumn name="Cas 3" id="4"/>
    <tableColumn name="Colonne 1" id="5"/>
    <tableColumn name="Colonne 2" id="6"/>
    <tableColumn name="Colonne 3" id="7"/>
  </tableColumns>
  <tableStyleInfo name="Feuille 1-style" showColumnStripes="0" showFirstColumn="1" showLastColumn="1" showRowStripes="1"/>
</table>
</file>

<file path=xl/tables/table10.xml><?xml version="1.0" encoding="utf-8"?>
<table xmlns="http://schemas.openxmlformats.org/spreadsheetml/2006/main" headerRowCount="0" ref="L87:N87" displayName="Table_10" name="Table_10" id="10">
  <tableColumns count="3">
    <tableColumn name="Column1" id="1"/>
    <tableColumn name="Column2" id="2"/>
    <tableColumn name="Column3" id="3"/>
  </tableColumns>
  <tableStyleInfo name="Feuille 1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R87:AF90" displayName="Table_11" name="Table_11" id="1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Feuille 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L96:R99" displayName="Table_12" name="Table_12" id="1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euille 1-style 12" showColumnStripes="0" showFirstColumn="1" showLastColumn="1" showRowStripes="1"/>
</table>
</file>

<file path=xl/tables/table13.xml><?xml version="1.0" encoding="utf-8"?>
<table xmlns="http://schemas.openxmlformats.org/spreadsheetml/2006/main" ref="A178:U218" displayName="Table_13" name="Table_13" id="13">
  <tableColumns count="21">
    <tableColumn name="Numéro" id="1"/>
    <tableColumn name="np corde" id="2"/>
    <tableColumn name="Colonne 1" id="3"/>
    <tableColumn name="Colonne 2" id="4"/>
    <tableColumn name="temps" id="5"/>
    <tableColumn name="tel" id="6"/>
    <tableColumn name="maths frequ" id="7"/>
    <tableColumn name="freq 2" id="8"/>
    <tableColumn name="freq 3" id="9"/>
    <tableColumn name="f4" id="10"/>
    <tableColumn name="f5" id="11"/>
    <tableColumn name="df freq" id="12"/>
    <tableColumn name="freq 2 d" id="13"/>
    <tableColumn name="freq 3 d" id="14"/>
    <tableColumn name=" f4d" id="15"/>
    <tableColumn name="f5d" id="16"/>
    <tableColumn name="ef" id="17"/>
    <tableColumn name="freq 2e" id="18"/>
    <tableColumn name="freq 3e" id="19"/>
    <tableColumn name="f4e" id="20"/>
    <tableColumn name="f5e" id="21"/>
  </tableColumns>
  <tableStyleInfo name="Feuille 1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V179:W184" displayName="Table_14" name="Table_14" id="14">
  <tableColumns count="2">
    <tableColumn name="Column1" id="1"/>
    <tableColumn name="Column2" id="2"/>
  </tableColumns>
  <tableStyleInfo name="Feuille 1-style 14" showColumnStripes="0" showFirstColumn="1" showLastColumn="1" showRowStripes="1"/>
</table>
</file>

<file path=xl/tables/table2.xml><?xml version="1.0" encoding="utf-8"?>
<table xmlns="http://schemas.openxmlformats.org/spreadsheetml/2006/main" ref="I8:N19" displayName="Table_2" name="Table_2" id="2">
  <tableColumns count="6">
    <tableColumn name="Element fini" id="1"/>
    <tableColumn name="Cas 1" id="2"/>
    <tableColumn name="Cas 2" id="3"/>
    <tableColumn name="Cas 3" id="4"/>
    <tableColumn name="Colonne 1" id="5"/>
    <tableColumn name="Colonne 2" id="6"/>
  </tableColumns>
  <tableStyleInfo name="Feuille 1-style 2" showColumnStripes="0" showFirstColumn="1" showLastColumn="1" showRowStripes="1"/>
</table>
</file>

<file path=xl/tables/table3.xml><?xml version="1.0" encoding="utf-8"?>
<table xmlns="http://schemas.openxmlformats.org/spreadsheetml/2006/main" headerRowCount="0" ref="Q8:V18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euille 1-style 3" showColumnStripes="0" showFirstColumn="1" showLastColumn="1" showRowStripes="1"/>
</table>
</file>

<file path=xl/tables/table4.xml><?xml version="1.0" encoding="utf-8"?>
<table xmlns="http://schemas.openxmlformats.org/spreadsheetml/2006/main" ref="A21:F34" displayName="Table_4" name="Table_4" id="4">
  <tableColumns count="6">
    <tableColumn name="Diiférence fini para" id="1"/>
    <tableColumn name="Cas 1" id="2"/>
    <tableColumn name="Cas 2" id="3"/>
    <tableColumn name="Cas 3" id="4"/>
    <tableColumn name="Colonne 1" id="5"/>
    <tableColumn name="Colonne 2" id="6"/>
  </tableColumns>
  <tableStyleInfo name="Feuille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H21:O35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euille 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P24:S27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Feuille 1-style 6" showColumnStripes="0" showFirstColumn="1" showLastColumn="1" showRowStripes="1"/>
</table>
</file>

<file path=xl/tables/table7.xml><?xml version="1.0" encoding="utf-8"?>
<table xmlns="http://schemas.openxmlformats.org/spreadsheetml/2006/main" headerRowCount="0" ref="D37:D42" displayName="Table_7" name="Table_7" id="7">
  <tableColumns count="1">
    <tableColumn name="Column1" id="1"/>
  </tableColumns>
  <tableStyleInfo name="Feuille 1-style 7" showColumnStripes="0" showFirstColumn="1" showLastColumn="1" showRowStripes="1"/>
</table>
</file>

<file path=xl/tables/table8.xml><?xml version="1.0" encoding="utf-8"?>
<table xmlns="http://schemas.openxmlformats.org/spreadsheetml/2006/main" headerRowCount="0" ref="A44:N84" displayName="Table_8" name="Table_8" id="8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Feuille 1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A87:K177" displayName="Table_9" name="Table_9" id="9">
  <tableColumns count="11">
    <tableColumn name="Numéro" id="1"/>
    <tableColumn name="nombre de points de temps" id="2"/>
    <tableColumn name="temps =  number points * time diif" id="3"/>
    <tableColumn name="précision : time differential" id="4"/>
    <tableColumn name="df time" id="5"/>
    <tableColumn name="el time " id="6"/>
    <tableColumn name="maths frequ" id="7"/>
    <tableColumn name="freq 2" id="8"/>
    <tableColumn name="FREQ 3" id="9"/>
    <tableColumn name="df freq" id="10"/>
    <tableColumn name="freq 2 df" id="11"/>
  </tableColumns>
  <tableStyleInfo name="Feuille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1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28" Type="http://schemas.openxmlformats.org/officeDocument/2006/relationships/table" Target="../tables/table13.xml"/><Relationship Id="rId27" Type="http://schemas.openxmlformats.org/officeDocument/2006/relationships/table" Target="../tables/table12.xml"/><Relationship Id="rId29" Type="http://schemas.openxmlformats.org/officeDocument/2006/relationships/table" Target="../tables/table14.xml"/><Relationship Id="rId17" Type="http://schemas.openxmlformats.org/officeDocument/2006/relationships/table" Target="../tables/table2.xml"/><Relationship Id="rId16" Type="http://schemas.openxmlformats.org/officeDocument/2006/relationships/table" Target="../tables/table1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6.25"/>
    <col customWidth="1" min="3" max="3" width="13.0"/>
    <col customWidth="1" min="4" max="4" width="11.5"/>
    <col customWidth="1" min="5" max="6" width="12.63"/>
    <col customWidth="1" min="10" max="12" width="12.63"/>
    <col customWidth="1" min="22" max="22" width="23.13"/>
    <col customWidth="1" min="23" max="23" width="17.5"/>
    <col customWidth="1" min="24" max="24" width="19.13"/>
    <col customWidth="1" min="25" max="25" width="18.5"/>
    <col customWidth="1" min="26" max="26" width="16.88"/>
    <col customWidth="1" min="27" max="36" width="30.88"/>
  </cols>
  <sheetData>
    <row r="1" ht="15.75" customHeight="1">
      <c r="A1" s="1"/>
      <c r="B1" s="2"/>
      <c r="C1" s="2"/>
      <c r="D1" s="2"/>
      <c r="E1" s="2"/>
      <c r="F1" s="2"/>
      <c r="G1" s="2"/>
      <c r="H1" s="2"/>
    </row>
    <row r="2" ht="15.75" customHeight="1">
      <c r="A2" s="3"/>
    </row>
    <row r="3" ht="15.75" customHeight="1">
      <c r="A3" s="3"/>
    </row>
    <row r="4" ht="15.75" customHeight="1">
      <c r="A4" s="3"/>
    </row>
    <row r="5" ht="15.75" customHeight="1">
      <c r="A5" s="3"/>
    </row>
    <row r="6" ht="15.75" customHeight="1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</row>
    <row r="7" ht="15.75" customHeight="1">
      <c r="A7" s="7"/>
      <c r="B7" s="2" t="s">
        <v>1</v>
      </c>
      <c r="C7" s="2" t="s">
        <v>2</v>
      </c>
      <c r="L7" s="2" t="s">
        <v>3</v>
      </c>
      <c r="V7" s="8"/>
    </row>
    <row r="8" ht="15.75" customHeight="1">
      <c r="A8" s="9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1" t="s">
        <v>10</v>
      </c>
      <c r="I8" s="12" t="s">
        <v>11</v>
      </c>
      <c r="J8" s="10" t="s">
        <v>5</v>
      </c>
      <c r="K8" s="10" t="s">
        <v>6</v>
      </c>
      <c r="L8" s="10" t="s">
        <v>7</v>
      </c>
      <c r="M8" s="10" t="s">
        <v>8</v>
      </c>
      <c r="N8" s="11" t="s">
        <v>9</v>
      </c>
      <c r="P8" s="2" t="s">
        <v>12</v>
      </c>
      <c r="Q8" s="13">
        <v>3.0</v>
      </c>
      <c r="R8" s="13">
        <f t="shared" ref="R8:U8" si="1">Q8+30</f>
        <v>33</v>
      </c>
      <c r="S8" s="13">
        <f t="shared" si="1"/>
        <v>63</v>
      </c>
      <c r="T8" s="13">
        <f t="shared" si="1"/>
        <v>93</v>
      </c>
      <c r="U8" s="13">
        <f t="shared" si="1"/>
        <v>123</v>
      </c>
      <c r="V8" s="14">
        <v>53.0</v>
      </c>
    </row>
    <row r="9" ht="15.75" customHeight="1">
      <c r="A9" s="15" t="s">
        <v>13</v>
      </c>
      <c r="B9" s="16">
        <f t="shared" ref="B9:G9" si="2">42.86</f>
        <v>42.86</v>
      </c>
      <c r="C9" s="16">
        <f t="shared" si="2"/>
        <v>42.86</v>
      </c>
      <c r="D9" s="16">
        <f t="shared" si="2"/>
        <v>42.86</v>
      </c>
      <c r="E9" s="16">
        <f t="shared" si="2"/>
        <v>42.86</v>
      </c>
      <c r="F9" s="16">
        <f t="shared" si="2"/>
        <v>42.86</v>
      </c>
      <c r="G9" s="17">
        <f t="shared" si="2"/>
        <v>42.86</v>
      </c>
      <c r="I9" s="18" t="s">
        <v>13</v>
      </c>
      <c r="J9" s="16">
        <f t="shared" ref="J9:N9" si="3">42.86</f>
        <v>42.86</v>
      </c>
      <c r="K9" s="16">
        <f t="shared" si="3"/>
        <v>42.86</v>
      </c>
      <c r="L9" s="16">
        <f t="shared" si="3"/>
        <v>42.86</v>
      </c>
      <c r="M9" s="16">
        <f t="shared" si="3"/>
        <v>42.86</v>
      </c>
      <c r="N9" s="17">
        <f t="shared" si="3"/>
        <v>42.86</v>
      </c>
      <c r="P9" s="19" t="s">
        <v>14</v>
      </c>
      <c r="Q9" s="13">
        <v>326.0</v>
      </c>
      <c r="R9" s="13">
        <v>245.0</v>
      </c>
      <c r="S9" s="13">
        <v>242.0</v>
      </c>
      <c r="T9" s="13">
        <v>242.0</v>
      </c>
      <c r="U9" s="13" t="s">
        <v>15</v>
      </c>
      <c r="V9" s="14"/>
    </row>
    <row r="10" ht="15.75" customHeight="1">
      <c r="A10" s="20" t="s">
        <v>16</v>
      </c>
      <c r="B10" s="21">
        <v>0.655</v>
      </c>
      <c r="C10" s="21">
        <v>0.655</v>
      </c>
      <c r="D10" s="21">
        <v>0.655</v>
      </c>
      <c r="E10" s="21">
        <v>0.655</v>
      </c>
      <c r="F10" s="21">
        <v>0.655</v>
      </c>
      <c r="G10" s="22">
        <v>0.655</v>
      </c>
      <c r="I10" s="23" t="s">
        <v>16</v>
      </c>
      <c r="J10" s="21">
        <v>0.655</v>
      </c>
      <c r="K10" s="21">
        <v>0.655</v>
      </c>
      <c r="L10" s="21">
        <v>0.655</v>
      </c>
      <c r="M10" s="21">
        <v>0.655</v>
      </c>
      <c r="N10" s="22">
        <v>0.655</v>
      </c>
      <c r="P10" s="19" t="s">
        <v>17</v>
      </c>
      <c r="Q10" s="24"/>
      <c r="R10" s="24"/>
      <c r="S10" s="13">
        <v>485.0</v>
      </c>
      <c r="T10" s="13">
        <v>485.0</v>
      </c>
      <c r="U10" s="13"/>
      <c r="V10" s="14"/>
    </row>
    <row r="11" ht="15.75" customHeight="1">
      <c r="A11" s="25" t="s">
        <v>18</v>
      </c>
      <c r="B11" s="16">
        <v>3.0</v>
      </c>
      <c r="C11" s="16">
        <f t="shared" ref="C11:F11" si="4">B11+30</f>
        <v>33</v>
      </c>
      <c r="D11" s="16">
        <f t="shared" si="4"/>
        <v>63</v>
      </c>
      <c r="E11" s="16">
        <f t="shared" si="4"/>
        <v>93</v>
      </c>
      <c r="F11" s="16">
        <f t="shared" si="4"/>
        <v>123</v>
      </c>
      <c r="G11" s="17">
        <v>53.0</v>
      </c>
      <c r="I11" s="18" t="s">
        <v>18</v>
      </c>
      <c r="J11" s="16">
        <v>3.0</v>
      </c>
      <c r="K11" s="16">
        <f t="shared" ref="K11:N11" si="5">J11+30</f>
        <v>33</v>
      </c>
      <c r="L11" s="16">
        <f t="shared" si="5"/>
        <v>63</v>
      </c>
      <c r="M11" s="16">
        <f t="shared" si="5"/>
        <v>93</v>
      </c>
      <c r="N11" s="17">
        <f t="shared" si="5"/>
        <v>123</v>
      </c>
      <c r="P11" s="19" t="s">
        <v>19</v>
      </c>
      <c r="Q11" s="24"/>
      <c r="R11" s="13">
        <v>742.0</v>
      </c>
      <c r="S11" s="13">
        <v>730.0</v>
      </c>
      <c r="T11" s="13">
        <v>730.0</v>
      </c>
      <c r="U11" s="13"/>
      <c r="V11" s="14"/>
    </row>
    <row r="12" ht="15.75" customHeight="1">
      <c r="A12" s="20" t="s">
        <v>20</v>
      </c>
      <c r="B12" s="21">
        <f t="shared" ref="B12:G12" si="6">2*10^(-5)</f>
        <v>0.00002</v>
      </c>
      <c r="C12" s="21">
        <f t="shared" si="6"/>
        <v>0.00002</v>
      </c>
      <c r="D12" s="21">
        <f t="shared" si="6"/>
        <v>0.00002</v>
      </c>
      <c r="E12" s="21">
        <f t="shared" si="6"/>
        <v>0.00002</v>
      </c>
      <c r="F12" s="21">
        <f t="shared" si="6"/>
        <v>0.00002</v>
      </c>
      <c r="G12" s="22">
        <f t="shared" si="6"/>
        <v>0.00002</v>
      </c>
      <c r="I12" s="23" t="s">
        <v>20</v>
      </c>
      <c r="J12" s="21">
        <f t="shared" ref="J12:K12" si="7">2*10^(-5)</f>
        <v>0.00002</v>
      </c>
      <c r="K12" s="21">
        <f t="shared" si="7"/>
        <v>0.00002</v>
      </c>
      <c r="L12" s="26">
        <f t="shared" ref="L12:N12" si="8">1*10^(-5)</f>
        <v>0.00001</v>
      </c>
      <c r="M12" s="21">
        <f t="shared" si="8"/>
        <v>0.00001</v>
      </c>
      <c r="N12" s="22">
        <f t="shared" si="8"/>
        <v>0.00001</v>
      </c>
      <c r="P12" s="2" t="s">
        <v>21</v>
      </c>
      <c r="Q12" s="24"/>
      <c r="R12" s="24"/>
      <c r="S12" s="13"/>
      <c r="T12" s="13"/>
      <c r="U12" s="13"/>
      <c r="V12" s="14"/>
    </row>
    <row r="13" ht="15.75" customHeight="1">
      <c r="A13" s="15" t="s">
        <v>22</v>
      </c>
      <c r="B13" s="16">
        <f t="shared" ref="B13:G13" si="9">B14/B12</f>
        <v>350000</v>
      </c>
      <c r="C13" s="16">
        <f t="shared" si="9"/>
        <v>350000</v>
      </c>
      <c r="D13" s="16">
        <f t="shared" si="9"/>
        <v>350000</v>
      </c>
      <c r="E13" s="16">
        <f t="shared" si="9"/>
        <v>350000</v>
      </c>
      <c r="F13" s="16">
        <f t="shared" si="9"/>
        <v>350000</v>
      </c>
      <c r="G13" s="17">
        <f t="shared" si="9"/>
        <v>350000</v>
      </c>
      <c r="I13" s="18" t="s">
        <v>22</v>
      </c>
      <c r="J13" s="16">
        <f t="shared" ref="J13:N13" si="10">J14/J12</f>
        <v>50000</v>
      </c>
      <c r="K13" s="16">
        <f t="shared" si="10"/>
        <v>50000</v>
      </c>
      <c r="L13" s="16">
        <f t="shared" si="10"/>
        <v>100000</v>
      </c>
      <c r="M13" s="16">
        <f t="shared" si="10"/>
        <v>100000</v>
      </c>
      <c r="N13" s="17">
        <f t="shared" si="10"/>
        <v>100000</v>
      </c>
      <c r="P13" s="2" t="s">
        <v>23</v>
      </c>
      <c r="Q13" s="24"/>
      <c r="R13" s="13">
        <v>1230.0</v>
      </c>
      <c r="S13" s="27">
        <v>1219.0</v>
      </c>
      <c r="T13" s="13">
        <v>1217.0</v>
      </c>
      <c r="U13" s="13" t="s">
        <v>15</v>
      </c>
      <c r="V13" s="14"/>
    </row>
    <row r="14" ht="15.75" customHeight="1">
      <c r="A14" s="20" t="s">
        <v>24</v>
      </c>
      <c r="B14" s="21">
        <v>7.0</v>
      </c>
      <c r="C14" s="21">
        <v>7.0</v>
      </c>
      <c r="D14" s="21">
        <v>7.0</v>
      </c>
      <c r="E14" s="21">
        <v>7.0</v>
      </c>
      <c r="F14" s="21">
        <v>7.0</v>
      </c>
      <c r="G14" s="22">
        <v>7.0</v>
      </c>
      <c r="I14" s="23" t="s">
        <v>24</v>
      </c>
      <c r="J14" s="21">
        <v>1.0</v>
      </c>
      <c r="K14" s="21">
        <v>1.0</v>
      </c>
      <c r="L14" s="21">
        <v>1.0</v>
      </c>
      <c r="M14" s="21">
        <v>1.0</v>
      </c>
      <c r="N14" s="22">
        <v>1.0</v>
      </c>
      <c r="P14" s="2" t="s">
        <v>14</v>
      </c>
      <c r="Q14" s="13">
        <v>266.0</v>
      </c>
      <c r="R14" s="13">
        <v>241.0</v>
      </c>
      <c r="S14" s="27">
        <v>239.0</v>
      </c>
      <c r="T14" s="13">
        <v>239.0</v>
      </c>
      <c r="U14" s="13"/>
      <c r="V14" s="14"/>
    </row>
    <row r="15" ht="15.75" customHeight="1">
      <c r="A15" s="15" t="s">
        <v>25</v>
      </c>
      <c r="B15" s="16">
        <v>3.0E-4</v>
      </c>
      <c r="C15" s="16">
        <v>3.0E-4</v>
      </c>
      <c r="D15" s="16">
        <v>3.0E-4</v>
      </c>
      <c r="E15" s="16">
        <v>3.0E-4</v>
      </c>
      <c r="F15" s="16">
        <v>3.0E-4</v>
      </c>
      <c r="G15" s="17">
        <v>3.0E-4</v>
      </c>
      <c r="I15" s="18" t="s">
        <v>25</v>
      </c>
      <c r="J15" s="16">
        <v>3.0E-4</v>
      </c>
      <c r="K15" s="16">
        <v>3.0E-4</v>
      </c>
      <c r="L15" s="16">
        <v>3.0E-4</v>
      </c>
      <c r="M15" s="16">
        <v>3.0E-4</v>
      </c>
      <c r="N15" s="17">
        <v>3.0E-4</v>
      </c>
      <c r="P15" s="2" t="s">
        <v>17</v>
      </c>
      <c r="Q15" s="13"/>
      <c r="R15" s="24"/>
      <c r="S15" s="27"/>
      <c r="T15" s="13"/>
      <c r="U15" s="13"/>
      <c r="V15" s="14"/>
    </row>
    <row r="16" ht="15.75" customHeight="1">
      <c r="A16" s="20" t="s">
        <v>26</v>
      </c>
      <c r="B16" s="21"/>
      <c r="C16" s="24"/>
      <c r="D16" s="24"/>
      <c r="E16" s="21"/>
      <c r="F16" s="21"/>
      <c r="G16" s="22"/>
      <c r="I16" s="23" t="s">
        <v>26</v>
      </c>
      <c r="J16" s="21" t="s">
        <v>27</v>
      </c>
      <c r="K16" s="21" t="s">
        <v>28</v>
      </c>
      <c r="L16" s="21" t="s">
        <v>29</v>
      </c>
      <c r="M16" s="21" t="s">
        <v>30</v>
      </c>
      <c r="N16" s="22"/>
      <c r="P16" s="19" t="s">
        <v>19</v>
      </c>
      <c r="Q16" s="13"/>
      <c r="R16" s="13">
        <v>724.0</v>
      </c>
      <c r="S16" s="27">
        <v>724.0</v>
      </c>
      <c r="T16" s="13">
        <v>724.0</v>
      </c>
      <c r="U16" s="13"/>
      <c r="V16" s="14"/>
    </row>
    <row r="17" ht="15.75" customHeight="1">
      <c r="A17" s="15" t="s">
        <v>31</v>
      </c>
      <c r="B17" s="16">
        <v>326.0</v>
      </c>
      <c r="C17" s="16" t="s">
        <v>32</v>
      </c>
      <c r="D17" s="16" t="s">
        <v>33</v>
      </c>
      <c r="E17" s="16" t="s">
        <v>34</v>
      </c>
      <c r="F17" s="16" t="s">
        <v>3</v>
      </c>
      <c r="G17" s="17" t="s">
        <v>35</v>
      </c>
      <c r="I17" s="18" t="s">
        <v>31</v>
      </c>
      <c r="J17" s="16">
        <v>266.0</v>
      </c>
      <c r="K17" s="16" t="s">
        <v>36</v>
      </c>
      <c r="L17" s="16" t="s">
        <v>37</v>
      </c>
      <c r="M17" s="16" t="s">
        <v>38</v>
      </c>
      <c r="N17" s="17" t="s">
        <v>39</v>
      </c>
      <c r="P17" s="2" t="s">
        <v>21</v>
      </c>
      <c r="Q17" s="13"/>
      <c r="R17" s="24"/>
      <c r="S17" s="27"/>
      <c r="T17" s="13"/>
      <c r="U17" s="13"/>
      <c r="V17" s="14"/>
    </row>
    <row r="18" ht="15.75" customHeight="1">
      <c r="A18" s="28" t="s">
        <v>40</v>
      </c>
      <c r="B18" s="21"/>
      <c r="C18" s="21"/>
      <c r="D18" s="21"/>
      <c r="E18" s="21"/>
      <c r="F18" s="21"/>
      <c r="G18" s="22"/>
      <c r="I18" s="29" t="s">
        <v>40</v>
      </c>
      <c r="J18" s="21"/>
      <c r="K18" s="21"/>
      <c r="L18" s="21"/>
      <c r="M18" s="21"/>
      <c r="N18" s="22"/>
      <c r="P18" s="2" t="s">
        <v>23</v>
      </c>
      <c r="Q18" s="13"/>
      <c r="R18" s="13">
        <v>1218.0</v>
      </c>
      <c r="S18" s="27">
        <v>1208.0</v>
      </c>
      <c r="T18" s="13">
        <v>1202.0</v>
      </c>
      <c r="U18" s="13"/>
      <c r="V18" s="14"/>
    </row>
    <row r="19" ht="15.75" customHeight="1">
      <c r="A19" s="30"/>
      <c r="B19" s="31">
        <f t="shared" ref="B19:G19" si="11">1150*(0.00069/2)^2*PI()</f>
        <v>0.0004300172754</v>
      </c>
      <c r="C19" s="31">
        <f t="shared" si="11"/>
        <v>0.0004300172754</v>
      </c>
      <c r="D19" s="31">
        <f t="shared" si="11"/>
        <v>0.0004300172754</v>
      </c>
      <c r="E19" s="31">
        <f t="shared" si="11"/>
        <v>0.0004300172754</v>
      </c>
      <c r="F19" s="31">
        <f t="shared" si="11"/>
        <v>0.0004300172754</v>
      </c>
      <c r="G19" s="32">
        <f t="shared" si="11"/>
        <v>0.0004300172754</v>
      </c>
      <c r="H19" s="33"/>
      <c r="I19" s="34"/>
      <c r="J19" s="31">
        <f t="shared" ref="J19:N19" si="12">1150*(0.00069/2)^2*PI()</f>
        <v>0.0004300172754</v>
      </c>
      <c r="K19" s="31">
        <f t="shared" si="12"/>
        <v>0.0004300172754</v>
      </c>
      <c r="L19" s="31">
        <f t="shared" si="12"/>
        <v>0.0004300172754</v>
      </c>
      <c r="M19" s="31">
        <f t="shared" si="12"/>
        <v>0.0004300172754</v>
      </c>
      <c r="N19" s="32">
        <f t="shared" si="12"/>
        <v>0.0004300172754</v>
      </c>
      <c r="O19" s="33"/>
      <c r="P19" s="33"/>
      <c r="Q19" s="33"/>
      <c r="R19" s="33"/>
      <c r="S19" s="33"/>
      <c r="T19" s="33"/>
      <c r="U19" s="33"/>
      <c r="V19" s="35"/>
    </row>
    <row r="20" ht="15.75" customHeight="1">
      <c r="A20" s="36"/>
    </row>
    <row r="21" ht="15.75" customHeight="1">
      <c r="A21" s="37" t="s">
        <v>4</v>
      </c>
      <c r="B21" s="38" t="s">
        <v>5</v>
      </c>
      <c r="C21" s="38" t="s">
        <v>6</v>
      </c>
      <c r="D21" s="38" t="s">
        <v>7</v>
      </c>
      <c r="E21" s="38" t="s">
        <v>8</v>
      </c>
      <c r="F21" s="39" t="s">
        <v>9</v>
      </c>
      <c r="G21" s="40"/>
      <c r="H21" s="37" t="s">
        <v>11</v>
      </c>
      <c r="I21" s="38" t="s">
        <v>5</v>
      </c>
      <c r="J21" s="38" t="s">
        <v>6</v>
      </c>
      <c r="K21" s="38" t="s">
        <v>7</v>
      </c>
      <c r="L21" s="38" t="s">
        <v>8</v>
      </c>
      <c r="M21" s="39" t="s">
        <v>9</v>
      </c>
      <c r="N21" s="41"/>
      <c r="O21" s="41"/>
    </row>
    <row r="22" ht="15.75" customHeight="1">
      <c r="A22" s="42" t="s">
        <v>13</v>
      </c>
      <c r="B22" s="16">
        <f t="shared" ref="B22:F22" si="13">42.86</f>
        <v>42.86</v>
      </c>
      <c r="C22" s="16">
        <f t="shared" si="13"/>
        <v>42.86</v>
      </c>
      <c r="D22" s="16">
        <f t="shared" si="13"/>
        <v>42.86</v>
      </c>
      <c r="E22" s="16">
        <f t="shared" si="13"/>
        <v>42.86</v>
      </c>
      <c r="F22" s="17">
        <f t="shared" si="13"/>
        <v>42.86</v>
      </c>
      <c r="G22" s="40"/>
      <c r="H22" s="42" t="s">
        <v>13</v>
      </c>
      <c r="I22" s="16">
        <f t="shared" ref="I22:M22" si="14">42.86</f>
        <v>42.86</v>
      </c>
      <c r="J22" s="16">
        <f t="shared" si="14"/>
        <v>42.86</v>
      </c>
      <c r="K22" s="16">
        <f t="shared" si="14"/>
        <v>42.86</v>
      </c>
      <c r="L22" s="16">
        <f t="shared" si="14"/>
        <v>42.86</v>
      </c>
      <c r="M22" s="17">
        <f t="shared" si="14"/>
        <v>42.86</v>
      </c>
      <c r="N22" s="43"/>
      <c r="O22" s="43"/>
    </row>
    <row r="23" ht="15.75" customHeight="1">
      <c r="A23" s="44" t="s">
        <v>16</v>
      </c>
      <c r="B23" s="21">
        <v>0.7</v>
      </c>
      <c r="C23" s="21">
        <f t="shared" ref="C23:F23" si="15">B23-0.1</f>
        <v>0.6</v>
      </c>
      <c r="D23" s="21">
        <f t="shared" si="15"/>
        <v>0.5</v>
      </c>
      <c r="E23" s="21">
        <f t="shared" si="15"/>
        <v>0.4</v>
      </c>
      <c r="F23" s="22">
        <f t="shared" si="15"/>
        <v>0.3</v>
      </c>
      <c r="G23" s="40"/>
      <c r="H23" s="29" t="s">
        <v>16</v>
      </c>
      <c r="I23" s="21">
        <v>0.7</v>
      </c>
      <c r="J23" s="21">
        <f t="shared" ref="J23:M23" si="16">I23-0.1</f>
        <v>0.6</v>
      </c>
      <c r="K23" s="21">
        <f t="shared" si="16"/>
        <v>0.5</v>
      </c>
      <c r="L23" s="21">
        <f t="shared" si="16"/>
        <v>0.4</v>
      </c>
      <c r="M23" s="22">
        <f t="shared" si="16"/>
        <v>0.3</v>
      </c>
      <c r="N23" s="43"/>
      <c r="O23" s="43"/>
    </row>
    <row r="24" ht="15.75" customHeight="1">
      <c r="A24" s="42" t="s">
        <v>18</v>
      </c>
      <c r="B24" s="16">
        <v>80.0</v>
      </c>
      <c r="C24" s="16">
        <v>80.0</v>
      </c>
      <c r="D24" s="16">
        <v>80.0</v>
      </c>
      <c r="E24" s="16">
        <v>80.0</v>
      </c>
      <c r="F24" s="17">
        <v>80.0</v>
      </c>
      <c r="G24" s="40"/>
      <c r="H24" s="42" t="s">
        <v>18</v>
      </c>
      <c r="I24" s="16">
        <v>80.0</v>
      </c>
      <c r="J24" s="16">
        <v>80.0</v>
      </c>
      <c r="K24" s="16">
        <v>80.0</v>
      </c>
      <c r="L24" s="16">
        <v>80.0</v>
      </c>
      <c r="M24" s="17">
        <v>80.0</v>
      </c>
      <c r="N24" s="43"/>
      <c r="O24" s="43"/>
      <c r="P24" s="21"/>
      <c r="Q24" s="21"/>
      <c r="R24" s="21"/>
      <c r="S24" s="22"/>
    </row>
    <row r="25" ht="15.75" customHeight="1">
      <c r="A25" s="29" t="s">
        <v>20</v>
      </c>
      <c r="B25" s="21">
        <f t="shared" ref="B25:F25" si="17">1*10^(-5)</f>
        <v>0.00001</v>
      </c>
      <c r="C25" s="21">
        <f t="shared" si="17"/>
        <v>0.00001</v>
      </c>
      <c r="D25" s="21">
        <f t="shared" si="17"/>
        <v>0.00001</v>
      </c>
      <c r="E25" s="21">
        <f t="shared" si="17"/>
        <v>0.00001</v>
      </c>
      <c r="F25" s="22">
        <f t="shared" si="17"/>
        <v>0.00001</v>
      </c>
      <c r="G25" s="40"/>
      <c r="H25" s="29" t="s">
        <v>20</v>
      </c>
      <c r="I25" s="21">
        <f t="shared" ref="I25:M25" si="18">1*10^(-5)</f>
        <v>0.00001</v>
      </c>
      <c r="J25" s="21">
        <f t="shared" si="18"/>
        <v>0.00001</v>
      </c>
      <c r="K25" s="21">
        <f t="shared" si="18"/>
        <v>0.00001</v>
      </c>
      <c r="L25" s="21">
        <f t="shared" si="18"/>
        <v>0.00001</v>
      </c>
      <c r="M25" s="22">
        <f t="shared" si="18"/>
        <v>0.00001</v>
      </c>
      <c r="N25" s="43"/>
      <c r="O25" s="43"/>
      <c r="P25" s="45"/>
      <c r="Q25" s="45"/>
      <c r="R25" s="45"/>
      <c r="S25" s="46"/>
    </row>
    <row r="26" ht="15.75" customHeight="1">
      <c r="A26" s="42" t="s">
        <v>22</v>
      </c>
      <c r="B26" s="16">
        <f t="shared" ref="B26:F26" si="19">B27/B25</f>
        <v>100000</v>
      </c>
      <c r="C26" s="16">
        <f t="shared" si="19"/>
        <v>100000</v>
      </c>
      <c r="D26" s="16">
        <f t="shared" si="19"/>
        <v>100000</v>
      </c>
      <c r="E26" s="16">
        <f t="shared" si="19"/>
        <v>100000</v>
      </c>
      <c r="F26" s="17">
        <f t="shared" si="19"/>
        <v>100000</v>
      </c>
      <c r="G26" s="40"/>
      <c r="H26" s="42" t="s">
        <v>22</v>
      </c>
      <c r="I26" s="16">
        <f t="shared" ref="I26:M26" si="20">I27/I25</f>
        <v>100000</v>
      </c>
      <c r="J26" s="16">
        <f t="shared" si="20"/>
        <v>100000</v>
      </c>
      <c r="K26" s="16">
        <f t="shared" si="20"/>
        <v>100000</v>
      </c>
      <c r="L26" s="16">
        <f t="shared" si="20"/>
        <v>100000</v>
      </c>
      <c r="M26" s="17">
        <f t="shared" si="20"/>
        <v>100000</v>
      </c>
      <c r="N26" s="43"/>
      <c r="O26" s="43"/>
      <c r="P26" s="21"/>
      <c r="Q26" s="21"/>
      <c r="R26" s="21"/>
      <c r="S26" s="22"/>
    </row>
    <row r="27" ht="15.75" customHeight="1">
      <c r="A27" s="29" t="s">
        <v>24</v>
      </c>
      <c r="B27" s="21">
        <v>1.0</v>
      </c>
      <c r="C27" s="21">
        <v>1.0</v>
      </c>
      <c r="D27" s="21">
        <v>1.0</v>
      </c>
      <c r="E27" s="21">
        <v>1.0</v>
      </c>
      <c r="F27" s="22">
        <v>1.0</v>
      </c>
      <c r="G27" s="40"/>
      <c r="H27" s="29" t="s">
        <v>24</v>
      </c>
      <c r="I27" s="21">
        <v>1.0</v>
      </c>
      <c r="J27" s="21">
        <v>1.0</v>
      </c>
      <c r="K27" s="21">
        <v>1.0</v>
      </c>
      <c r="L27" s="21">
        <v>1.0</v>
      </c>
      <c r="M27" s="22">
        <v>1.0</v>
      </c>
      <c r="N27" s="43"/>
      <c r="O27" s="43"/>
      <c r="P27" s="47"/>
      <c r="Q27" s="47"/>
      <c r="R27" s="47"/>
      <c r="S27" s="48"/>
    </row>
    <row r="28" ht="15.75" customHeight="1">
      <c r="A28" s="42" t="s">
        <v>25</v>
      </c>
      <c r="B28" s="16">
        <v>3.0E-4</v>
      </c>
      <c r="C28" s="16">
        <v>3.0E-4</v>
      </c>
      <c r="D28" s="16">
        <v>3.0E-4</v>
      </c>
      <c r="E28" s="16">
        <v>3.0E-4</v>
      </c>
      <c r="F28" s="17">
        <v>3.0E-4</v>
      </c>
      <c r="G28" s="40"/>
      <c r="H28" s="42" t="s">
        <v>25</v>
      </c>
      <c r="I28" s="16">
        <v>3.0E-4</v>
      </c>
      <c r="J28" s="16">
        <v>3.0E-4</v>
      </c>
      <c r="K28" s="16">
        <v>3.0E-4</v>
      </c>
      <c r="L28" s="16">
        <v>3.0E-4</v>
      </c>
      <c r="M28" s="17">
        <v>3.0E-4</v>
      </c>
      <c r="N28" s="43"/>
      <c r="O28" s="43"/>
    </row>
    <row r="29" ht="15.75" customHeight="1">
      <c r="A29" s="29" t="s">
        <v>26</v>
      </c>
      <c r="B29" s="21">
        <v>91.0</v>
      </c>
      <c r="C29" s="21">
        <v>111.0</v>
      </c>
      <c r="D29" s="21">
        <v>104.0</v>
      </c>
      <c r="E29" s="21">
        <v>113.0</v>
      </c>
      <c r="F29" s="22">
        <v>104.0</v>
      </c>
      <c r="G29" s="40"/>
      <c r="H29" s="29" t="s">
        <v>26</v>
      </c>
      <c r="I29" s="21">
        <v>157.0</v>
      </c>
      <c r="J29" s="21">
        <v>149.0</v>
      </c>
      <c r="K29" s="21">
        <v>156.0</v>
      </c>
      <c r="L29" s="21" t="s">
        <v>3</v>
      </c>
      <c r="M29" s="22" t="s">
        <v>3</v>
      </c>
      <c r="N29" s="43"/>
      <c r="O29" s="43"/>
    </row>
    <row r="30" ht="15.75" customHeight="1">
      <c r="A30" s="42" t="s">
        <v>41</v>
      </c>
      <c r="B30" s="16"/>
      <c r="C30" s="49"/>
      <c r="D30" s="49"/>
      <c r="E30" s="49"/>
      <c r="F30" s="17"/>
      <c r="G30" s="40"/>
      <c r="H30" s="42" t="s">
        <v>41</v>
      </c>
      <c r="I30" s="16"/>
      <c r="J30" s="49"/>
      <c r="K30" s="49"/>
      <c r="L30" s="16"/>
      <c r="M30" s="17"/>
      <c r="N30" s="43"/>
      <c r="O30" s="43"/>
    </row>
    <row r="31" ht="15.75" customHeight="1">
      <c r="A31" s="29" t="s">
        <v>42</v>
      </c>
      <c r="B31" s="21">
        <v>221.0</v>
      </c>
      <c r="C31" s="21">
        <v>263.0</v>
      </c>
      <c r="D31" s="21">
        <v>313.0</v>
      </c>
      <c r="E31" s="21">
        <v>393.0</v>
      </c>
      <c r="F31" s="22">
        <v>531.0</v>
      </c>
      <c r="G31" s="40"/>
      <c r="H31" s="29" t="s">
        <v>42</v>
      </c>
      <c r="I31" s="21">
        <v>217.0</v>
      </c>
      <c r="J31" s="21">
        <v>262.0</v>
      </c>
      <c r="K31" s="21">
        <v>312.0</v>
      </c>
      <c r="L31" s="21"/>
      <c r="M31" s="22"/>
      <c r="N31" s="43"/>
      <c r="O31" s="50"/>
    </row>
    <row r="32" ht="15.75" customHeight="1">
      <c r="A32" s="51" t="s">
        <v>43</v>
      </c>
      <c r="B32" s="45">
        <v>678.0</v>
      </c>
      <c r="C32" s="45">
        <v>799.0</v>
      </c>
      <c r="D32" s="45">
        <v>950.0</v>
      </c>
      <c r="E32" s="45">
        <v>1191.0</v>
      </c>
      <c r="F32" s="46">
        <v>1596.0</v>
      </c>
      <c r="G32" s="40"/>
      <c r="H32" s="51" t="s">
        <v>43</v>
      </c>
      <c r="I32" s="45">
        <v>677.0</v>
      </c>
      <c r="J32" s="45">
        <v>782.0</v>
      </c>
      <c r="K32" s="45">
        <v>946.0</v>
      </c>
      <c r="L32" s="45"/>
      <c r="M32" s="46"/>
      <c r="N32" s="43"/>
      <c r="O32" s="21"/>
      <c r="P32" s="45"/>
      <c r="Q32" s="21"/>
      <c r="R32" s="47"/>
      <c r="S32" s="21"/>
      <c r="T32" s="45"/>
    </row>
    <row r="33" ht="15.75" customHeight="1">
      <c r="A33" s="29" t="s">
        <v>44</v>
      </c>
      <c r="B33" s="21">
        <v>1140.0</v>
      </c>
      <c r="C33" s="21">
        <v>1329.0</v>
      </c>
      <c r="D33" s="21">
        <v>1590.0</v>
      </c>
      <c r="E33" s="21">
        <v>1995.0</v>
      </c>
      <c r="F33" s="22">
        <v>2656.0</v>
      </c>
      <c r="G33" s="40"/>
      <c r="H33" s="52" t="s">
        <v>44</v>
      </c>
      <c r="I33" s="52">
        <v>1120.0</v>
      </c>
      <c r="J33" s="52">
        <v>1313.0</v>
      </c>
      <c r="K33" s="52">
        <v>1581.0</v>
      </c>
      <c r="L33" s="52"/>
      <c r="M33" s="52"/>
      <c r="N33" s="52"/>
      <c r="O33" s="21"/>
      <c r="P33" s="45"/>
      <c r="Q33" s="21"/>
      <c r="R33" s="47"/>
      <c r="S33" s="21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</row>
    <row r="34" ht="15.75" customHeight="1">
      <c r="A34" s="53" t="s">
        <v>45</v>
      </c>
      <c r="B34" s="47">
        <v>1584.0</v>
      </c>
      <c r="C34" s="47">
        <v>1852.0</v>
      </c>
      <c r="D34" s="47">
        <v>2228.0</v>
      </c>
      <c r="E34" s="47">
        <v>2784.0</v>
      </c>
      <c r="F34" s="48">
        <v>3727.0</v>
      </c>
      <c r="G34" s="40"/>
      <c r="H34" s="52" t="s">
        <v>45</v>
      </c>
      <c r="I34" s="52">
        <v>1581.0</v>
      </c>
      <c r="J34" s="52">
        <v>1849.0</v>
      </c>
      <c r="K34" s="52">
        <v>2216.0</v>
      </c>
      <c r="L34" s="52"/>
      <c r="M34" s="52"/>
      <c r="N34" s="52"/>
      <c r="O34" s="21"/>
      <c r="P34" s="45"/>
      <c r="Q34" s="21"/>
      <c r="R34" s="47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</row>
    <row r="35" ht="15.75" customHeight="1">
      <c r="A35" s="36"/>
      <c r="H35" s="43"/>
      <c r="I35" s="43"/>
      <c r="J35" s="43"/>
      <c r="K35" s="43"/>
      <c r="L35" s="43"/>
      <c r="M35" s="43"/>
      <c r="N35" s="43"/>
      <c r="O35" s="22"/>
      <c r="P35" s="46"/>
      <c r="Q35" s="22"/>
      <c r="R35" s="48"/>
      <c r="S35" s="48"/>
    </row>
    <row r="36" ht="15.75" customHeight="1">
      <c r="A36" s="3"/>
      <c r="C36" s="54" t="s">
        <v>46</v>
      </c>
      <c r="D36" s="54">
        <v>0.655</v>
      </c>
    </row>
    <row r="37" ht="15.75" customHeight="1">
      <c r="A37" s="3"/>
      <c r="C37" s="54"/>
      <c r="D37" s="55">
        <v>80.0</v>
      </c>
    </row>
    <row r="38" ht="15.75" customHeight="1">
      <c r="A38" s="3"/>
      <c r="C38" s="54"/>
      <c r="D38" s="55">
        <f>1*10^(-5)</f>
        <v>0.00001</v>
      </c>
    </row>
    <row r="39" ht="15.75" customHeight="1">
      <c r="A39" s="3"/>
      <c r="C39" s="54"/>
      <c r="D39" s="55">
        <f>D40/D38</f>
        <v>100000</v>
      </c>
    </row>
    <row r="40" ht="15.75" customHeight="1">
      <c r="A40" s="3"/>
      <c r="C40" s="54"/>
      <c r="D40" s="55">
        <v>1.0</v>
      </c>
    </row>
    <row r="41" ht="15.75" customHeight="1">
      <c r="A41" s="3"/>
      <c r="C41" s="54"/>
      <c r="D41" s="55">
        <v>3.0E-4</v>
      </c>
    </row>
    <row r="42" ht="15.75" customHeight="1">
      <c r="A42" s="3"/>
      <c r="C42" s="54"/>
      <c r="D42" s="55">
        <f>1150*(0.00069/2)^2*PI()</f>
        <v>0.0004300172754</v>
      </c>
      <c r="Q42" s="56" t="s">
        <v>47</v>
      </c>
      <c r="U42" s="56" t="s">
        <v>48</v>
      </c>
    </row>
    <row r="43" ht="15.75" customHeight="1">
      <c r="A43" s="3"/>
      <c r="Q43" s="57">
        <f t="shared" ref="Q43:S43" si="21">SUM(Q45:Q84)/40</f>
        <v>0.002025196453</v>
      </c>
      <c r="R43" s="57">
        <f t="shared" si="21"/>
        <v>-0.007168667672</v>
      </c>
      <c r="S43" s="57">
        <f t="shared" si="21"/>
        <v>-0.008228686268</v>
      </c>
      <c r="U43" s="57">
        <f t="shared" ref="U43:W43" si="22">SUM(U45:U84)/40</f>
        <v>0.01415800738</v>
      </c>
      <c r="V43" s="57">
        <f t="shared" si="22"/>
        <v>0.004509945048</v>
      </c>
      <c r="W43" s="57">
        <f t="shared" si="22"/>
        <v>0.001257495767</v>
      </c>
      <c r="AB43" s="56" t="s">
        <v>49</v>
      </c>
    </row>
    <row r="44" ht="15.75" customHeight="1">
      <c r="A44" s="12" t="s">
        <v>50</v>
      </c>
      <c r="B44" s="58" t="s">
        <v>13</v>
      </c>
      <c r="C44" s="59" t="s">
        <v>51</v>
      </c>
      <c r="D44" s="59" t="s">
        <v>52</v>
      </c>
      <c r="E44" s="59" t="s">
        <v>53</v>
      </c>
      <c r="F44" s="59" t="s">
        <v>54</v>
      </c>
      <c r="G44" s="59" t="s">
        <v>55</v>
      </c>
      <c r="H44" s="59" t="s">
        <v>56</v>
      </c>
      <c r="I44" s="59" t="s">
        <v>57</v>
      </c>
      <c r="J44" s="59" t="s">
        <v>58</v>
      </c>
      <c r="K44" s="59" t="s">
        <v>59</v>
      </c>
      <c r="L44" s="59" t="s">
        <v>60</v>
      </c>
      <c r="M44" s="60" t="s">
        <v>61</v>
      </c>
      <c r="N44" s="61" t="s">
        <v>13</v>
      </c>
      <c r="O44" s="56" t="s">
        <v>62</v>
      </c>
    </row>
    <row r="45" ht="15.75" customHeight="1">
      <c r="A45" s="18">
        <v>0.0</v>
      </c>
      <c r="B45" s="16">
        <f t="shared" ref="B45:B84" si="27">42+0.5*A45</f>
        <v>42</v>
      </c>
      <c r="C45" s="16">
        <v>104.0</v>
      </c>
      <c r="D45" s="16">
        <v>152.0</v>
      </c>
      <c r="E45" s="16">
        <f t="shared" ref="E45:E84" si="28">1/(2*D$36) * SQRT(B45/D$42)</f>
        <v>238.5670157</v>
      </c>
      <c r="F45" s="16">
        <f t="shared" ref="F45:F84" si="29">E45*3</f>
        <v>715.7010472</v>
      </c>
      <c r="G45" s="16">
        <f t="shared" ref="G45:G84" si="30">E45*5</f>
        <v>1192.835079</v>
      </c>
      <c r="H45" s="16">
        <v>239.0</v>
      </c>
      <c r="I45" s="16">
        <v>725.0</v>
      </c>
      <c r="J45" s="16">
        <v>1200.0</v>
      </c>
      <c r="K45" s="16">
        <v>238.0</v>
      </c>
      <c r="L45" s="16">
        <v>708.0</v>
      </c>
      <c r="M45" s="17">
        <v>1191.0</v>
      </c>
      <c r="N45" s="50">
        <v>42.0</v>
      </c>
      <c r="O45" s="56">
        <v>0.0</v>
      </c>
      <c r="Q45" s="57">
        <f t="shared" ref="Q45:S45" si="23">(E45-H45)/E45</f>
        <v>-0.001814937683</v>
      </c>
      <c r="R45" s="57">
        <f t="shared" si="23"/>
        <v>-0.01299278915</v>
      </c>
      <c r="S45" s="57">
        <f t="shared" si="23"/>
        <v>-0.006006631983</v>
      </c>
      <c r="U45" s="57">
        <f t="shared" ref="U45:W45" si="24">(E45-K45)/E45</f>
        <v>0.002376756617</v>
      </c>
      <c r="V45" s="57">
        <f t="shared" si="24"/>
        <v>0.01076014522</v>
      </c>
      <c r="W45" s="57">
        <f t="shared" si="24"/>
        <v>0.001538417757</v>
      </c>
      <c r="AB45" s="57">
        <f t="shared" ref="AB45:AD45" si="25">Q45-Q$43</f>
        <v>-0.003840134135</v>
      </c>
      <c r="AC45" s="57">
        <f t="shared" si="25"/>
        <v>-0.005824121478</v>
      </c>
      <c r="AD45" s="57">
        <f t="shared" si="25"/>
        <v>0.002222054285</v>
      </c>
      <c r="AF45" s="57">
        <f t="shared" ref="AF45:AH45" si="26">U45-U$43</f>
        <v>-0.01178125076</v>
      </c>
      <c r="AG45" s="57">
        <f t="shared" si="26"/>
        <v>0.006250200169</v>
      </c>
      <c r="AH45" s="57">
        <f t="shared" si="26"/>
        <v>0.00028092199</v>
      </c>
    </row>
    <row r="46" ht="15.75" customHeight="1">
      <c r="A46" s="23">
        <f t="shared" ref="A46:A84" si="35">A45+1</f>
        <v>1</v>
      </c>
      <c r="B46" s="21">
        <f t="shared" si="27"/>
        <v>42.5</v>
      </c>
      <c r="C46" s="21">
        <v>98.0</v>
      </c>
      <c r="D46" s="21">
        <v>181.0</v>
      </c>
      <c r="E46" s="21">
        <f t="shared" si="28"/>
        <v>239.9828561</v>
      </c>
      <c r="F46" s="21">
        <f t="shared" si="29"/>
        <v>719.9485684</v>
      </c>
      <c r="G46" s="21">
        <f t="shared" si="30"/>
        <v>1199.914281</v>
      </c>
      <c r="H46" s="21">
        <v>239.0</v>
      </c>
      <c r="I46" s="21">
        <v>727.0</v>
      </c>
      <c r="J46" s="21">
        <v>1213.0</v>
      </c>
      <c r="K46" s="21">
        <v>238.0</v>
      </c>
      <c r="L46" s="21">
        <v>720.0</v>
      </c>
      <c r="M46" s="22">
        <v>1193.0</v>
      </c>
      <c r="N46" s="43">
        <f t="shared" ref="N46:N84" si="36">N$45 + 0.5*O46</f>
        <v>42.5</v>
      </c>
      <c r="O46" s="57">
        <f>1</f>
        <v>1</v>
      </c>
      <c r="Q46" s="57">
        <f t="shared" ref="Q46:S46" si="31">(E46-H46)/E46</f>
        <v>0.004095526512</v>
      </c>
      <c r="R46" s="57">
        <f t="shared" si="31"/>
        <v>-0.009794354568</v>
      </c>
      <c r="S46" s="57">
        <f t="shared" si="31"/>
        <v>-0.01090554505</v>
      </c>
      <c r="U46" s="57">
        <f t="shared" ref="U46:W46" si="32">(E46-K46)/E46</f>
        <v>0.008262490837</v>
      </c>
      <c r="V46" s="57">
        <f t="shared" si="32"/>
        <v>-0.00007143781186</v>
      </c>
      <c r="W46" s="57">
        <f t="shared" si="32"/>
        <v>0.005762312242</v>
      </c>
      <c r="AB46" s="57">
        <f t="shared" ref="AB46:AD46" si="33">Q46-Q$43</f>
        <v>0.00207033006</v>
      </c>
      <c r="AC46" s="57">
        <f t="shared" si="33"/>
        <v>-0.002625686897</v>
      </c>
      <c r="AD46" s="57">
        <f t="shared" si="33"/>
        <v>-0.002676858787</v>
      </c>
      <c r="AF46" s="57">
        <f t="shared" ref="AF46:AH46" si="34">U46-U$43</f>
        <v>-0.005895516544</v>
      </c>
      <c r="AG46" s="57">
        <f t="shared" si="34"/>
        <v>-0.00458138286</v>
      </c>
      <c r="AH46" s="57">
        <f t="shared" si="34"/>
        <v>0.004504816475</v>
      </c>
    </row>
    <row r="47" ht="15.75" customHeight="1">
      <c r="A47" s="18">
        <f t="shared" si="35"/>
        <v>2</v>
      </c>
      <c r="B47" s="16">
        <f t="shared" si="27"/>
        <v>43</v>
      </c>
      <c r="C47" s="16">
        <v>132.0</v>
      </c>
      <c r="D47" s="16">
        <v>186.0</v>
      </c>
      <c r="E47" s="16">
        <f t="shared" si="28"/>
        <v>241.3903923</v>
      </c>
      <c r="F47" s="16">
        <f t="shared" si="29"/>
        <v>724.1711769</v>
      </c>
      <c r="G47" s="16">
        <f t="shared" si="30"/>
        <v>1206.951962</v>
      </c>
      <c r="H47" s="16">
        <v>239.0</v>
      </c>
      <c r="I47" s="16">
        <v>727.0</v>
      </c>
      <c r="J47" s="16">
        <v>1216.0</v>
      </c>
      <c r="K47" s="16">
        <v>239.0</v>
      </c>
      <c r="L47" s="16">
        <v>725.0</v>
      </c>
      <c r="M47" s="17">
        <v>1209.0</v>
      </c>
      <c r="N47" s="43">
        <f t="shared" si="36"/>
        <v>43</v>
      </c>
      <c r="O47" s="56">
        <v>2.0</v>
      </c>
      <c r="Q47" s="57">
        <f t="shared" ref="Q47:S47" si="37">(E47-H47)/E47</f>
        <v>0.009902599185</v>
      </c>
      <c r="R47" s="57">
        <f t="shared" si="37"/>
        <v>-0.003906290645</v>
      </c>
      <c r="S47" s="57">
        <f t="shared" si="37"/>
        <v>-0.007496602</v>
      </c>
      <c r="U47" s="57">
        <f t="shared" ref="U47:W47" si="38">(E47-K47)/E47</f>
        <v>0.009902599185</v>
      </c>
      <c r="V47" s="57">
        <f t="shared" si="38"/>
        <v>-0.001144512679</v>
      </c>
      <c r="W47" s="57">
        <f t="shared" si="38"/>
        <v>-0.001696868272</v>
      </c>
      <c r="AB47" s="57">
        <f t="shared" ref="AB47:AD47" si="39">Q47-Q$43</f>
        <v>0.007877402733</v>
      </c>
      <c r="AC47" s="57">
        <f t="shared" si="39"/>
        <v>0.003262377027</v>
      </c>
      <c r="AD47" s="57">
        <f t="shared" si="39"/>
        <v>0.0007320842675</v>
      </c>
      <c r="AF47" s="57">
        <f t="shared" ref="AF47:AH47" si="40">U47-U$43</f>
        <v>-0.004255408195</v>
      </c>
      <c r="AG47" s="57">
        <f t="shared" si="40"/>
        <v>-0.005654457727</v>
      </c>
      <c r="AH47" s="57">
        <f t="shared" si="40"/>
        <v>-0.002954364039</v>
      </c>
    </row>
    <row r="48" ht="15.75" customHeight="1">
      <c r="A48" s="23">
        <f t="shared" si="35"/>
        <v>3</v>
      </c>
      <c r="B48" s="21">
        <f t="shared" si="27"/>
        <v>43.5</v>
      </c>
      <c r="C48" s="21">
        <v>129.0</v>
      </c>
      <c r="D48" s="21">
        <v>158.0</v>
      </c>
      <c r="E48" s="21">
        <f t="shared" si="28"/>
        <v>242.7897686</v>
      </c>
      <c r="F48" s="21">
        <f t="shared" si="29"/>
        <v>728.3693059</v>
      </c>
      <c r="G48" s="21">
        <f t="shared" si="30"/>
        <v>1213.948843</v>
      </c>
      <c r="H48" s="21">
        <v>240.0</v>
      </c>
      <c r="I48" s="21">
        <v>729.0</v>
      </c>
      <c r="J48" s="21">
        <v>1219.0</v>
      </c>
      <c r="K48" s="21">
        <v>239.0</v>
      </c>
      <c r="L48" s="21">
        <v>727.0</v>
      </c>
      <c r="M48" s="22">
        <v>1215.0</v>
      </c>
      <c r="N48" s="43">
        <f t="shared" si="36"/>
        <v>43.5</v>
      </c>
      <c r="O48" s="57">
        <f t="shared" ref="O48:O84" si="45">O47+1</f>
        <v>3</v>
      </c>
      <c r="Q48" s="57">
        <f t="shared" ref="Q48:S48" si="41">(E48-H48)/E48</f>
        <v>0.01149047027</v>
      </c>
      <c r="R48" s="57">
        <f t="shared" si="41"/>
        <v>-0.0008658988509</v>
      </c>
      <c r="S48" s="57">
        <f t="shared" si="41"/>
        <v>-0.004160930617</v>
      </c>
      <c r="U48" s="57">
        <f t="shared" ref="U48:W48" si="42">(E48-K48)/E48</f>
        <v>0.01560925998</v>
      </c>
      <c r="V48" s="57">
        <f t="shared" si="42"/>
        <v>0.001879960954</v>
      </c>
      <c r="W48" s="57">
        <f t="shared" si="42"/>
        <v>-0.0008658988509</v>
      </c>
      <c r="AB48" s="57">
        <f t="shared" ref="AB48:AD48" si="43">Q48-Q$43</f>
        <v>0.009465273818</v>
      </c>
      <c r="AC48" s="57">
        <f t="shared" si="43"/>
        <v>0.006302768821</v>
      </c>
      <c r="AD48" s="57">
        <f t="shared" si="43"/>
        <v>0.004067755651</v>
      </c>
      <c r="AF48" s="57">
        <f t="shared" ref="AF48:AH48" si="44">U48-U$43</f>
        <v>0.001451252597</v>
      </c>
      <c r="AG48" s="57">
        <f t="shared" si="44"/>
        <v>-0.002629984094</v>
      </c>
      <c r="AH48" s="57">
        <f t="shared" si="44"/>
        <v>-0.002123394618</v>
      </c>
    </row>
    <row r="49" ht="15.75" customHeight="1">
      <c r="A49" s="18">
        <f t="shared" si="35"/>
        <v>4</v>
      </c>
      <c r="B49" s="16">
        <f t="shared" si="27"/>
        <v>44</v>
      </c>
      <c r="C49" s="16">
        <v>132.0</v>
      </c>
      <c r="D49" s="16">
        <v>176.0</v>
      </c>
      <c r="E49" s="16">
        <f t="shared" si="28"/>
        <v>244.1811254</v>
      </c>
      <c r="F49" s="16">
        <f t="shared" si="29"/>
        <v>732.5433762</v>
      </c>
      <c r="G49" s="16">
        <f t="shared" si="30"/>
        <v>1220.905627</v>
      </c>
      <c r="H49" s="16">
        <v>240.0</v>
      </c>
      <c r="I49" s="16">
        <v>734.0</v>
      </c>
      <c r="J49" s="16">
        <v>1235.0</v>
      </c>
      <c r="K49" s="16">
        <v>239.0</v>
      </c>
      <c r="L49" s="16">
        <v>727.0</v>
      </c>
      <c r="M49" s="17">
        <v>1216.0</v>
      </c>
      <c r="N49" s="43">
        <f t="shared" si="36"/>
        <v>44</v>
      </c>
      <c r="O49" s="57">
        <f t="shared" si="45"/>
        <v>4</v>
      </c>
      <c r="Q49" s="57">
        <f t="shared" ref="Q49:S49" si="46">(E49-H49)/E49</f>
        <v>0.01712304905</v>
      </c>
      <c r="R49" s="57">
        <f t="shared" si="46"/>
        <v>-0.001988447215</v>
      </c>
      <c r="S49" s="57">
        <f t="shared" si="46"/>
        <v>-0.01154419535</v>
      </c>
      <c r="U49" s="57">
        <f t="shared" ref="U49:W49" si="47">(E49-K49)/E49</f>
        <v>0.02121836968</v>
      </c>
      <c r="V49" s="57">
        <f t="shared" si="47"/>
        <v>0.007567300919</v>
      </c>
      <c r="W49" s="57">
        <f t="shared" si="47"/>
        <v>0.004018023041</v>
      </c>
      <c r="AB49" s="57">
        <f t="shared" ref="AB49:AD49" si="48">Q49-Q$43</f>
        <v>0.0150978526</v>
      </c>
      <c r="AC49" s="57">
        <f t="shared" si="48"/>
        <v>0.005180220456</v>
      </c>
      <c r="AD49" s="57">
        <f t="shared" si="48"/>
        <v>-0.003315509081</v>
      </c>
      <c r="AF49" s="57">
        <f t="shared" ref="AF49:AH49" si="49">U49-U$43</f>
        <v>0.007060362302</v>
      </c>
      <c r="AG49" s="57">
        <f t="shared" si="49"/>
        <v>0.003057355871</v>
      </c>
      <c r="AH49" s="57">
        <f t="shared" si="49"/>
        <v>0.002760527273</v>
      </c>
    </row>
    <row r="50" ht="15.75" customHeight="1">
      <c r="A50" s="23">
        <f t="shared" si="35"/>
        <v>5</v>
      </c>
      <c r="B50" s="21">
        <f t="shared" si="27"/>
        <v>44.5</v>
      </c>
      <c r="C50" s="21">
        <v>117.0</v>
      </c>
      <c r="D50" s="21">
        <v>157.0</v>
      </c>
      <c r="E50" s="21">
        <f t="shared" si="28"/>
        <v>245.5645989</v>
      </c>
      <c r="F50" s="21">
        <f t="shared" si="29"/>
        <v>736.6937968</v>
      </c>
      <c r="G50" s="21">
        <f t="shared" si="30"/>
        <v>1227.822995</v>
      </c>
      <c r="H50" s="21">
        <v>241.0</v>
      </c>
      <c r="I50" s="21">
        <v>746.0</v>
      </c>
      <c r="J50" s="21">
        <v>1239.0</v>
      </c>
      <c r="K50" s="21">
        <v>239.0</v>
      </c>
      <c r="L50" s="21">
        <v>729.0</v>
      </c>
      <c r="M50" s="22">
        <v>1224.0</v>
      </c>
      <c r="N50" s="43">
        <f t="shared" si="36"/>
        <v>44.5</v>
      </c>
      <c r="O50" s="57">
        <f t="shared" si="45"/>
        <v>5</v>
      </c>
      <c r="Q50" s="57">
        <f t="shared" ref="Q50:S50" si="50">(E50-H50)/E50</f>
        <v>0.01858817983</v>
      </c>
      <c r="R50" s="57">
        <f t="shared" si="50"/>
        <v>-0.01263238982</v>
      </c>
      <c r="S50" s="57">
        <f t="shared" si="50"/>
        <v>-0.009103108037</v>
      </c>
      <c r="U50" s="57">
        <f t="shared" ref="U50:W50" si="51">(E50-K50)/E50</f>
        <v>0.02673267627</v>
      </c>
      <c r="V50" s="57">
        <f t="shared" si="51"/>
        <v>0.0104436834</v>
      </c>
      <c r="W50" s="57">
        <f t="shared" si="51"/>
        <v>0.003113636612</v>
      </c>
      <c r="AB50" s="57">
        <f t="shared" ref="AB50:AD50" si="52">Q50-Q$43</f>
        <v>0.01656298338</v>
      </c>
      <c r="AC50" s="57">
        <f t="shared" si="52"/>
        <v>-0.005463722153</v>
      </c>
      <c r="AD50" s="57">
        <f t="shared" si="52"/>
        <v>-0.000874421769</v>
      </c>
      <c r="AF50" s="57">
        <f t="shared" ref="AF50:AH50" si="53">U50-U$43</f>
        <v>0.01257466889</v>
      </c>
      <c r="AG50" s="57">
        <f t="shared" si="53"/>
        <v>0.005933738354</v>
      </c>
      <c r="AH50" s="57">
        <f t="shared" si="53"/>
        <v>0.001856140845</v>
      </c>
    </row>
    <row r="51" ht="15.75" customHeight="1">
      <c r="A51" s="18">
        <f t="shared" si="35"/>
        <v>6</v>
      </c>
      <c r="B51" s="16">
        <f t="shared" si="27"/>
        <v>45</v>
      </c>
      <c r="C51" s="16">
        <v>121.0</v>
      </c>
      <c r="D51" s="62">
        <v>164.0</v>
      </c>
      <c r="E51" s="16">
        <f t="shared" si="28"/>
        <v>246.9403217</v>
      </c>
      <c r="F51" s="16">
        <f t="shared" si="29"/>
        <v>740.8209652</v>
      </c>
      <c r="G51" s="16">
        <f t="shared" si="30"/>
        <v>1234.701609</v>
      </c>
      <c r="H51" s="16">
        <v>242.0</v>
      </c>
      <c r="I51" s="16">
        <v>750.0</v>
      </c>
      <c r="J51" s="16">
        <v>1240.0</v>
      </c>
      <c r="K51" s="16">
        <v>240.0</v>
      </c>
      <c r="L51" s="16">
        <v>734.0</v>
      </c>
      <c r="M51" s="17">
        <v>1237.0</v>
      </c>
      <c r="N51" s="43">
        <f t="shared" si="36"/>
        <v>45</v>
      </c>
      <c r="O51" s="57">
        <f t="shared" si="45"/>
        <v>6</v>
      </c>
      <c r="Q51" s="57">
        <f t="shared" ref="Q51:S51" si="54">(E51-H51)/E51</f>
        <v>0.02000613628</v>
      </c>
      <c r="R51" s="57">
        <f t="shared" si="54"/>
        <v>-0.01239035509</v>
      </c>
      <c r="S51" s="57">
        <f t="shared" si="54"/>
        <v>-0.004291232244</v>
      </c>
      <c r="U51" s="57">
        <f t="shared" ref="U51:W51" si="55">(E51-K51)/E51</f>
        <v>0.02810525912</v>
      </c>
      <c r="V51" s="57">
        <f t="shared" si="55"/>
        <v>0.009207305823</v>
      </c>
      <c r="W51" s="57">
        <f t="shared" si="55"/>
        <v>-0.001861495392</v>
      </c>
      <c r="AB51" s="57">
        <f t="shared" ref="AB51:AD51" si="56">Q51-Q$43</f>
        <v>0.01798093983</v>
      </c>
      <c r="AC51" s="57">
        <f t="shared" si="56"/>
        <v>-0.005221687413</v>
      </c>
      <c r="AD51" s="57">
        <f t="shared" si="56"/>
        <v>0.003937454024</v>
      </c>
      <c r="AF51" s="57">
        <f t="shared" ref="AF51:AH51" si="57">U51-U$43</f>
        <v>0.01394725174</v>
      </c>
      <c r="AG51" s="57">
        <f t="shared" si="57"/>
        <v>0.004697360775</v>
      </c>
      <c r="AH51" s="57">
        <f t="shared" si="57"/>
        <v>-0.003118991159</v>
      </c>
    </row>
    <row r="52" ht="15.75" customHeight="1">
      <c r="A52" s="23">
        <f t="shared" si="35"/>
        <v>7</v>
      </c>
      <c r="B52" s="21">
        <f t="shared" si="27"/>
        <v>45.5</v>
      </c>
      <c r="C52" s="21">
        <v>129.0</v>
      </c>
      <c r="D52" s="21">
        <v>154.0</v>
      </c>
      <c r="E52" s="21">
        <f t="shared" si="28"/>
        <v>248.3084226</v>
      </c>
      <c r="F52" s="21">
        <f t="shared" si="29"/>
        <v>744.9252679</v>
      </c>
      <c r="G52" s="21">
        <f t="shared" si="30"/>
        <v>1241.542113</v>
      </c>
      <c r="H52" s="21">
        <v>243.0</v>
      </c>
      <c r="I52" s="21">
        <v>751.0</v>
      </c>
      <c r="J52" s="21">
        <v>1250.0</v>
      </c>
      <c r="K52" s="21">
        <v>241.0</v>
      </c>
      <c r="L52" s="21">
        <v>745.0</v>
      </c>
      <c r="M52" s="22">
        <v>1240.0</v>
      </c>
      <c r="N52" s="43">
        <f t="shared" si="36"/>
        <v>45.5</v>
      </c>
      <c r="O52" s="57">
        <f t="shared" si="45"/>
        <v>7</v>
      </c>
      <c r="Q52" s="57">
        <f t="shared" ref="Q52:S52" si="58">(E52-H52)/E52</f>
        <v>0.02137834298</v>
      </c>
      <c r="R52" s="57">
        <f t="shared" si="58"/>
        <v>-0.008154820883</v>
      </c>
      <c r="S52" s="57">
        <f t="shared" si="58"/>
        <v>-0.006812404344</v>
      </c>
      <c r="U52" s="57">
        <f t="shared" ref="U52:W52" si="59">(E52-K52)/E52</f>
        <v>0.02943284221</v>
      </c>
      <c r="V52" s="57">
        <f t="shared" si="59"/>
        <v>-0.0001003216484</v>
      </c>
      <c r="W52" s="57">
        <f t="shared" si="59"/>
        <v>0.001242094891</v>
      </c>
      <c r="AB52" s="57">
        <f t="shared" ref="AB52:AD52" si="60">Q52-Q$43</f>
        <v>0.01935314653</v>
      </c>
      <c r="AC52" s="57">
        <f t="shared" si="60"/>
        <v>-0.0009861532116</v>
      </c>
      <c r="AD52" s="57">
        <f t="shared" si="60"/>
        <v>0.001416281924</v>
      </c>
      <c r="AF52" s="57">
        <f t="shared" ref="AF52:AH52" si="61">U52-U$43</f>
        <v>0.01527483483</v>
      </c>
      <c r="AG52" s="57">
        <f t="shared" si="61"/>
        <v>-0.004610266696</v>
      </c>
      <c r="AH52" s="57">
        <f t="shared" si="61"/>
        <v>-0.00001540087654</v>
      </c>
    </row>
    <row r="53" ht="15.75" customHeight="1">
      <c r="A53" s="18">
        <f t="shared" si="35"/>
        <v>8</v>
      </c>
      <c r="B53" s="16">
        <f t="shared" si="27"/>
        <v>46</v>
      </c>
      <c r="C53" s="16">
        <v>113.0</v>
      </c>
      <c r="D53" s="62">
        <v>154.0</v>
      </c>
      <c r="E53" s="16">
        <f t="shared" si="28"/>
        <v>249.6690269</v>
      </c>
      <c r="F53" s="16">
        <f t="shared" si="29"/>
        <v>749.0070807</v>
      </c>
      <c r="G53" s="16">
        <f t="shared" si="30"/>
        <v>1248.345135</v>
      </c>
      <c r="H53" s="16">
        <v>245.0</v>
      </c>
      <c r="I53" s="16">
        <v>751.0</v>
      </c>
      <c r="J53" s="16">
        <v>1263.0</v>
      </c>
      <c r="K53" s="16">
        <v>242.0</v>
      </c>
      <c r="L53" s="16">
        <v>750.0</v>
      </c>
      <c r="M53" s="17">
        <v>1242.0</v>
      </c>
      <c r="N53" s="43">
        <f t="shared" si="36"/>
        <v>46</v>
      </c>
      <c r="O53" s="57">
        <f t="shared" si="45"/>
        <v>8</v>
      </c>
      <c r="Q53" s="57">
        <f t="shared" ref="Q53:S53" si="62">(E53-H53)/E53</f>
        <v>0.01870086555</v>
      </c>
      <c r="R53" s="57">
        <f t="shared" si="62"/>
        <v>-0.002660748259</v>
      </c>
      <c r="S53" s="57">
        <f t="shared" si="62"/>
        <v>-0.01173943413</v>
      </c>
      <c r="U53" s="57">
        <f t="shared" ref="U53:W53" si="63">(E53-K53)/E53</f>
        <v>0.03071677332</v>
      </c>
      <c r="V53" s="57">
        <f t="shared" si="63"/>
        <v>-0.001325647396</v>
      </c>
      <c r="W53" s="57">
        <f t="shared" si="63"/>
        <v>0.005082836747</v>
      </c>
      <c r="AB53" s="57">
        <f t="shared" ref="AB53:AD53" si="64">Q53-Q$43</f>
        <v>0.0166756691</v>
      </c>
      <c r="AC53" s="57">
        <f t="shared" si="64"/>
        <v>0.004507919412</v>
      </c>
      <c r="AD53" s="57">
        <f t="shared" si="64"/>
        <v>-0.003510747861</v>
      </c>
      <c r="AF53" s="57">
        <f t="shared" ref="AF53:AH53" si="65">U53-U$43</f>
        <v>0.01655876594</v>
      </c>
      <c r="AG53" s="57">
        <f t="shared" si="65"/>
        <v>-0.005835592444</v>
      </c>
      <c r="AH53" s="57">
        <f t="shared" si="65"/>
        <v>0.00382534098</v>
      </c>
    </row>
    <row r="54" ht="15.75" customHeight="1">
      <c r="A54" s="23">
        <f t="shared" si="35"/>
        <v>9</v>
      </c>
      <c r="B54" s="21">
        <f t="shared" si="27"/>
        <v>46.5</v>
      </c>
      <c r="C54" s="21">
        <v>119.0</v>
      </c>
      <c r="D54" s="21">
        <v>154.0</v>
      </c>
      <c r="E54" s="21">
        <f t="shared" si="28"/>
        <v>251.0222565</v>
      </c>
      <c r="F54" s="21">
        <f t="shared" si="29"/>
        <v>753.0667694</v>
      </c>
      <c r="G54" s="21">
        <f t="shared" si="30"/>
        <v>1255.111282</v>
      </c>
      <c r="H54" s="21">
        <v>249.0</v>
      </c>
      <c r="I54" s="21">
        <v>753.0</v>
      </c>
      <c r="J54" s="21">
        <v>1264.0</v>
      </c>
      <c r="K54" s="21">
        <v>243.0</v>
      </c>
      <c r="L54" s="21">
        <v>751.0</v>
      </c>
      <c r="M54" s="22">
        <v>1257.0</v>
      </c>
      <c r="N54" s="43">
        <f t="shared" si="36"/>
        <v>46.5</v>
      </c>
      <c r="O54" s="57">
        <f t="shared" si="45"/>
        <v>9</v>
      </c>
      <c r="Q54" s="57">
        <f t="shared" ref="Q54:S54" si="66">(E54-H54)/E54</f>
        <v>0.00805608436</v>
      </c>
      <c r="R54" s="57">
        <f t="shared" si="66"/>
        <v>0.00008866335055</v>
      </c>
      <c r="S54" s="57">
        <f t="shared" si="66"/>
        <v>-0.007082015558</v>
      </c>
      <c r="U54" s="57">
        <f t="shared" ref="U54:W54" si="67">(E54-K54)/E54</f>
        <v>0.03195834739</v>
      </c>
      <c r="V54" s="57">
        <f t="shared" si="67"/>
        <v>0.002744470354</v>
      </c>
      <c r="W54" s="57">
        <f t="shared" si="67"/>
        <v>-0.001504820851</v>
      </c>
      <c r="AB54" s="57">
        <f t="shared" ref="AB54:AD54" si="68">Q54-Q$43</f>
        <v>0.006030887907</v>
      </c>
      <c r="AC54" s="57">
        <f t="shared" si="68"/>
        <v>0.007257331022</v>
      </c>
      <c r="AD54" s="57">
        <f t="shared" si="68"/>
        <v>0.00114667071</v>
      </c>
      <c r="AF54" s="57">
        <f t="shared" ref="AF54:AH54" si="69">U54-U$43</f>
        <v>0.01780034001</v>
      </c>
      <c r="AG54" s="57">
        <f t="shared" si="69"/>
        <v>-0.001765474694</v>
      </c>
      <c r="AH54" s="57">
        <f t="shared" si="69"/>
        <v>-0.002762316619</v>
      </c>
    </row>
    <row r="55" ht="15.75" customHeight="1">
      <c r="A55" s="18">
        <f t="shared" si="35"/>
        <v>10</v>
      </c>
      <c r="B55" s="16">
        <f t="shared" si="27"/>
        <v>47</v>
      </c>
      <c r="C55" s="16">
        <v>117.0</v>
      </c>
      <c r="D55" s="16">
        <v>152.0</v>
      </c>
      <c r="E55" s="16">
        <f t="shared" si="28"/>
        <v>252.36823</v>
      </c>
      <c r="F55" s="16">
        <f t="shared" si="29"/>
        <v>757.1046899</v>
      </c>
      <c r="G55" s="16">
        <f t="shared" si="30"/>
        <v>1261.84115</v>
      </c>
      <c r="H55" s="16">
        <v>253.0</v>
      </c>
      <c r="I55" s="16">
        <v>759.0</v>
      </c>
      <c r="J55" s="16">
        <v>1267.0</v>
      </c>
      <c r="K55" s="16">
        <v>245.0</v>
      </c>
      <c r="L55" s="16">
        <v>751.0</v>
      </c>
      <c r="M55" s="17">
        <v>1263.0</v>
      </c>
      <c r="N55" s="43">
        <f t="shared" si="36"/>
        <v>47</v>
      </c>
      <c r="O55" s="57">
        <f t="shared" si="45"/>
        <v>10</v>
      </c>
      <c r="Q55" s="57">
        <f t="shared" ref="Q55:S55" si="70">(E55-H55)/E55</f>
        <v>-0.002503365957</v>
      </c>
      <c r="R55" s="57">
        <f t="shared" si="70"/>
        <v>-0.002503365957</v>
      </c>
      <c r="S55" s="57">
        <f t="shared" si="70"/>
        <v>-0.004088351516</v>
      </c>
      <c r="U55" s="57">
        <f t="shared" ref="U55:W55" si="71">(E55-K55)/E55</f>
        <v>0.02919634522</v>
      </c>
      <c r="V55" s="57">
        <f t="shared" si="71"/>
        <v>0.008063204435</v>
      </c>
      <c r="W55" s="57">
        <f t="shared" si="71"/>
        <v>-0.0009183803981</v>
      </c>
      <c r="AB55" s="57">
        <f t="shared" ref="AB55:AD55" si="72">Q55-Q$43</f>
        <v>-0.00452856241</v>
      </c>
      <c r="AC55" s="57">
        <f t="shared" si="72"/>
        <v>0.004665301715</v>
      </c>
      <c r="AD55" s="57">
        <f t="shared" si="72"/>
        <v>0.004140334752</v>
      </c>
      <c r="AF55" s="57">
        <f t="shared" ref="AF55:AH55" si="73">U55-U$43</f>
        <v>0.01503833784</v>
      </c>
      <c r="AG55" s="57">
        <f t="shared" si="73"/>
        <v>0.003553259387</v>
      </c>
      <c r="AH55" s="57">
        <f t="shared" si="73"/>
        <v>-0.002175876165</v>
      </c>
    </row>
    <row r="56" ht="15.75" customHeight="1">
      <c r="A56" s="23">
        <f t="shared" si="35"/>
        <v>11</v>
      </c>
      <c r="B56" s="21">
        <f t="shared" si="27"/>
        <v>47.5</v>
      </c>
      <c r="C56" s="21">
        <v>110.0</v>
      </c>
      <c r="D56" s="21">
        <v>164.0</v>
      </c>
      <c r="E56" s="21">
        <f t="shared" si="28"/>
        <v>253.7070629</v>
      </c>
      <c r="F56" s="21">
        <f t="shared" si="29"/>
        <v>761.1211886</v>
      </c>
      <c r="G56" s="21">
        <f t="shared" si="30"/>
        <v>1268.535314</v>
      </c>
      <c r="H56" s="21">
        <v>257.0</v>
      </c>
      <c r="I56" s="21">
        <v>770.0</v>
      </c>
      <c r="J56" s="21">
        <v>1283.0</v>
      </c>
      <c r="K56" s="21">
        <v>247.0</v>
      </c>
      <c r="L56" s="21">
        <v>753.0</v>
      </c>
      <c r="M56" s="22">
        <v>1264.0</v>
      </c>
      <c r="N56" s="43">
        <f t="shared" si="36"/>
        <v>47.5</v>
      </c>
      <c r="O56" s="57">
        <f t="shared" si="45"/>
        <v>11</v>
      </c>
      <c r="Q56" s="57">
        <f t="shared" ref="Q56:S56" si="74">(E56-H56)/E56</f>
        <v>-0.01297928841</v>
      </c>
      <c r="R56" s="57">
        <f t="shared" si="74"/>
        <v>-0.01166543719</v>
      </c>
      <c r="S56" s="57">
        <f t="shared" si="74"/>
        <v>-0.01140266694</v>
      </c>
      <c r="U56" s="57">
        <f t="shared" ref="U56:W56" si="75">(E56-K56)/E56</f>
        <v>0.02643624811</v>
      </c>
      <c r="V56" s="57">
        <f t="shared" si="75"/>
        <v>0.0106700335</v>
      </c>
      <c r="W56" s="57">
        <f t="shared" si="75"/>
        <v>0.00357523693</v>
      </c>
      <c r="AB56" s="57">
        <f t="shared" ref="AB56:AD56" si="76">Q56-Q$43</f>
        <v>-0.01500448486</v>
      </c>
      <c r="AC56" s="57">
        <f t="shared" si="76"/>
        <v>-0.004496769517</v>
      </c>
      <c r="AD56" s="57">
        <f t="shared" si="76"/>
        <v>-0.003173980677</v>
      </c>
      <c r="AF56" s="57">
        <f t="shared" ref="AF56:AH56" si="77">U56-U$43</f>
        <v>0.01227824073</v>
      </c>
      <c r="AG56" s="57">
        <f t="shared" si="77"/>
        <v>0.006160088455</v>
      </c>
      <c r="AH56" s="57">
        <f t="shared" si="77"/>
        <v>0.002317741163</v>
      </c>
    </row>
    <row r="57" ht="15.75" customHeight="1">
      <c r="A57" s="18">
        <f t="shared" si="35"/>
        <v>12</v>
      </c>
      <c r="B57" s="16">
        <f t="shared" si="27"/>
        <v>48</v>
      </c>
      <c r="C57" s="16">
        <v>112.0</v>
      </c>
      <c r="D57" s="16">
        <v>163.0</v>
      </c>
      <c r="E57" s="16">
        <f t="shared" si="28"/>
        <v>255.0388676</v>
      </c>
      <c r="F57" s="16">
        <f t="shared" si="29"/>
        <v>765.1166029</v>
      </c>
      <c r="G57" s="16">
        <f t="shared" si="30"/>
        <v>1275.194338</v>
      </c>
      <c r="H57" s="16">
        <v>258.0</v>
      </c>
      <c r="I57" s="16">
        <v>774.0</v>
      </c>
      <c r="J57" s="16">
        <v>1288.0</v>
      </c>
      <c r="K57" s="16">
        <v>251.0</v>
      </c>
      <c r="L57" s="16">
        <v>757.0</v>
      </c>
      <c r="M57" s="17">
        <v>1268.0</v>
      </c>
      <c r="N57" s="43">
        <f t="shared" si="36"/>
        <v>48</v>
      </c>
      <c r="O57" s="57">
        <f t="shared" si="45"/>
        <v>12</v>
      </c>
      <c r="Q57" s="57">
        <f t="shared" ref="Q57:S57" si="78">(E57-H57)/E57</f>
        <v>-0.01161051416</v>
      </c>
      <c r="R57" s="57">
        <f t="shared" si="78"/>
        <v>-0.01161051416</v>
      </c>
      <c r="S57" s="57">
        <f t="shared" si="78"/>
        <v>-0.01004212576</v>
      </c>
      <c r="U57" s="57">
        <f t="shared" ref="U57:W57" si="79">(E57-K57)/E57</f>
        <v>0.01583628274</v>
      </c>
      <c r="V57" s="57">
        <f t="shared" si="79"/>
        <v>0.01060832143</v>
      </c>
      <c r="W57" s="57">
        <f t="shared" si="79"/>
        <v>0.005641758177</v>
      </c>
      <c r="AB57" s="57">
        <f t="shared" ref="AB57:AD57" si="80">Q57-Q$43</f>
        <v>-0.01363571061</v>
      </c>
      <c r="AC57" s="57">
        <f t="shared" si="80"/>
        <v>-0.004441846486</v>
      </c>
      <c r="AD57" s="57">
        <f t="shared" si="80"/>
        <v>-0.001813439495</v>
      </c>
      <c r="AF57" s="57">
        <f t="shared" ref="AF57:AH57" si="81">U57-U$43</f>
        <v>0.001678275358</v>
      </c>
      <c r="AG57" s="57">
        <f t="shared" si="81"/>
        <v>0.006098376377</v>
      </c>
      <c r="AH57" s="57">
        <f t="shared" si="81"/>
        <v>0.00438426241</v>
      </c>
    </row>
    <row r="58" ht="15.75" customHeight="1">
      <c r="A58" s="23">
        <f t="shared" si="35"/>
        <v>13</v>
      </c>
      <c r="B58" s="21">
        <f t="shared" si="27"/>
        <v>48.5</v>
      </c>
      <c r="C58" s="21">
        <v>118.0</v>
      </c>
      <c r="D58" s="21">
        <v>162.0</v>
      </c>
      <c r="E58" s="21">
        <f t="shared" si="28"/>
        <v>256.3637538</v>
      </c>
      <c r="F58" s="21">
        <f t="shared" si="29"/>
        <v>769.0912613</v>
      </c>
      <c r="G58" s="21">
        <f t="shared" si="30"/>
        <v>1281.818769</v>
      </c>
      <c r="H58" s="21">
        <v>260.0</v>
      </c>
      <c r="I58" s="21">
        <v>776.0</v>
      </c>
      <c r="J58" s="21">
        <v>1289.0</v>
      </c>
      <c r="K58" s="21">
        <v>256.0</v>
      </c>
      <c r="L58" s="21">
        <v>769.0</v>
      </c>
      <c r="M58" s="22">
        <v>1285.0</v>
      </c>
      <c r="N58" s="43">
        <f t="shared" si="36"/>
        <v>48.5</v>
      </c>
      <c r="O58" s="57">
        <f t="shared" si="45"/>
        <v>13</v>
      </c>
      <c r="Q58" s="57">
        <f t="shared" ref="Q58:S58" si="82">(E58-H58)/E58</f>
        <v>-0.01418393271</v>
      </c>
      <c r="R58" s="57">
        <f t="shared" si="82"/>
        <v>-0.008982989468</v>
      </c>
      <c r="S58" s="57">
        <f t="shared" si="82"/>
        <v>-0.005602376359</v>
      </c>
      <c r="U58" s="57">
        <f t="shared" ref="U58:W58" si="83">(E58-K58)/E58</f>
        <v>0.001418897021</v>
      </c>
      <c r="V58" s="57">
        <f t="shared" si="83"/>
        <v>0.0001186612099</v>
      </c>
      <c r="W58" s="57">
        <f t="shared" si="83"/>
        <v>-0.002481810412</v>
      </c>
      <c r="AB58" s="57">
        <f t="shared" ref="AB58:AD58" si="84">Q58-Q$43</f>
        <v>-0.01620912917</v>
      </c>
      <c r="AC58" s="57">
        <f t="shared" si="84"/>
        <v>-0.001814321797</v>
      </c>
      <c r="AD58" s="57">
        <f t="shared" si="84"/>
        <v>0.002626309909</v>
      </c>
      <c r="AF58" s="57">
        <f t="shared" ref="AF58:AH58" si="85">U58-U$43</f>
        <v>-0.01273911036</v>
      </c>
      <c r="AG58" s="57">
        <f t="shared" si="85"/>
        <v>-0.004391283838</v>
      </c>
      <c r="AH58" s="57">
        <f t="shared" si="85"/>
        <v>-0.00373930618</v>
      </c>
    </row>
    <row r="59" ht="15.75" customHeight="1">
      <c r="A59" s="18">
        <f t="shared" si="35"/>
        <v>14</v>
      </c>
      <c r="B59" s="16">
        <f t="shared" si="27"/>
        <v>49</v>
      </c>
      <c r="C59" s="16">
        <v>104.0</v>
      </c>
      <c r="D59" s="16">
        <v>161.0</v>
      </c>
      <c r="E59" s="16">
        <f t="shared" si="28"/>
        <v>257.681828</v>
      </c>
      <c r="F59" s="16">
        <f t="shared" si="29"/>
        <v>773.0454841</v>
      </c>
      <c r="G59" s="16">
        <f t="shared" si="30"/>
        <v>1288.40914</v>
      </c>
      <c r="H59" s="16">
        <v>261.0</v>
      </c>
      <c r="I59" s="16">
        <v>776.0</v>
      </c>
      <c r="J59" s="16">
        <v>1295.0</v>
      </c>
      <c r="K59" s="16">
        <v>258.0</v>
      </c>
      <c r="L59" s="16">
        <v>774.0</v>
      </c>
      <c r="M59" s="17">
        <v>1288.0</v>
      </c>
      <c r="N59" s="43">
        <f t="shared" si="36"/>
        <v>49</v>
      </c>
      <c r="O59" s="57">
        <f t="shared" si="45"/>
        <v>14</v>
      </c>
      <c r="Q59" s="57">
        <f t="shared" ref="Q59:S59" si="86">(E59-H59)/E59</f>
        <v>-0.01287701193</v>
      </c>
      <c r="R59" s="57">
        <f t="shared" si="86"/>
        <v>-0.003821917313</v>
      </c>
      <c r="S59" s="57">
        <f t="shared" si="86"/>
        <v>-0.005115502258</v>
      </c>
      <c r="U59" s="57">
        <f t="shared" ref="U59:W59" si="87">(E59-K59)/E59</f>
        <v>-0.001234747423</v>
      </c>
      <c r="V59" s="57">
        <f t="shared" si="87"/>
        <v>-0.001234747423</v>
      </c>
      <c r="W59" s="57">
        <f t="shared" si="87"/>
        <v>0.0003175545105</v>
      </c>
      <c r="AB59" s="57">
        <f t="shared" ref="AB59:AD59" si="88">Q59-Q$43</f>
        <v>-0.01490220838</v>
      </c>
      <c r="AC59" s="57">
        <f t="shared" si="88"/>
        <v>0.003346750358</v>
      </c>
      <c r="AD59" s="57">
        <f t="shared" si="88"/>
        <v>0.003113184009</v>
      </c>
      <c r="AF59" s="57">
        <f t="shared" ref="AF59:AH59" si="89">U59-U$43</f>
        <v>-0.0153927548</v>
      </c>
      <c r="AG59" s="57">
        <f t="shared" si="89"/>
        <v>-0.005744692471</v>
      </c>
      <c r="AH59" s="57">
        <f t="shared" si="89"/>
        <v>-0.0009399412568</v>
      </c>
    </row>
    <row r="60" ht="15.75" customHeight="1">
      <c r="A60" s="23">
        <f t="shared" si="35"/>
        <v>15</v>
      </c>
      <c r="B60" s="21">
        <f t="shared" si="27"/>
        <v>49.5</v>
      </c>
      <c r="C60" s="21">
        <v>117.0</v>
      </c>
      <c r="D60" s="21">
        <v>162.0</v>
      </c>
      <c r="E60" s="21">
        <f t="shared" si="28"/>
        <v>258.9931944</v>
      </c>
      <c r="F60" s="21">
        <f t="shared" si="29"/>
        <v>776.9795832</v>
      </c>
      <c r="G60" s="21">
        <f t="shared" si="30"/>
        <v>1294.965972</v>
      </c>
      <c r="H60" s="21">
        <v>262.0</v>
      </c>
      <c r="I60" s="21">
        <v>778.0</v>
      </c>
      <c r="J60" s="21">
        <v>1310.0</v>
      </c>
      <c r="K60" s="21">
        <v>259.0</v>
      </c>
      <c r="L60" s="21">
        <v>775.0</v>
      </c>
      <c r="M60" s="22">
        <v>1289.0</v>
      </c>
      <c r="N60" s="43">
        <f t="shared" si="36"/>
        <v>49.5</v>
      </c>
      <c r="O60" s="57">
        <f t="shared" si="45"/>
        <v>15</v>
      </c>
      <c r="Q60" s="57">
        <f t="shared" ref="Q60:S60" si="90">(E60-H60)/E60</f>
        <v>-0.01160959309</v>
      </c>
      <c r="R60" s="57">
        <f t="shared" si="90"/>
        <v>-0.001313312247</v>
      </c>
      <c r="S60" s="57">
        <f t="shared" si="90"/>
        <v>-0.01160959309</v>
      </c>
      <c r="U60" s="57">
        <f t="shared" ref="U60:W60" si="91">(E60-K60)/E60</f>
        <v>-0.00002627714095</v>
      </c>
      <c r="V60" s="57">
        <f t="shared" si="91"/>
        <v>0.00254779307</v>
      </c>
      <c r="W60" s="57">
        <f t="shared" si="91"/>
        <v>0.00460704924</v>
      </c>
      <c r="AB60" s="57">
        <f t="shared" ref="AB60:AD60" si="92">Q60-Q$43</f>
        <v>-0.01363478955</v>
      </c>
      <c r="AC60" s="57">
        <f t="shared" si="92"/>
        <v>0.005855355425</v>
      </c>
      <c r="AD60" s="57">
        <f t="shared" si="92"/>
        <v>-0.003380906824</v>
      </c>
      <c r="AF60" s="57">
        <f t="shared" ref="AF60:AH60" si="93">U60-U$43</f>
        <v>-0.01418428452</v>
      </c>
      <c r="AG60" s="57">
        <f t="shared" si="93"/>
        <v>-0.001962151978</v>
      </c>
      <c r="AH60" s="57">
        <f t="shared" si="93"/>
        <v>0.003349553472</v>
      </c>
    </row>
    <row r="61" ht="15.75" customHeight="1">
      <c r="A61" s="18">
        <f t="shared" si="35"/>
        <v>16</v>
      </c>
      <c r="B61" s="16">
        <f t="shared" si="27"/>
        <v>50</v>
      </c>
      <c r="C61" s="16">
        <v>121.0</v>
      </c>
      <c r="D61" s="16">
        <v>173.0</v>
      </c>
      <c r="E61" s="16">
        <f t="shared" si="28"/>
        <v>260.2979543</v>
      </c>
      <c r="F61" s="16">
        <f t="shared" si="29"/>
        <v>780.8938628</v>
      </c>
      <c r="G61" s="16">
        <f t="shared" si="30"/>
        <v>1301.489771</v>
      </c>
      <c r="H61" s="16">
        <v>262.0</v>
      </c>
      <c r="I61" s="16">
        <v>783.0</v>
      </c>
      <c r="J61" s="16">
        <v>1313.0</v>
      </c>
      <c r="K61" s="16">
        <v>261.0</v>
      </c>
      <c r="L61" s="16">
        <v>776.0</v>
      </c>
      <c r="M61" s="17">
        <v>1297.0</v>
      </c>
      <c r="N61" s="43">
        <f t="shared" si="36"/>
        <v>50</v>
      </c>
      <c r="O61" s="57">
        <f t="shared" si="45"/>
        <v>16</v>
      </c>
      <c r="Q61" s="57">
        <f t="shared" ref="Q61:S61" si="94">(E61-H61)/E61</f>
        <v>-0.006538836383</v>
      </c>
      <c r="R61" s="57">
        <f t="shared" si="94"/>
        <v>-0.0026970851</v>
      </c>
      <c r="S61" s="57">
        <f t="shared" si="94"/>
        <v>-0.008843887154</v>
      </c>
      <c r="U61" s="57">
        <f t="shared" ref="U61:W61" si="95">(E61-K61)/E61</f>
        <v>-0.0026970851</v>
      </c>
      <c r="V61" s="57">
        <f t="shared" si="95"/>
        <v>0.00626700123</v>
      </c>
      <c r="W61" s="57">
        <f t="shared" si="95"/>
        <v>0.003449716955</v>
      </c>
      <c r="AB61" s="57">
        <f t="shared" ref="AB61:AD61" si="96">Q61-Q$43</f>
        <v>-0.008564032836</v>
      </c>
      <c r="AC61" s="57">
        <f t="shared" si="96"/>
        <v>0.004471582572</v>
      </c>
      <c r="AD61" s="57">
        <f t="shared" si="96"/>
        <v>-0.0006152008859</v>
      </c>
      <c r="AF61" s="57">
        <f t="shared" ref="AF61:AH61" si="97">U61-U$43</f>
        <v>-0.01685509248</v>
      </c>
      <c r="AG61" s="57">
        <f t="shared" si="97"/>
        <v>0.001757056182</v>
      </c>
      <c r="AH61" s="57">
        <f t="shared" si="97"/>
        <v>0.002192221187</v>
      </c>
    </row>
    <row r="62" ht="15.75" customHeight="1">
      <c r="A62" s="23">
        <f t="shared" si="35"/>
        <v>17</v>
      </c>
      <c r="B62" s="21">
        <f t="shared" si="27"/>
        <v>50.5</v>
      </c>
      <c r="C62" s="21">
        <v>117.0</v>
      </c>
      <c r="D62" s="21">
        <v>161.0</v>
      </c>
      <c r="E62" s="21">
        <f t="shared" si="28"/>
        <v>261.5962065</v>
      </c>
      <c r="F62" s="21">
        <f t="shared" si="29"/>
        <v>784.7886194</v>
      </c>
      <c r="G62" s="21">
        <f t="shared" si="30"/>
        <v>1307.981032</v>
      </c>
      <c r="H62" s="21">
        <v>263.0</v>
      </c>
      <c r="I62" s="21">
        <v>794.0</v>
      </c>
      <c r="J62" s="21">
        <v>1315.0</v>
      </c>
      <c r="K62" s="21">
        <v>261.0</v>
      </c>
      <c r="L62" s="21">
        <v>777.0</v>
      </c>
      <c r="M62" s="22">
        <v>1311.0</v>
      </c>
      <c r="N62" s="43">
        <f t="shared" si="36"/>
        <v>50.5</v>
      </c>
      <c r="O62" s="57">
        <f t="shared" si="45"/>
        <v>17</v>
      </c>
      <c r="Q62" s="57">
        <f t="shared" ref="Q62:S62" si="98">(E62-H62)/E62</f>
        <v>-0.005366260995</v>
      </c>
      <c r="R62" s="57">
        <f t="shared" si="98"/>
        <v>-0.01173740333</v>
      </c>
      <c r="S62" s="57">
        <f t="shared" si="98"/>
        <v>-0.005366260995</v>
      </c>
      <c r="U62" s="57">
        <f t="shared" ref="U62:W62" si="99">(E62-K62)/E62</f>
        <v>0.002279109811</v>
      </c>
      <c r="V62" s="57">
        <f t="shared" si="99"/>
        <v>0.009924480617</v>
      </c>
      <c r="W62" s="57">
        <f t="shared" si="99"/>
        <v>-0.002308112673</v>
      </c>
      <c r="AB62" s="57">
        <f t="shared" ref="AB62:AD62" si="100">Q62-Q$43</f>
        <v>-0.007391457448</v>
      </c>
      <c r="AC62" s="57">
        <f t="shared" si="100"/>
        <v>-0.004568735662</v>
      </c>
      <c r="AD62" s="57">
        <f t="shared" si="100"/>
        <v>0.002862425273</v>
      </c>
      <c r="AF62" s="57">
        <f t="shared" ref="AF62:AH62" si="101">U62-U$43</f>
        <v>-0.01187889757</v>
      </c>
      <c r="AG62" s="57">
        <f t="shared" si="101"/>
        <v>0.005414535569</v>
      </c>
      <c r="AH62" s="57">
        <f t="shared" si="101"/>
        <v>-0.00356560844</v>
      </c>
    </row>
    <row r="63" ht="15.75" customHeight="1">
      <c r="A63" s="18">
        <f t="shared" si="35"/>
        <v>18</v>
      </c>
      <c r="B63" s="16">
        <f t="shared" si="27"/>
        <v>51</v>
      </c>
      <c r="C63" s="16">
        <v>119.0</v>
      </c>
      <c r="D63" s="16">
        <v>163.0</v>
      </c>
      <c r="E63" s="16">
        <f t="shared" si="28"/>
        <v>262.8880475</v>
      </c>
      <c r="F63" s="16">
        <f t="shared" si="29"/>
        <v>788.6641424</v>
      </c>
      <c r="G63" s="16">
        <f t="shared" si="30"/>
        <v>1314.440237</v>
      </c>
      <c r="H63" s="16">
        <v>263.0</v>
      </c>
      <c r="I63" s="16">
        <v>798.0</v>
      </c>
      <c r="J63" s="16">
        <v>1325.0</v>
      </c>
      <c r="K63" s="16">
        <v>262.0</v>
      </c>
      <c r="L63" s="16">
        <v>781.0</v>
      </c>
      <c r="M63" s="17">
        <v>1313.0</v>
      </c>
      <c r="N63" s="43">
        <f t="shared" si="36"/>
        <v>51</v>
      </c>
      <c r="O63" s="57">
        <f t="shared" si="45"/>
        <v>18</v>
      </c>
      <c r="Q63" s="57">
        <f t="shared" ref="Q63:S63" si="102">(E63-H63)/E63</f>
        <v>-0.0004258563502</v>
      </c>
      <c r="R63" s="57">
        <f t="shared" si="102"/>
        <v>-0.01183755813</v>
      </c>
      <c r="S63" s="57">
        <f t="shared" si="102"/>
        <v>-0.008033657539</v>
      </c>
      <c r="U63" s="57">
        <f t="shared" ref="U63:W63" si="103">(E63-K63)/E63</f>
        <v>0.003378044244</v>
      </c>
      <c r="V63" s="57">
        <f t="shared" si="103"/>
        <v>0.009717878568</v>
      </c>
      <c r="W63" s="57">
        <f t="shared" si="103"/>
        <v>0.001095703888</v>
      </c>
      <c r="AB63" s="57">
        <f t="shared" ref="AB63:AD63" si="104">Q63-Q$43</f>
        <v>-0.002451052803</v>
      </c>
      <c r="AC63" s="57">
        <f t="shared" si="104"/>
        <v>-0.004668890462</v>
      </c>
      <c r="AD63" s="57">
        <f t="shared" si="104"/>
        <v>0.0001950287287</v>
      </c>
      <c r="AF63" s="57">
        <f t="shared" ref="AF63:AH63" si="105">U63-U$43</f>
        <v>-0.01077996314</v>
      </c>
      <c r="AG63" s="57">
        <f t="shared" si="105"/>
        <v>0.00520793352</v>
      </c>
      <c r="AH63" s="57">
        <f t="shared" si="105"/>
        <v>-0.0001617918797</v>
      </c>
    </row>
    <row r="64" ht="15.75" customHeight="1">
      <c r="A64" s="23">
        <f t="shared" si="35"/>
        <v>19</v>
      </c>
      <c r="B64" s="21">
        <f t="shared" si="27"/>
        <v>51.5</v>
      </c>
      <c r="C64" s="21">
        <v>114.0</v>
      </c>
      <c r="D64" s="21">
        <v>160.0</v>
      </c>
      <c r="E64" s="21">
        <f t="shared" si="28"/>
        <v>264.1735712</v>
      </c>
      <c r="F64" s="21">
        <f t="shared" si="29"/>
        <v>792.5207137</v>
      </c>
      <c r="G64" s="21">
        <f t="shared" si="30"/>
        <v>1320.867856</v>
      </c>
      <c r="H64" s="21">
        <v>263.0</v>
      </c>
      <c r="I64" s="21">
        <v>800.0</v>
      </c>
      <c r="J64" s="21">
        <v>1336.0</v>
      </c>
      <c r="K64" s="21">
        <v>263.0</v>
      </c>
      <c r="L64" s="21">
        <v>792.0</v>
      </c>
      <c r="M64" s="22">
        <v>1315.0</v>
      </c>
      <c r="N64" s="43">
        <f t="shared" si="36"/>
        <v>51.5</v>
      </c>
      <c r="O64" s="57">
        <f t="shared" si="45"/>
        <v>19</v>
      </c>
      <c r="Q64" s="57">
        <f t="shared" ref="Q64:S64" si="106">(E64-H64)/E64</f>
        <v>0.004442424882</v>
      </c>
      <c r="R64" s="57">
        <f t="shared" si="106"/>
        <v>-0.009437338522</v>
      </c>
      <c r="S64" s="57">
        <f t="shared" si="106"/>
        <v>-0.0114562132</v>
      </c>
      <c r="U64" s="57">
        <f t="shared" ref="U64:W64" si="107">(E64-K64)/E64</f>
        <v>0.004442424882</v>
      </c>
      <c r="V64" s="57">
        <f t="shared" si="107"/>
        <v>0.000657034863</v>
      </c>
      <c r="W64" s="57">
        <f t="shared" si="107"/>
        <v>0.004442424882</v>
      </c>
      <c r="AB64" s="57">
        <f t="shared" ref="AB64:AD64" si="108">Q64-Q$43</f>
        <v>0.00241722843</v>
      </c>
      <c r="AC64" s="57">
        <f t="shared" si="108"/>
        <v>-0.002268670851</v>
      </c>
      <c r="AD64" s="57">
        <f t="shared" si="108"/>
        <v>-0.003227526931</v>
      </c>
      <c r="AF64" s="57">
        <f t="shared" ref="AF64:AH64" si="109">U64-U$43</f>
        <v>-0.009715582498</v>
      </c>
      <c r="AG64" s="57">
        <f t="shared" si="109"/>
        <v>-0.003852910185</v>
      </c>
      <c r="AH64" s="57">
        <f t="shared" si="109"/>
        <v>0.003184929115</v>
      </c>
    </row>
    <row r="65" ht="15.75" customHeight="1">
      <c r="A65" s="18">
        <f t="shared" si="35"/>
        <v>20</v>
      </c>
      <c r="B65" s="16">
        <f t="shared" si="27"/>
        <v>52</v>
      </c>
      <c r="C65" s="16">
        <v>116.0</v>
      </c>
      <c r="D65" s="16">
        <v>168.0</v>
      </c>
      <c r="E65" s="16">
        <f t="shared" si="28"/>
        <v>265.4528696</v>
      </c>
      <c r="F65" s="16">
        <f t="shared" si="29"/>
        <v>796.3586089</v>
      </c>
      <c r="G65" s="16">
        <f t="shared" si="30"/>
        <v>1327.264348</v>
      </c>
      <c r="H65" s="16">
        <v>264.0</v>
      </c>
      <c r="I65" s="16">
        <v>801.0</v>
      </c>
      <c r="J65" s="16">
        <v>1338.0</v>
      </c>
      <c r="K65" s="16">
        <v>263.0</v>
      </c>
      <c r="L65" s="16">
        <v>797.0</v>
      </c>
      <c r="M65" s="17">
        <v>1327.0</v>
      </c>
      <c r="N65" s="43">
        <f t="shared" si="36"/>
        <v>52</v>
      </c>
      <c r="O65" s="57">
        <f t="shared" si="45"/>
        <v>20</v>
      </c>
      <c r="Q65" s="57">
        <f t="shared" ref="Q65:S65" si="110">(E65-H65)/E65</f>
        <v>0.00547317357</v>
      </c>
      <c r="R65" s="57">
        <f t="shared" si="110"/>
        <v>-0.005828267639</v>
      </c>
      <c r="S65" s="57">
        <f t="shared" si="110"/>
        <v>-0.008088555881</v>
      </c>
      <c r="U65" s="57">
        <f t="shared" ref="U65:W65" si="111">(E65-K65)/E65</f>
        <v>0.00924032064</v>
      </c>
      <c r="V65" s="57">
        <f t="shared" si="111"/>
        <v>-0.0008054048794</v>
      </c>
      <c r="W65" s="57">
        <f t="shared" si="111"/>
        <v>0.0001991676726</v>
      </c>
      <c r="AB65" s="57">
        <f t="shared" ref="AB65:AD65" si="112">Q65-Q$43</f>
        <v>0.003447977118</v>
      </c>
      <c r="AC65" s="57">
        <f t="shared" si="112"/>
        <v>0.001340400032</v>
      </c>
      <c r="AD65" s="57">
        <f t="shared" si="112"/>
        <v>0.0001401303869</v>
      </c>
      <c r="AF65" s="57">
        <f t="shared" ref="AF65:AH65" si="113">U65-U$43</f>
        <v>-0.00491768674</v>
      </c>
      <c r="AG65" s="57">
        <f t="shared" si="113"/>
        <v>-0.005315349927</v>
      </c>
      <c r="AH65" s="57">
        <f t="shared" si="113"/>
        <v>-0.001058328095</v>
      </c>
    </row>
    <row r="66" ht="15.75" customHeight="1">
      <c r="A66" s="23">
        <f t="shared" si="35"/>
        <v>21</v>
      </c>
      <c r="B66" s="21">
        <f t="shared" si="27"/>
        <v>52.5</v>
      </c>
      <c r="C66" s="21">
        <v>120.0</v>
      </c>
      <c r="D66" s="21">
        <v>164.0</v>
      </c>
      <c r="E66" s="21">
        <f t="shared" si="28"/>
        <v>266.7260322</v>
      </c>
      <c r="F66" s="21">
        <f t="shared" si="29"/>
        <v>800.1780966</v>
      </c>
      <c r="G66" s="21">
        <f t="shared" si="30"/>
        <v>1333.630161</v>
      </c>
      <c r="H66" s="21">
        <v>264.0</v>
      </c>
      <c r="I66" s="21">
        <v>802.0</v>
      </c>
      <c r="J66" s="21">
        <v>1340.0</v>
      </c>
      <c r="K66" s="21">
        <v>263.0</v>
      </c>
      <c r="L66" s="21">
        <v>800.0</v>
      </c>
      <c r="M66" s="22">
        <v>1336.0</v>
      </c>
      <c r="N66" s="43">
        <f t="shared" si="36"/>
        <v>52.5</v>
      </c>
      <c r="O66" s="57">
        <f t="shared" si="45"/>
        <v>21</v>
      </c>
      <c r="Q66" s="57">
        <f t="shared" ref="Q66:S66" si="114">(E66-H66)/E66</f>
        <v>0.01022034543</v>
      </c>
      <c r="R66" s="57">
        <f t="shared" si="114"/>
        <v>-0.002276872429</v>
      </c>
      <c r="S66" s="57">
        <f t="shared" si="114"/>
        <v>-0.004776316001</v>
      </c>
      <c r="U66" s="57">
        <f t="shared" ref="U66:W66" si="115">(E66-K66)/E66</f>
        <v>0.01396951079</v>
      </c>
      <c r="V66" s="57">
        <f t="shared" si="115"/>
        <v>0.0002225711428</v>
      </c>
      <c r="W66" s="57">
        <f t="shared" si="115"/>
        <v>-0.001776983715</v>
      </c>
      <c r="AB66" s="57">
        <f t="shared" ref="AB66:AD66" si="116">Q66-Q$43</f>
        <v>0.008195148979</v>
      </c>
      <c r="AC66" s="57">
        <f t="shared" si="116"/>
        <v>0.004891795242</v>
      </c>
      <c r="AD66" s="57">
        <f t="shared" si="116"/>
        <v>0.003452370266</v>
      </c>
      <c r="AF66" s="57">
        <f t="shared" ref="AF66:AH66" si="117">U66-U$43</f>
        <v>-0.000188496591</v>
      </c>
      <c r="AG66" s="57">
        <f t="shared" si="117"/>
        <v>-0.004287373905</v>
      </c>
      <c r="AH66" s="57">
        <f t="shared" si="117"/>
        <v>-0.003034479482</v>
      </c>
    </row>
    <row r="67" ht="15.75" customHeight="1">
      <c r="A67" s="18">
        <f t="shared" si="35"/>
        <v>22</v>
      </c>
      <c r="B67" s="16">
        <f t="shared" si="27"/>
        <v>53</v>
      </c>
      <c r="C67" s="16">
        <v>123.0</v>
      </c>
      <c r="D67" s="62">
        <v>211.0</v>
      </c>
      <c r="E67" s="16">
        <f t="shared" si="28"/>
        <v>267.9931464</v>
      </c>
      <c r="F67" s="16">
        <f t="shared" si="29"/>
        <v>803.9794391</v>
      </c>
      <c r="G67" s="16">
        <f t="shared" si="30"/>
        <v>1339.965732</v>
      </c>
      <c r="H67" s="16">
        <v>264.0</v>
      </c>
      <c r="I67" s="16">
        <v>806.0</v>
      </c>
      <c r="J67" s="16">
        <v>1354.0</v>
      </c>
      <c r="K67" s="16">
        <v>263.0</v>
      </c>
      <c r="L67" s="16">
        <v>801.0</v>
      </c>
      <c r="M67" s="17">
        <v>1338.0</v>
      </c>
      <c r="N67" s="43">
        <f t="shared" si="36"/>
        <v>53</v>
      </c>
      <c r="O67" s="57">
        <f t="shared" si="45"/>
        <v>22</v>
      </c>
      <c r="Q67" s="57">
        <f t="shared" ref="Q67:S67" si="118">(E67-H67)/E67</f>
        <v>0.01490018089</v>
      </c>
      <c r="R67" s="57">
        <f t="shared" si="118"/>
        <v>-0.002513199751</v>
      </c>
      <c r="S67" s="57">
        <f t="shared" si="118"/>
        <v>-0.01047360233</v>
      </c>
      <c r="U67" s="57">
        <f t="shared" ref="U67:W67" si="119">(E67-K67)/E67</f>
        <v>0.0186316196</v>
      </c>
      <c r="V67" s="57">
        <f t="shared" si="119"/>
        <v>0.003705864763</v>
      </c>
      <c r="W67" s="57">
        <f t="shared" si="119"/>
        <v>0.001467001538</v>
      </c>
      <c r="AB67" s="57">
        <f t="shared" ref="AB67:AD67" si="120">Q67-Q$43</f>
        <v>0.01287498444</v>
      </c>
      <c r="AC67" s="57">
        <f t="shared" si="120"/>
        <v>0.00465546792</v>
      </c>
      <c r="AD67" s="57">
        <f t="shared" si="120"/>
        <v>-0.002244916062</v>
      </c>
      <c r="AF67" s="57">
        <f t="shared" ref="AF67:AH67" si="121">U67-U$43</f>
        <v>0.004473612218</v>
      </c>
      <c r="AG67" s="57">
        <f t="shared" si="121"/>
        <v>-0.0008040802846</v>
      </c>
      <c r="AH67" s="57">
        <f t="shared" si="121"/>
        <v>0.0002095057709</v>
      </c>
    </row>
    <row r="68" ht="15.75" customHeight="1">
      <c r="A68" s="23">
        <f t="shared" si="35"/>
        <v>23</v>
      </c>
      <c r="B68" s="21">
        <f t="shared" si="27"/>
        <v>53.5</v>
      </c>
      <c r="C68" s="21">
        <v>120.0</v>
      </c>
      <c r="D68" s="21">
        <v>193.0</v>
      </c>
      <c r="E68" s="21">
        <f t="shared" si="28"/>
        <v>269.2542975</v>
      </c>
      <c r="F68" s="21">
        <f t="shared" si="29"/>
        <v>807.7628926</v>
      </c>
      <c r="G68" s="21">
        <f t="shared" si="30"/>
        <v>1346.271488</v>
      </c>
      <c r="H68" s="21">
        <v>265.0</v>
      </c>
      <c r="I68" s="21">
        <v>817.0</v>
      </c>
      <c r="J68" s="21">
        <v>1361.0</v>
      </c>
      <c r="K68" s="21">
        <v>264.0</v>
      </c>
      <c r="L68" s="21">
        <v>801.0</v>
      </c>
      <c r="M68" s="22">
        <v>1341.0</v>
      </c>
      <c r="N68" s="43">
        <f t="shared" si="36"/>
        <v>53.5</v>
      </c>
      <c r="O68" s="57">
        <f t="shared" si="45"/>
        <v>23</v>
      </c>
      <c r="Q68" s="57">
        <f t="shared" ref="Q68:S68" si="122">(E68-H68)/E68</f>
        <v>0.01580029578</v>
      </c>
      <c r="R68" s="57">
        <f t="shared" si="122"/>
        <v>-0.0114354193</v>
      </c>
      <c r="S68" s="57">
        <f t="shared" si="122"/>
        <v>-0.01094022448</v>
      </c>
      <c r="U68" s="57">
        <f t="shared" ref="U68:W68" si="123">(E68-K68)/E68</f>
        <v>0.01951425693</v>
      </c>
      <c r="V68" s="57">
        <f t="shared" si="123"/>
        <v>0.008372373487</v>
      </c>
      <c r="W68" s="57">
        <f t="shared" si="123"/>
        <v>0.003915620109</v>
      </c>
      <c r="AB68" s="57">
        <f t="shared" ref="AB68:AD68" si="124">Q68-Q$43</f>
        <v>0.01377509933</v>
      </c>
      <c r="AC68" s="57">
        <f t="shared" si="124"/>
        <v>-0.004266751631</v>
      </c>
      <c r="AD68" s="57">
        <f t="shared" si="124"/>
        <v>-0.002711538215</v>
      </c>
      <c r="AF68" s="57">
        <f t="shared" ref="AF68:AH68" si="125">U68-U$43</f>
        <v>0.00535624955</v>
      </c>
      <c r="AG68" s="57">
        <f t="shared" si="125"/>
        <v>0.003862428439</v>
      </c>
      <c r="AH68" s="57">
        <f t="shared" si="125"/>
        <v>0.002658124342</v>
      </c>
    </row>
    <row r="69" ht="15.75" customHeight="1">
      <c r="A69" s="18">
        <f t="shared" si="35"/>
        <v>24</v>
      </c>
      <c r="B69" s="16">
        <f t="shared" si="27"/>
        <v>54</v>
      </c>
      <c r="C69" s="16">
        <v>113.0</v>
      </c>
      <c r="D69" s="16">
        <v>188.0</v>
      </c>
      <c r="E69" s="16">
        <f t="shared" si="28"/>
        <v>270.5095691</v>
      </c>
      <c r="F69" s="16">
        <f t="shared" si="29"/>
        <v>811.5287074</v>
      </c>
      <c r="G69" s="16">
        <f t="shared" si="30"/>
        <v>1352.547846</v>
      </c>
      <c r="H69" s="16">
        <v>266.0</v>
      </c>
      <c r="I69" s="16">
        <v>822.0</v>
      </c>
      <c r="J69" s="16">
        <v>1362.0</v>
      </c>
      <c r="K69" s="16">
        <v>264.0</v>
      </c>
      <c r="L69" s="16">
        <v>804.0</v>
      </c>
      <c r="M69" s="17">
        <v>1354.0</v>
      </c>
      <c r="N69" s="43">
        <f t="shared" si="36"/>
        <v>54</v>
      </c>
      <c r="O69" s="57">
        <f t="shared" si="45"/>
        <v>24</v>
      </c>
      <c r="Q69" s="57">
        <f t="shared" ref="Q69:S69" si="126">(E69-H69)/E69</f>
        <v>0.01667064552</v>
      </c>
      <c r="R69" s="57">
        <f t="shared" si="126"/>
        <v>-0.01290316965</v>
      </c>
      <c r="S69" s="57">
        <f t="shared" si="126"/>
        <v>-0.006988406617</v>
      </c>
      <c r="U69" s="57">
        <f t="shared" ref="U69:W69" si="127">(E69-K69)/E69</f>
        <v>0.02406409931</v>
      </c>
      <c r="V69" s="57">
        <f t="shared" si="127"/>
        <v>0.009277191728</v>
      </c>
      <c r="W69" s="57">
        <f t="shared" si="127"/>
        <v>-0.001073643583</v>
      </c>
      <c r="AB69" s="57">
        <f t="shared" ref="AB69:AD69" si="128">Q69-Q$43</f>
        <v>0.01464544907</v>
      </c>
      <c r="AC69" s="57">
        <f t="shared" si="128"/>
        <v>-0.00573450198</v>
      </c>
      <c r="AD69" s="57">
        <f t="shared" si="128"/>
        <v>0.001240279651</v>
      </c>
      <c r="AF69" s="57">
        <f t="shared" ref="AF69:AH69" si="129">U69-U$43</f>
        <v>0.009906091933</v>
      </c>
      <c r="AG69" s="57">
        <f t="shared" si="129"/>
        <v>0.00476724668</v>
      </c>
      <c r="AH69" s="57">
        <f t="shared" si="129"/>
        <v>-0.00233113935</v>
      </c>
    </row>
    <row r="70" ht="15.75" customHeight="1">
      <c r="A70" s="23">
        <f t="shared" si="35"/>
        <v>25</v>
      </c>
      <c r="B70" s="21">
        <f t="shared" si="27"/>
        <v>54.5</v>
      </c>
      <c r="C70" s="21">
        <v>120.0</v>
      </c>
      <c r="D70" s="21">
        <v>184.0</v>
      </c>
      <c r="E70" s="21">
        <f t="shared" si="28"/>
        <v>271.7590426</v>
      </c>
      <c r="F70" s="21">
        <f t="shared" si="29"/>
        <v>815.2771279</v>
      </c>
      <c r="G70" s="21">
        <f t="shared" si="30"/>
        <v>1358.795213</v>
      </c>
      <c r="H70" s="21">
        <v>267.0</v>
      </c>
      <c r="I70" s="21">
        <v>824.0</v>
      </c>
      <c r="J70" s="21">
        <v>1365.0</v>
      </c>
      <c r="K70" s="21">
        <v>265.0</v>
      </c>
      <c r="L70" s="21">
        <v>810.0</v>
      </c>
      <c r="M70" s="22">
        <v>1361.0</v>
      </c>
      <c r="N70" s="43">
        <f t="shared" si="36"/>
        <v>54.5</v>
      </c>
      <c r="O70" s="57">
        <f t="shared" si="45"/>
        <v>25</v>
      </c>
      <c r="Q70" s="57">
        <f t="shared" ref="Q70:S70" si="130">(E70-H70)/E70</f>
        <v>0.01751199361</v>
      </c>
      <c r="R70" s="57">
        <f t="shared" si="130"/>
        <v>-0.01069927249</v>
      </c>
      <c r="S70" s="57">
        <f t="shared" si="130"/>
        <v>-0.004566388555</v>
      </c>
      <c r="U70" s="57">
        <f t="shared" ref="U70:W70" si="131">(E70-K70)/E70</f>
        <v>0.02487145433</v>
      </c>
      <c r="V70" s="57">
        <f t="shared" si="131"/>
        <v>0.006472802528</v>
      </c>
      <c r="W70" s="57">
        <f t="shared" si="131"/>
        <v>-0.001622604266</v>
      </c>
      <c r="AB70" s="57">
        <f t="shared" ref="AB70:AD70" si="132">Q70-Q$43</f>
        <v>0.01548679716</v>
      </c>
      <c r="AC70" s="57">
        <f t="shared" si="132"/>
        <v>-0.003530604819</v>
      </c>
      <c r="AD70" s="57">
        <f t="shared" si="132"/>
        <v>0.003662297713</v>
      </c>
      <c r="AF70" s="57">
        <f t="shared" ref="AF70:AH70" si="133">U70-U$43</f>
        <v>0.01071344695</v>
      </c>
      <c r="AG70" s="57">
        <f t="shared" si="133"/>
        <v>0.00196285748</v>
      </c>
      <c r="AH70" s="57">
        <f t="shared" si="133"/>
        <v>-0.002880100034</v>
      </c>
    </row>
    <row r="71" ht="15.75" customHeight="1">
      <c r="A71" s="18">
        <f t="shared" si="35"/>
        <v>26</v>
      </c>
      <c r="B71" s="16">
        <f t="shared" si="27"/>
        <v>55</v>
      </c>
      <c r="C71" s="16">
        <v>121.0</v>
      </c>
      <c r="D71" s="16">
        <v>192.0</v>
      </c>
      <c r="E71" s="16">
        <f t="shared" si="28"/>
        <v>273.0027976</v>
      </c>
      <c r="F71" s="16">
        <f t="shared" si="29"/>
        <v>819.0083928</v>
      </c>
      <c r="G71" s="16">
        <f t="shared" si="30"/>
        <v>1365.013988</v>
      </c>
      <c r="H71" s="16">
        <v>269.0</v>
      </c>
      <c r="I71" s="16">
        <v>825.0</v>
      </c>
      <c r="J71" s="16">
        <v>1380.0</v>
      </c>
      <c r="K71" s="16">
        <v>265.0</v>
      </c>
      <c r="L71" s="16">
        <v>820.0</v>
      </c>
      <c r="M71" s="17">
        <v>1362.0</v>
      </c>
      <c r="N71" s="43">
        <f t="shared" si="36"/>
        <v>55</v>
      </c>
      <c r="O71" s="57">
        <f t="shared" si="45"/>
        <v>26</v>
      </c>
      <c r="Q71" s="57">
        <f t="shared" ref="Q71:S71" si="134">(E71-H71)/E71</f>
        <v>0.014662112</v>
      </c>
      <c r="R71" s="57">
        <f t="shared" si="134"/>
        <v>-0.007315684758</v>
      </c>
      <c r="S71" s="57">
        <f t="shared" si="134"/>
        <v>-0.01097865088</v>
      </c>
      <c r="U71" s="57">
        <f t="shared" ref="U71:W71" si="135">(E71-K71)/E71</f>
        <v>0.02931397651</v>
      </c>
      <c r="V71" s="57">
        <f t="shared" si="135"/>
        <v>-0.001210741214</v>
      </c>
      <c r="W71" s="57">
        <f t="shared" si="135"/>
        <v>0.002208027171</v>
      </c>
      <c r="AB71" s="57">
        <f t="shared" ref="AB71:AD71" si="136">Q71-Q$43</f>
        <v>0.01263691555</v>
      </c>
      <c r="AC71" s="57">
        <f t="shared" si="136"/>
        <v>-0.000147017086</v>
      </c>
      <c r="AD71" s="57">
        <f t="shared" si="136"/>
        <v>-0.002749964616</v>
      </c>
      <c r="AF71" s="57">
        <f t="shared" ref="AF71:AH71" si="137">U71-U$43</f>
        <v>0.01515596913</v>
      </c>
      <c r="AG71" s="57">
        <f t="shared" si="137"/>
        <v>-0.005720686262</v>
      </c>
      <c r="AH71" s="57">
        <f t="shared" si="137"/>
        <v>0.0009505314038</v>
      </c>
    </row>
    <row r="72" ht="15.75" customHeight="1">
      <c r="A72" s="23">
        <f t="shared" si="35"/>
        <v>27</v>
      </c>
      <c r="B72" s="21">
        <f t="shared" si="27"/>
        <v>55.5</v>
      </c>
      <c r="C72" s="21">
        <v>117.0</v>
      </c>
      <c r="D72" s="21">
        <v>258.0</v>
      </c>
      <c r="E72" s="21">
        <f t="shared" si="28"/>
        <v>274.2409119</v>
      </c>
      <c r="F72" s="21">
        <f t="shared" si="29"/>
        <v>822.7227356</v>
      </c>
      <c r="G72" s="21">
        <f t="shared" si="30"/>
        <v>1371.204559</v>
      </c>
      <c r="H72" s="21">
        <v>271.0</v>
      </c>
      <c r="I72" s="21">
        <v>825.0</v>
      </c>
      <c r="J72" s="21">
        <v>1386.0</v>
      </c>
      <c r="K72" s="21">
        <v>266.0</v>
      </c>
      <c r="L72" s="21">
        <v>823.0</v>
      </c>
      <c r="M72" s="22">
        <v>1365.0</v>
      </c>
      <c r="N72" s="43">
        <f t="shared" si="36"/>
        <v>55.5</v>
      </c>
      <c r="O72" s="57">
        <f t="shared" si="45"/>
        <v>27</v>
      </c>
      <c r="Q72" s="57">
        <f t="shared" ref="Q72:S72" si="138">(E72-H72)/E72</f>
        <v>0.01181775487</v>
      </c>
      <c r="R72" s="57">
        <f t="shared" si="138"/>
        <v>-0.002767960923</v>
      </c>
      <c r="S72" s="57">
        <f t="shared" si="138"/>
        <v>-0.01079010461</v>
      </c>
      <c r="U72" s="57">
        <f t="shared" ref="U72:W72" si="139">(E72-K72)/E72</f>
        <v>0.03004989962</v>
      </c>
      <c r="V72" s="57">
        <f t="shared" si="139"/>
        <v>-0.0003370082908</v>
      </c>
      <c r="W72" s="57">
        <f t="shared" si="139"/>
        <v>0.004524896974</v>
      </c>
      <c r="AB72" s="57">
        <f t="shared" ref="AB72:AD72" si="140">Q72-Q$43</f>
        <v>0.009792558419</v>
      </c>
      <c r="AC72" s="57">
        <f t="shared" si="140"/>
        <v>0.004400706748</v>
      </c>
      <c r="AD72" s="57">
        <f t="shared" si="140"/>
        <v>-0.002561418343</v>
      </c>
      <c r="AF72" s="57">
        <f t="shared" ref="AF72:AH72" si="141">U72-U$43</f>
        <v>0.01589189224</v>
      </c>
      <c r="AG72" s="57">
        <f t="shared" si="141"/>
        <v>-0.004846953339</v>
      </c>
      <c r="AH72" s="57">
        <f t="shared" si="141"/>
        <v>0.003267401207</v>
      </c>
    </row>
    <row r="73" ht="15.75" customHeight="1">
      <c r="A73" s="18">
        <f t="shared" si="35"/>
        <v>28</v>
      </c>
      <c r="B73" s="16">
        <f t="shared" si="27"/>
        <v>56</v>
      </c>
      <c r="C73" s="16">
        <v>114.0</v>
      </c>
      <c r="D73" s="16">
        <v>255.0</v>
      </c>
      <c r="E73" s="16">
        <f t="shared" si="28"/>
        <v>275.4734615</v>
      </c>
      <c r="F73" s="16">
        <f t="shared" si="29"/>
        <v>826.4203845</v>
      </c>
      <c r="G73" s="16">
        <f t="shared" si="30"/>
        <v>1377.367308</v>
      </c>
      <c r="H73" s="16">
        <v>274.0</v>
      </c>
      <c r="I73" s="16">
        <v>827.0</v>
      </c>
      <c r="J73" s="16">
        <v>1386.0</v>
      </c>
      <c r="K73" s="16">
        <v>267.0</v>
      </c>
      <c r="L73" s="16">
        <v>824.0</v>
      </c>
      <c r="M73" s="17">
        <v>1380.0</v>
      </c>
      <c r="N73" s="43">
        <f t="shared" si="36"/>
        <v>56</v>
      </c>
      <c r="O73" s="57">
        <f t="shared" si="45"/>
        <v>28</v>
      </c>
      <c r="Q73" s="57">
        <f t="shared" ref="Q73:S73" si="142">(E73-H73)/E73</f>
        <v>0.005348832874</v>
      </c>
      <c r="R73" s="57">
        <f t="shared" si="142"/>
        <v>-0.0007013567072</v>
      </c>
      <c r="S73" s="57">
        <f t="shared" si="142"/>
        <v>-0.006267531122</v>
      </c>
      <c r="U73" s="57">
        <f t="shared" ref="U73:W73" si="143">(E73-K73)/E73</f>
        <v>0.03075962911</v>
      </c>
      <c r="V73" s="57">
        <f t="shared" si="143"/>
        <v>0.002928757041</v>
      </c>
      <c r="W73" s="57">
        <f t="shared" si="143"/>
        <v>-0.001911394623</v>
      </c>
      <c r="AB73" s="57">
        <f t="shared" ref="AB73:AD73" si="144">Q73-Q$43</f>
        <v>0.003323636421</v>
      </c>
      <c r="AC73" s="57">
        <f t="shared" si="144"/>
        <v>0.006467310964</v>
      </c>
      <c r="AD73" s="57">
        <f t="shared" si="144"/>
        <v>0.001961155146</v>
      </c>
      <c r="AF73" s="57">
        <f t="shared" ref="AF73:AH73" si="145">U73-U$43</f>
        <v>0.01660162173</v>
      </c>
      <c r="AG73" s="57">
        <f t="shared" si="145"/>
        <v>-0.001581188007</v>
      </c>
      <c r="AH73" s="57">
        <f t="shared" si="145"/>
        <v>-0.003168890391</v>
      </c>
    </row>
    <row r="74" ht="15.75" customHeight="1">
      <c r="A74" s="23">
        <f t="shared" si="35"/>
        <v>29</v>
      </c>
      <c r="B74" s="21">
        <f t="shared" si="27"/>
        <v>56.5</v>
      </c>
      <c r="C74" s="21">
        <v>120.0</v>
      </c>
      <c r="D74" s="21">
        <v>145.0</v>
      </c>
      <c r="E74" s="21">
        <f t="shared" si="28"/>
        <v>276.7005209</v>
      </c>
      <c r="F74" s="21">
        <f t="shared" si="29"/>
        <v>830.1015626</v>
      </c>
      <c r="G74" s="21">
        <f t="shared" si="30"/>
        <v>1383.502604</v>
      </c>
      <c r="H74" s="21">
        <v>278.0</v>
      </c>
      <c r="I74" s="21">
        <v>834.0</v>
      </c>
      <c r="J74" s="21">
        <v>1390.0</v>
      </c>
      <c r="K74" s="21">
        <v>269.0</v>
      </c>
      <c r="L74" s="21">
        <v>825.0</v>
      </c>
      <c r="M74" s="22">
        <v>1385.0</v>
      </c>
      <c r="N74" s="43">
        <f t="shared" si="36"/>
        <v>56.5</v>
      </c>
      <c r="O74" s="57">
        <f t="shared" si="45"/>
        <v>29</v>
      </c>
      <c r="Q74" s="57">
        <f t="shared" ref="Q74:S74" si="146">(E74-H74)/E74</f>
        <v>-0.004696337887</v>
      </c>
      <c r="R74" s="57">
        <f t="shared" si="146"/>
        <v>-0.004696337887</v>
      </c>
      <c r="S74" s="57">
        <f t="shared" si="146"/>
        <v>-0.004696337887</v>
      </c>
      <c r="U74" s="57">
        <f t="shared" ref="U74:W74" si="147">(E74-K74)/E74</f>
        <v>0.02782980255</v>
      </c>
      <c r="V74" s="57">
        <f t="shared" si="147"/>
        <v>0.006145708925</v>
      </c>
      <c r="W74" s="57">
        <f t="shared" si="147"/>
        <v>-0.001082322283</v>
      </c>
      <c r="AB74" s="57">
        <f t="shared" ref="AB74:AD74" si="148">Q74-Q$43</f>
        <v>-0.00672153434</v>
      </c>
      <c r="AC74" s="57">
        <f t="shared" si="148"/>
        <v>0.002472329785</v>
      </c>
      <c r="AD74" s="57">
        <f t="shared" si="148"/>
        <v>0.003532348381</v>
      </c>
      <c r="AF74" s="57">
        <f t="shared" ref="AF74:AH74" si="149">U74-U$43</f>
        <v>0.01367179517</v>
      </c>
      <c r="AG74" s="57">
        <f t="shared" si="149"/>
        <v>0.001635763877</v>
      </c>
      <c r="AH74" s="57">
        <f t="shared" si="149"/>
        <v>-0.00233981805</v>
      </c>
    </row>
    <row r="75" ht="15.75" customHeight="1">
      <c r="A75" s="18">
        <f t="shared" si="35"/>
        <v>30</v>
      </c>
      <c r="B75" s="16">
        <f t="shared" si="27"/>
        <v>57</v>
      </c>
      <c r="C75" s="16">
        <v>136.0</v>
      </c>
      <c r="D75" s="16">
        <v>148.0</v>
      </c>
      <c r="E75" s="16">
        <f t="shared" si="28"/>
        <v>277.9221627</v>
      </c>
      <c r="F75" s="16">
        <f t="shared" si="29"/>
        <v>833.766488</v>
      </c>
      <c r="G75" s="16">
        <f t="shared" si="30"/>
        <v>1389.610813</v>
      </c>
      <c r="H75" s="16">
        <v>281.0</v>
      </c>
      <c r="I75" s="16">
        <v>844.0</v>
      </c>
      <c r="J75" s="16">
        <v>1406.0</v>
      </c>
      <c r="K75" s="16">
        <v>271.0</v>
      </c>
      <c r="L75" s="16">
        <v>826.0</v>
      </c>
      <c r="M75" s="17">
        <v>1386.0</v>
      </c>
      <c r="N75" s="43">
        <f t="shared" si="36"/>
        <v>57</v>
      </c>
      <c r="O75" s="57">
        <f t="shared" si="45"/>
        <v>30</v>
      </c>
      <c r="Q75" s="57">
        <f t="shared" ref="Q75:S75" si="150">(E75-H75)/E75</f>
        <v>-0.0110744581</v>
      </c>
      <c r="R75" s="57">
        <f t="shared" si="150"/>
        <v>-0.01227383468</v>
      </c>
      <c r="S75" s="57">
        <f t="shared" si="150"/>
        <v>-0.01179408405</v>
      </c>
      <c r="U75" s="57">
        <f t="shared" ref="U75:W75" si="151">(E75-K75)/E75</f>
        <v>0.02490683934</v>
      </c>
      <c r="V75" s="57">
        <f t="shared" si="151"/>
        <v>0.009314943782</v>
      </c>
      <c r="W75" s="57">
        <f t="shared" si="151"/>
        <v>0.002598434926</v>
      </c>
      <c r="AB75" s="57">
        <f t="shared" ref="AB75:AD75" si="152">Q75-Q$43</f>
        <v>-0.01309965455</v>
      </c>
      <c r="AC75" s="57">
        <f t="shared" si="152"/>
        <v>-0.005105167011</v>
      </c>
      <c r="AD75" s="57">
        <f t="shared" si="152"/>
        <v>-0.003565397782</v>
      </c>
      <c r="AF75" s="57">
        <f t="shared" ref="AF75:AH75" si="153">U75-U$43</f>
        <v>0.01074883196</v>
      </c>
      <c r="AG75" s="57">
        <f t="shared" si="153"/>
        <v>0.004804998734</v>
      </c>
      <c r="AH75" s="57">
        <f t="shared" si="153"/>
        <v>0.001340939159</v>
      </c>
    </row>
    <row r="76" ht="15.75" customHeight="1">
      <c r="A76" s="23">
        <f t="shared" si="35"/>
        <v>31</v>
      </c>
      <c r="B76" s="21">
        <f t="shared" si="27"/>
        <v>57.5</v>
      </c>
      <c r="C76" s="21">
        <v>161.0</v>
      </c>
      <c r="D76" s="21">
        <v>135.0</v>
      </c>
      <c r="E76" s="21">
        <f t="shared" si="28"/>
        <v>279.138458</v>
      </c>
      <c r="F76" s="21">
        <f t="shared" si="29"/>
        <v>837.4153741</v>
      </c>
      <c r="G76" s="21">
        <f t="shared" si="30"/>
        <v>1395.69229</v>
      </c>
      <c r="H76" s="21">
        <v>283.0</v>
      </c>
      <c r="I76" s="21">
        <v>847.0</v>
      </c>
      <c r="J76" s="21">
        <v>1410.0</v>
      </c>
      <c r="K76" s="21">
        <v>275.0</v>
      </c>
      <c r="L76" s="21">
        <v>829.0</v>
      </c>
      <c r="M76" s="22">
        <v>1389.0</v>
      </c>
      <c r="N76" s="43">
        <f t="shared" si="36"/>
        <v>57.5</v>
      </c>
      <c r="O76" s="57">
        <f t="shared" si="45"/>
        <v>31</v>
      </c>
      <c r="Q76" s="57">
        <f t="shared" ref="Q76:S76" si="154">(E76-H76)/E76</f>
        <v>-0.01383378704</v>
      </c>
      <c r="R76" s="57">
        <f t="shared" si="154"/>
        <v>-0.01144548601</v>
      </c>
      <c r="S76" s="57">
        <f t="shared" si="154"/>
        <v>-0.01025133549</v>
      </c>
      <c r="U76" s="57">
        <f t="shared" ref="U76:W76" si="155">(E76-K76)/E76</f>
        <v>0.01482582532</v>
      </c>
      <c r="V76" s="57">
        <f t="shared" si="155"/>
        <v>0.01004922326</v>
      </c>
      <c r="W76" s="57">
        <f t="shared" si="155"/>
        <v>0.004794960992</v>
      </c>
      <c r="AB76" s="57">
        <f t="shared" ref="AB76:AD76" si="156">Q76-Q$43</f>
        <v>-0.01585898349</v>
      </c>
      <c r="AC76" s="57">
        <f t="shared" si="156"/>
        <v>-0.004276818338</v>
      </c>
      <c r="AD76" s="57">
        <f t="shared" si="156"/>
        <v>-0.002022649226</v>
      </c>
      <c r="AF76" s="57">
        <f t="shared" ref="AF76:AH76" si="157">U76-U$43</f>
        <v>0.0006678179352</v>
      </c>
      <c r="AG76" s="57">
        <f t="shared" si="157"/>
        <v>0.005539278209</v>
      </c>
      <c r="AH76" s="57">
        <f t="shared" si="157"/>
        <v>0.003537465224</v>
      </c>
    </row>
    <row r="77" ht="15.75" customHeight="1">
      <c r="A77" s="18">
        <f t="shared" si="35"/>
        <v>32</v>
      </c>
      <c r="B77" s="16">
        <f t="shared" si="27"/>
        <v>58</v>
      </c>
      <c r="C77" s="16">
        <v>140.0</v>
      </c>
      <c r="D77" s="16">
        <v>172.0</v>
      </c>
      <c r="E77" s="16">
        <f t="shared" si="28"/>
        <v>280.3494765</v>
      </c>
      <c r="F77" s="16">
        <f t="shared" si="29"/>
        <v>841.0484296</v>
      </c>
      <c r="G77" s="16">
        <f t="shared" si="30"/>
        <v>1401.747383</v>
      </c>
      <c r="H77" s="16">
        <v>284.0</v>
      </c>
      <c r="I77" s="16">
        <v>849.0</v>
      </c>
      <c r="J77" s="16">
        <v>1411.0</v>
      </c>
      <c r="K77" s="16">
        <v>279.0</v>
      </c>
      <c r="L77" s="16">
        <v>839.0</v>
      </c>
      <c r="M77" s="17">
        <v>1404.0</v>
      </c>
      <c r="N77" s="43">
        <f t="shared" si="36"/>
        <v>58</v>
      </c>
      <c r="O77" s="57">
        <f t="shared" si="45"/>
        <v>32</v>
      </c>
      <c r="Q77" s="57">
        <f t="shared" ref="Q77:S77" si="158">(E77-H77)/E77</f>
        <v>-0.01302133148</v>
      </c>
      <c r="R77" s="57">
        <f t="shared" si="158"/>
        <v>-0.009454354958</v>
      </c>
      <c r="S77" s="57">
        <f t="shared" si="158"/>
        <v>-0.006600773742</v>
      </c>
      <c r="U77" s="57">
        <f t="shared" ref="U77:W77" si="159">(E77-K77)/E77</f>
        <v>0.004813551119</v>
      </c>
      <c r="V77" s="57">
        <f t="shared" si="159"/>
        <v>0.002435566773</v>
      </c>
      <c r="W77" s="57">
        <f t="shared" si="159"/>
        <v>-0.001607006615</v>
      </c>
      <c r="AB77" s="57">
        <f t="shared" ref="AB77:AD77" si="160">Q77-Q$43</f>
        <v>-0.01504652793</v>
      </c>
      <c r="AC77" s="57">
        <f t="shared" si="160"/>
        <v>-0.002285687286</v>
      </c>
      <c r="AD77" s="57">
        <f t="shared" si="160"/>
        <v>0.001627912526</v>
      </c>
      <c r="AF77" s="57">
        <f t="shared" ref="AF77:AH77" si="161">U77-U$43</f>
        <v>-0.009344456261</v>
      </c>
      <c r="AG77" s="57">
        <f t="shared" si="161"/>
        <v>-0.002074378275</v>
      </c>
      <c r="AH77" s="57">
        <f t="shared" si="161"/>
        <v>-0.002864502383</v>
      </c>
    </row>
    <row r="78" ht="15.75" customHeight="1">
      <c r="A78" s="23">
        <f t="shared" si="35"/>
        <v>33</v>
      </c>
      <c r="B78" s="21">
        <f t="shared" si="27"/>
        <v>58.5</v>
      </c>
      <c r="C78" s="21">
        <v>136.0</v>
      </c>
      <c r="D78" s="21">
        <v>173.0</v>
      </c>
      <c r="E78" s="21">
        <f t="shared" si="28"/>
        <v>281.5552863</v>
      </c>
      <c r="F78" s="21">
        <f t="shared" si="29"/>
        <v>844.6658589</v>
      </c>
      <c r="G78" s="21">
        <f t="shared" si="30"/>
        <v>1407.776432</v>
      </c>
      <c r="H78" s="21">
        <v>285.0</v>
      </c>
      <c r="I78" s="21">
        <v>849.0</v>
      </c>
      <c r="J78" s="21">
        <v>1415.0</v>
      </c>
      <c r="K78" s="21">
        <v>281.0</v>
      </c>
      <c r="L78" s="21">
        <v>846.0</v>
      </c>
      <c r="M78" s="22">
        <v>1410.0</v>
      </c>
      <c r="N78" s="43">
        <f t="shared" si="36"/>
        <v>58.5</v>
      </c>
      <c r="O78" s="57">
        <f t="shared" si="45"/>
        <v>33</v>
      </c>
      <c r="Q78" s="57">
        <f t="shared" ref="Q78:S78" si="162">(E78-H78)/E78</f>
        <v>-0.01223459074</v>
      </c>
      <c r="R78" s="57">
        <f t="shared" si="162"/>
        <v>-0.005131190103</v>
      </c>
      <c r="S78" s="57">
        <f t="shared" si="162"/>
        <v>-0.005131190103</v>
      </c>
      <c r="U78" s="57">
        <f t="shared" ref="U78:W78" si="163">(E78-K78)/E78</f>
        <v>0.001972210534</v>
      </c>
      <c r="V78" s="57">
        <f t="shared" si="163"/>
        <v>-0.001579489785</v>
      </c>
      <c r="W78" s="57">
        <f t="shared" si="163"/>
        <v>-0.001579489785</v>
      </c>
      <c r="AB78" s="57">
        <f t="shared" ref="AB78:AD78" si="164">Q78-Q$43</f>
        <v>-0.01425978719</v>
      </c>
      <c r="AC78" s="57">
        <f t="shared" si="164"/>
        <v>0.002037477568</v>
      </c>
      <c r="AD78" s="57">
        <f t="shared" si="164"/>
        <v>0.003097496165</v>
      </c>
      <c r="AF78" s="57">
        <f t="shared" ref="AF78:AH78" si="165">U78-U$43</f>
        <v>-0.01218579685</v>
      </c>
      <c r="AG78" s="57">
        <f t="shared" si="165"/>
        <v>-0.006089434833</v>
      </c>
      <c r="AH78" s="57">
        <f t="shared" si="165"/>
        <v>-0.002836985552</v>
      </c>
    </row>
    <row r="79" ht="15.75" customHeight="1">
      <c r="A79" s="18">
        <f t="shared" si="35"/>
        <v>34</v>
      </c>
      <c r="B79" s="16">
        <f t="shared" si="27"/>
        <v>59</v>
      </c>
      <c r="C79" s="16">
        <v>127.0</v>
      </c>
      <c r="D79" s="16">
        <v>159.0</v>
      </c>
      <c r="E79" s="16">
        <f t="shared" si="28"/>
        <v>282.755954</v>
      </c>
      <c r="F79" s="16">
        <f t="shared" si="29"/>
        <v>848.2678619</v>
      </c>
      <c r="G79" s="16">
        <f t="shared" si="30"/>
        <v>1413.77977</v>
      </c>
      <c r="H79" s="16">
        <v>286.0</v>
      </c>
      <c r="I79" s="16">
        <v>850.0</v>
      </c>
      <c r="J79" s="16">
        <v>1430.0</v>
      </c>
      <c r="K79" s="16">
        <v>283.0</v>
      </c>
      <c r="L79" s="16">
        <v>848.0</v>
      </c>
      <c r="M79" s="17">
        <v>1411.0</v>
      </c>
      <c r="N79" s="43">
        <f t="shared" si="36"/>
        <v>59</v>
      </c>
      <c r="O79" s="57">
        <f t="shared" si="45"/>
        <v>34</v>
      </c>
      <c r="Q79" s="57">
        <f t="shared" ref="Q79:S79" si="166">(E79-H79)/E79</f>
        <v>-0.01147295399</v>
      </c>
      <c r="R79" s="57">
        <f t="shared" si="166"/>
        <v>-0.002041970735</v>
      </c>
      <c r="S79" s="57">
        <f t="shared" si="166"/>
        <v>-0.01147295399</v>
      </c>
      <c r="U79" s="57">
        <f t="shared" ref="U79:W79" si="167">(E79-K79)/E79</f>
        <v>-0.0008630978286</v>
      </c>
      <c r="V79" s="57">
        <f t="shared" si="167"/>
        <v>0.0003157750781</v>
      </c>
      <c r="W79" s="57">
        <f t="shared" si="167"/>
        <v>0.001966197148</v>
      </c>
      <c r="AB79" s="57">
        <f t="shared" ref="AB79:AD79" si="168">Q79-Q$43</f>
        <v>-0.01349815044</v>
      </c>
      <c r="AC79" s="57">
        <f t="shared" si="168"/>
        <v>0.005126696936</v>
      </c>
      <c r="AD79" s="57">
        <f t="shared" si="168"/>
        <v>-0.003244267721</v>
      </c>
      <c r="AF79" s="57">
        <f t="shared" ref="AF79:AH79" si="169">U79-U$43</f>
        <v>-0.01502110521</v>
      </c>
      <c r="AG79" s="57">
        <f t="shared" si="169"/>
        <v>-0.00419416997</v>
      </c>
      <c r="AH79" s="57">
        <f t="shared" si="169"/>
        <v>0.0007087013803</v>
      </c>
    </row>
    <row r="80" ht="15.75" customHeight="1">
      <c r="A80" s="23">
        <f t="shared" si="35"/>
        <v>35</v>
      </c>
      <c r="B80" s="21">
        <f t="shared" si="27"/>
        <v>59.5</v>
      </c>
      <c r="C80" s="21">
        <v>140.0</v>
      </c>
      <c r="D80" s="21">
        <v>142.0</v>
      </c>
      <c r="E80" s="21">
        <f t="shared" si="28"/>
        <v>283.9515447</v>
      </c>
      <c r="F80" s="21">
        <f t="shared" si="29"/>
        <v>851.8546341</v>
      </c>
      <c r="G80" s="21">
        <f t="shared" si="30"/>
        <v>1419.757724</v>
      </c>
      <c r="H80" s="21">
        <v>287.0</v>
      </c>
      <c r="I80" s="21">
        <v>854.0</v>
      </c>
      <c r="J80" s="21">
        <v>1434.0</v>
      </c>
      <c r="K80" s="21">
        <v>284.0</v>
      </c>
      <c r="L80" s="21">
        <v>849.0</v>
      </c>
      <c r="M80" s="22">
        <v>1413.0</v>
      </c>
      <c r="N80" s="43">
        <f t="shared" si="36"/>
        <v>59.5</v>
      </c>
      <c r="O80" s="57">
        <f t="shared" si="45"/>
        <v>35</v>
      </c>
      <c r="Q80" s="57">
        <f t="shared" ref="Q80:S80" si="170">(E80-H80)/E80</f>
        <v>-0.01073582921</v>
      </c>
      <c r="R80" s="57">
        <f t="shared" si="170"/>
        <v>-0.002518464746</v>
      </c>
      <c r="S80" s="57">
        <f t="shared" si="170"/>
        <v>-0.01003148369</v>
      </c>
      <c r="U80" s="57">
        <f t="shared" ref="U80:W80" si="171">(E80-K80)/E80</f>
        <v>-0.0001706463273</v>
      </c>
      <c r="V80" s="57">
        <f t="shared" si="171"/>
        <v>0.003351081301</v>
      </c>
      <c r="W80" s="57">
        <f t="shared" si="171"/>
        <v>0.004759772352</v>
      </c>
      <c r="AB80" s="57">
        <f t="shared" ref="AB80:AD80" si="172">Q80-Q$43</f>
        <v>-0.01276102566</v>
      </c>
      <c r="AC80" s="57">
        <f t="shared" si="172"/>
        <v>0.004650202926</v>
      </c>
      <c r="AD80" s="57">
        <f t="shared" si="172"/>
        <v>-0.001802797418</v>
      </c>
      <c r="AF80" s="57">
        <f t="shared" ref="AF80:AH80" si="173">U80-U$43</f>
        <v>-0.01432865371</v>
      </c>
      <c r="AG80" s="57">
        <f t="shared" si="173"/>
        <v>-0.001158863747</v>
      </c>
      <c r="AH80" s="57">
        <f t="shared" si="173"/>
        <v>0.003502276584</v>
      </c>
    </row>
    <row r="81" ht="15.75" customHeight="1">
      <c r="A81" s="18">
        <f t="shared" si="35"/>
        <v>36</v>
      </c>
      <c r="B81" s="16">
        <f t="shared" si="27"/>
        <v>60</v>
      </c>
      <c r="C81" s="16">
        <v>136.0</v>
      </c>
      <c r="D81" s="16">
        <v>154.0</v>
      </c>
      <c r="E81" s="16">
        <f t="shared" si="28"/>
        <v>285.1421224</v>
      </c>
      <c r="F81" s="16">
        <f t="shared" si="29"/>
        <v>855.4263673</v>
      </c>
      <c r="G81" s="16">
        <f t="shared" si="30"/>
        <v>1425.710612</v>
      </c>
      <c r="H81" s="16">
        <v>287.0</v>
      </c>
      <c r="I81" s="16">
        <v>863.0</v>
      </c>
      <c r="J81" s="16">
        <v>1435.0</v>
      </c>
      <c r="K81" s="16">
        <v>285.0</v>
      </c>
      <c r="L81" s="16">
        <v>849.0</v>
      </c>
      <c r="M81" s="17">
        <v>1428.0</v>
      </c>
      <c r="N81" s="43">
        <f t="shared" si="36"/>
        <v>60</v>
      </c>
      <c r="O81" s="57">
        <f t="shared" si="45"/>
        <v>36</v>
      </c>
      <c r="Q81" s="57">
        <f t="shared" ref="Q81:S81" si="174">(E81-H81)/E81</f>
        <v>-0.006515619425</v>
      </c>
      <c r="R81" s="57">
        <f t="shared" si="174"/>
        <v>-0.008853634802</v>
      </c>
      <c r="S81" s="57">
        <f t="shared" si="174"/>
        <v>-0.006515619425</v>
      </c>
      <c r="U81" s="57">
        <f t="shared" ref="U81:W81" si="175">(E81-K81)/E81</f>
        <v>0.000498426703</v>
      </c>
      <c r="V81" s="57">
        <f t="shared" si="175"/>
        <v>0.007512472831</v>
      </c>
      <c r="W81" s="57">
        <f t="shared" si="175"/>
        <v>-0.001605787135</v>
      </c>
      <c r="AB81" s="57">
        <f t="shared" ref="AB81:AD81" si="176">Q81-Q$43</f>
        <v>-0.008540815878</v>
      </c>
      <c r="AC81" s="57">
        <f t="shared" si="176"/>
        <v>-0.00168496713</v>
      </c>
      <c r="AD81" s="57">
        <f t="shared" si="176"/>
        <v>0.001713066843</v>
      </c>
      <c r="AF81" s="57">
        <f t="shared" ref="AF81:AH81" si="177">U81-U$43</f>
        <v>-0.01365958068</v>
      </c>
      <c r="AG81" s="57">
        <f t="shared" si="177"/>
        <v>0.003002527783</v>
      </c>
      <c r="AH81" s="57">
        <f t="shared" si="177"/>
        <v>-0.002863282903</v>
      </c>
    </row>
    <row r="82" ht="15.75" customHeight="1">
      <c r="A82" s="23">
        <f t="shared" si="35"/>
        <v>37</v>
      </c>
      <c r="B82" s="21">
        <f t="shared" si="27"/>
        <v>60.5</v>
      </c>
      <c r="C82" s="21">
        <v>172.0</v>
      </c>
      <c r="D82" s="21">
        <v>159.0</v>
      </c>
      <c r="E82" s="21">
        <f t="shared" si="28"/>
        <v>286.3277497</v>
      </c>
      <c r="F82" s="21">
        <f t="shared" si="29"/>
        <v>858.9832491</v>
      </c>
      <c r="G82" s="21">
        <f t="shared" si="30"/>
        <v>1431.638748</v>
      </c>
      <c r="H82" s="21">
        <v>287.0</v>
      </c>
      <c r="I82" s="21">
        <v>870.0</v>
      </c>
      <c r="J82" s="21">
        <v>1440.0</v>
      </c>
      <c r="K82" s="21">
        <v>286.0</v>
      </c>
      <c r="L82" s="21">
        <v>851.0</v>
      </c>
      <c r="M82" s="22">
        <v>1434.0</v>
      </c>
      <c r="N82" s="43">
        <f t="shared" si="36"/>
        <v>60.5</v>
      </c>
      <c r="O82" s="57">
        <f t="shared" si="45"/>
        <v>37</v>
      </c>
      <c r="Q82" s="57">
        <f t="shared" ref="Q82:S82" si="178">(E82-H82)/E82</f>
        <v>-0.002347834983</v>
      </c>
      <c r="R82" s="57">
        <f t="shared" si="178"/>
        <v>-0.01282533848</v>
      </c>
      <c r="S82" s="57">
        <f t="shared" si="178"/>
        <v>-0.00584033615</v>
      </c>
      <c r="U82" s="57">
        <f t="shared" ref="U82:W82" si="179">(E82-K82)/E82</f>
        <v>0.001144666184</v>
      </c>
      <c r="V82" s="57">
        <f t="shared" si="179"/>
        <v>0.009293835574</v>
      </c>
      <c r="W82" s="57">
        <f t="shared" si="179"/>
        <v>-0.001649334749</v>
      </c>
      <c r="AB82" s="57">
        <f t="shared" ref="AB82:AD82" si="180">Q82-Q$43</f>
        <v>-0.004373031435</v>
      </c>
      <c r="AC82" s="57">
        <f t="shared" si="180"/>
        <v>-0.005656670813</v>
      </c>
      <c r="AD82" s="57">
        <f t="shared" si="180"/>
        <v>0.002388350118</v>
      </c>
      <c r="AF82" s="57">
        <f t="shared" ref="AF82:AH82" si="181">U82-U$43</f>
        <v>-0.0130133412</v>
      </c>
      <c r="AG82" s="57">
        <f t="shared" si="181"/>
        <v>0.004783890526</v>
      </c>
      <c r="AH82" s="57">
        <f t="shared" si="181"/>
        <v>-0.002906830517</v>
      </c>
    </row>
    <row r="83" ht="15.75" customHeight="1">
      <c r="A83" s="18">
        <f t="shared" si="35"/>
        <v>38</v>
      </c>
      <c r="B83" s="16">
        <f t="shared" si="27"/>
        <v>61</v>
      </c>
      <c r="C83" s="16">
        <v>187.0</v>
      </c>
      <c r="D83" s="16">
        <v>136.0</v>
      </c>
      <c r="E83" s="16">
        <f t="shared" si="28"/>
        <v>287.5084877</v>
      </c>
      <c r="F83" s="16">
        <f t="shared" si="29"/>
        <v>862.5254631</v>
      </c>
      <c r="G83" s="16">
        <f t="shared" si="30"/>
        <v>1437.542438</v>
      </c>
      <c r="H83" s="16">
        <v>288.0</v>
      </c>
      <c r="I83" s="16">
        <v>872.0</v>
      </c>
      <c r="J83" s="16">
        <v>1454.0</v>
      </c>
      <c r="K83" s="16">
        <v>287.0</v>
      </c>
      <c r="L83" s="16">
        <v>855.0</v>
      </c>
      <c r="M83" s="17">
        <v>1435.0</v>
      </c>
      <c r="N83" s="43">
        <f t="shared" si="36"/>
        <v>61</v>
      </c>
      <c r="O83" s="57">
        <f t="shared" si="45"/>
        <v>38</v>
      </c>
      <c r="Q83" s="57">
        <f t="shared" ref="Q83:S83" si="182">(E83-H83)/E83</f>
        <v>-0.001709557563</v>
      </c>
      <c r="R83" s="57">
        <f t="shared" si="182"/>
        <v>-0.01098464606</v>
      </c>
      <c r="S83" s="57">
        <f t="shared" si="182"/>
        <v>-0.01144840048</v>
      </c>
      <c r="U83" s="57">
        <f t="shared" ref="U83:W83" si="183">(E83-K83)/E83</f>
        <v>0.001768600623</v>
      </c>
      <c r="V83" s="57">
        <f t="shared" si="183"/>
        <v>0.008724916995</v>
      </c>
      <c r="W83" s="57">
        <f t="shared" si="183"/>
        <v>0.001768600623</v>
      </c>
      <c r="AB83" s="57">
        <f t="shared" ref="AB83:AD83" si="184">Q83-Q$43</f>
        <v>-0.003734754016</v>
      </c>
      <c r="AC83" s="57">
        <f t="shared" si="184"/>
        <v>-0.003815978387</v>
      </c>
      <c r="AD83" s="57">
        <f t="shared" si="184"/>
        <v>-0.003219714216</v>
      </c>
      <c r="AF83" s="57">
        <f t="shared" ref="AF83:AH83" si="185">U83-U$43</f>
        <v>-0.01238940676</v>
      </c>
      <c r="AG83" s="57">
        <f t="shared" si="185"/>
        <v>0.004214971947</v>
      </c>
      <c r="AH83" s="57">
        <f t="shared" si="185"/>
        <v>0.0005111048557</v>
      </c>
    </row>
    <row r="84" ht="15.75" customHeight="1">
      <c r="A84" s="63">
        <f t="shared" si="35"/>
        <v>39</v>
      </c>
      <c r="B84" s="64">
        <f t="shared" si="27"/>
        <v>61.5</v>
      </c>
      <c r="C84" s="64">
        <v>172.0</v>
      </c>
      <c r="D84" s="64">
        <v>139.0</v>
      </c>
      <c r="E84" s="64">
        <f t="shared" si="28"/>
        <v>288.6843964</v>
      </c>
      <c r="F84" s="64">
        <f t="shared" si="29"/>
        <v>866.0531893</v>
      </c>
      <c r="G84" s="64">
        <f t="shared" si="30"/>
        <v>1443.421982</v>
      </c>
      <c r="H84" s="64">
        <v>288.0</v>
      </c>
      <c r="I84" s="64">
        <v>874.0</v>
      </c>
      <c r="J84" s="64">
        <v>1459.0</v>
      </c>
      <c r="K84" s="64">
        <v>287.0</v>
      </c>
      <c r="L84" s="64">
        <v>867.0</v>
      </c>
      <c r="M84" s="65">
        <v>1438.0</v>
      </c>
      <c r="N84" s="43">
        <f t="shared" si="36"/>
        <v>61.5</v>
      </c>
      <c r="O84" s="57">
        <f t="shared" si="45"/>
        <v>39</v>
      </c>
      <c r="Q84" s="57">
        <f t="shared" ref="Q84:S84" si="186">(E84-H84)/E84</f>
        <v>0.002370742727</v>
      </c>
      <c r="R84" s="57">
        <f t="shared" si="186"/>
        <v>-0.009175892195</v>
      </c>
      <c r="S84" s="57">
        <f t="shared" si="186"/>
        <v>-0.01079242108</v>
      </c>
      <c r="U84" s="57">
        <f t="shared" ref="U84:W84" si="187">(E84-K84)/E84</f>
        <v>0.005834733203</v>
      </c>
      <c r="V84" s="57">
        <f t="shared" si="187"/>
        <v>-0.00109324775</v>
      </c>
      <c r="W84" s="57">
        <f t="shared" si="187"/>
        <v>0.003756338917</v>
      </c>
      <c r="AB84" s="57">
        <f t="shared" ref="AB84:AD84" si="188">Q84-Q$43</f>
        <v>0.0003455462742</v>
      </c>
      <c r="AC84" s="57">
        <f t="shared" si="188"/>
        <v>-0.002007224524</v>
      </c>
      <c r="AD84" s="57">
        <f t="shared" si="188"/>
        <v>-0.002563734817</v>
      </c>
      <c r="AF84" s="57">
        <f t="shared" ref="AF84:AH84" si="189">U84-U$43</f>
        <v>-0.008323274177</v>
      </c>
      <c r="AG84" s="57">
        <f t="shared" si="189"/>
        <v>-0.005603192798</v>
      </c>
      <c r="AH84" s="57">
        <f t="shared" si="189"/>
        <v>0.00249884315</v>
      </c>
    </row>
    <row r="85" ht="15.75" customHeight="1">
      <c r="A85" s="3"/>
    </row>
    <row r="86" ht="15.75" customHeight="1">
      <c r="A86" s="3"/>
      <c r="B86" s="66" t="s">
        <v>63</v>
      </c>
      <c r="C86" s="67"/>
      <c r="D86" s="67"/>
      <c r="E86" s="67"/>
      <c r="F86" s="67"/>
      <c r="G86" s="67"/>
      <c r="H86" s="67"/>
      <c r="I86" s="67"/>
      <c r="J86" s="68"/>
      <c r="K86" s="57">
        <f>(B132-B172)/17.25</f>
        <v>-3478.26087</v>
      </c>
      <c r="X86" s="56" t="s">
        <v>64</v>
      </c>
      <c r="AA86" s="56" t="s">
        <v>65</v>
      </c>
      <c r="AF86" s="56">
        <f>0.025-AE171</f>
        <v>-0.03811262772</v>
      </c>
      <c r="AG86" s="56">
        <f>-0.017-AF171</f>
        <v>0.04611262772</v>
      </c>
    </row>
    <row r="87" ht="15.75" customHeight="1">
      <c r="A87" s="12" t="s">
        <v>50</v>
      </c>
      <c r="B87" s="58" t="s">
        <v>66</v>
      </c>
      <c r="C87" s="59" t="s">
        <v>24</v>
      </c>
      <c r="D87" s="69" t="s">
        <v>20</v>
      </c>
      <c r="E87" s="59" t="s">
        <v>51</v>
      </c>
      <c r="F87" s="59" t="s">
        <v>52</v>
      </c>
      <c r="G87" s="59" t="s">
        <v>53</v>
      </c>
      <c r="H87" s="59" t="s">
        <v>67</v>
      </c>
      <c r="I87" s="59" t="s">
        <v>68</v>
      </c>
      <c r="J87" s="70" t="s">
        <v>56</v>
      </c>
      <c r="K87" s="71" t="s">
        <v>69</v>
      </c>
      <c r="L87" s="72" t="s">
        <v>70</v>
      </c>
      <c r="M87" s="73" t="s">
        <v>59</v>
      </c>
      <c r="N87" s="73" t="s">
        <v>71</v>
      </c>
      <c r="O87" s="74" t="s">
        <v>72</v>
      </c>
      <c r="P87" s="2"/>
      <c r="Q87" s="75" t="s">
        <v>46</v>
      </c>
      <c r="R87" s="76">
        <f>42.86</f>
        <v>42.86</v>
      </c>
      <c r="X87" s="57">
        <f t="shared" ref="X87:Z87" si="190">SUM(P132:P171)/40</f>
        <v>0.004033703231</v>
      </c>
      <c r="Y87" s="57">
        <f t="shared" si="190"/>
        <v>0.002062725246</v>
      </c>
      <c r="Z87" s="57">
        <f t="shared" si="190"/>
        <v>-0.00623612943</v>
      </c>
      <c r="AA87" s="57">
        <f t="shared" ref="AA87:AC87" si="191">SUM(T132:T171)/40</f>
        <v>0.01627451388</v>
      </c>
      <c r="AB87" s="57">
        <f t="shared" si="191"/>
        <v>0.01326617906</v>
      </c>
      <c r="AC87" s="57">
        <f t="shared" si="191"/>
        <v>0.005036481504</v>
      </c>
      <c r="AE87" s="77" t="s">
        <v>73</v>
      </c>
      <c r="AF87" s="78" t="s">
        <v>73</v>
      </c>
    </row>
    <row r="88" ht="15.75" hidden="1" customHeight="1">
      <c r="A88" s="79">
        <v>0.0</v>
      </c>
      <c r="B88" s="80">
        <f t="shared" ref="B88:B131" si="192">44100 + 500*A88</f>
        <v>44100</v>
      </c>
      <c r="C88" s="80">
        <v>1.0</v>
      </c>
      <c r="D88" s="80">
        <f t="shared" ref="D88:D172" si="193">C88/B88</f>
        <v>0.00002267573696</v>
      </c>
      <c r="E88" s="80">
        <v>6.0</v>
      </c>
      <c r="F88" s="26" t="s">
        <v>74</v>
      </c>
      <c r="G88" s="80">
        <f t="shared" ref="G88:G172" si="194">1/(2*R$88) * SQRT(R$87/R$90)</f>
        <v>240.9971108</v>
      </c>
      <c r="H88" s="80">
        <f t="shared" ref="H88:H172" si="195">G88*2</f>
        <v>481.9942216</v>
      </c>
      <c r="I88" s="80">
        <f t="shared" ref="I88:I172" si="196">G88*3</f>
        <v>722.9913325</v>
      </c>
      <c r="J88" s="81" t="s">
        <v>75</v>
      </c>
      <c r="K88" s="82" t="s">
        <v>75</v>
      </c>
      <c r="L88" s="83" t="s">
        <v>75</v>
      </c>
      <c r="M88" s="83" t="s">
        <v>75</v>
      </c>
      <c r="N88" s="83" t="s">
        <v>75</v>
      </c>
      <c r="O88" s="84" t="s">
        <v>75</v>
      </c>
      <c r="P88" s="2"/>
      <c r="Q88" s="75"/>
      <c r="R88" s="76">
        <v>0.655</v>
      </c>
      <c r="AE88" s="78"/>
      <c r="AF88" s="78"/>
    </row>
    <row r="89" ht="15.75" hidden="1" customHeight="1">
      <c r="A89" s="79">
        <f t="shared" ref="A89:A131" si="197">A88+1</f>
        <v>1</v>
      </c>
      <c r="B89" s="80">
        <f t="shared" si="192"/>
        <v>44600</v>
      </c>
      <c r="C89" s="80">
        <v>1.0</v>
      </c>
      <c r="D89" s="80">
        <f t="shared" si="193"/>
        <v>0.00002242152466</v>
      </c>
      <c r="E89" s="80">
        <v>9.0</v>
      </c>
      <c r="F89" s="26" t="s">
        <v>74</v>
      </c>
      <c r="G89" s="80">
        <f t="shared" si="194"/>
        <v>240.9971108</v>
      </c>
      <c r="H89" s="80">
        <f t="shared" si="195"/>
        <v>481.9942216</v>
      </c>
      <c r="I89" s="80">
        <f t="shared" si="196"/>
        <v>722.9913325</v>
      </c>
      <c r="J89" s="81" t="s">
        <v>75</v>
      </c>
      <c r="K89" s="82" t="s">
        <v>75</v>
      </c>
      <c r="L89" s="83" t="s">
        <v>75</v>
      </c>
      <c r="M89" s="83" t="s">
        <v>75</v>
      </c>
      <c r="N89" s="83" t="s">
        <v>75</v>
      </c>
      <c r="O89" s="84" t="s">
        <v>75</v>
      </c>
      <c r="P89" s="2"/>
      <c r="Q89" s="75"/>
      <c r="R89" s="76">
        <v>80.0</v>
      </c>
      <c r="AE89" s="78"/>
      <c r="AF89" s="78"/>
    </row>
    <row r="90" ht="15.75" hidden="1" customHeight="1">
      <c r="A90" s="79">
        <f t="shared" si="197"/>
        <v>2</v>
      </c>
      <c r="B90" s="80">
        <f t="shared" si="192"/>
        <v>45100</v>
      </c>
      <c r="C90" s="80">
        <v>1.0</v>
      </c>
      <c r="D90" s="80">
        <f t="shared" si="193"/>
        <v>0.000022172949</v>
      </c>
      <c r="E90" s="80">
        <v>9.0</v>
      </c>
      <c r="F90" s="26" t="s">
        <v>74</v>
      </c>
      <c r="G90" s="80">
        <f t="shared" si="194"/>
        <v>240.9971108</v>
      </c>
      <c r="H90" s="80">
        <f t="shared" si="195"/>
        <v>481.9942216</v>
      </c>
      <c r="I90" s="80">
        <f t="shared" si="196"/>
        <v>722.9913325</v>
      </c>
      <c r="J90" s="81" t="s">
        <v>75</v>
      </c>
      <c r="K90" s="82" t="s">
        <v>75</v>
      </c>
      <c r="L90" s="83" t="s">
        <v>75</v>
      </c>
      <c r="M90" s="83" t="s">
        <v>75</v>
      </c>
      <c r="N90" s="83" t="s">
        <v>75</v>
      </c>
      <c r="O90" s="84" t="s">
        <v>75</v>
      </c>
      <c r="P90" s="2"/>
      <c r="Q90" s="85"/>
      <c r="R90" s="76">
        <f>1150*(0.00069/2)^2*PI()</f>
        <v>0.0004300172754</v>
      </c>
      <c r="AE90" s="78"/>
      <c r="AF90" s="78"/>
    </row>
    <row r="91" ht="15.75" hidden="1" customHeight="1">
      <c r="A91" s="79">
        <f t="shared" si="197"/>
        <v>3</v>
      </c>
      <c r="B91" s="80">
        <f t="shared" si="192"/>
        <v>45600</v>
      </c>
      <c r="C91" s="80">
        <v>1.0</v>
      </c>
      <c r="D91" s="80">
        <f t="shared" si="193"/>
        <v>0.00002192982456</v>
      </c>
      <c r="E91" s="80">
        <v>9.0</v>
      </c>
      <c r="F91" s="26" t="s">
        <v>74</v>
      </c>
      <c r="G91" s="80">
        <f t="shared" si="194"/>
        <v>240.9971108</v>
      </c>
      <c r="H91" s="80">
        <f t="shared" si="195"/>
        <v>481.9942216</v>
      </c>
      <c r="I91" s="80">
        <f t="shared" si="196"/>
        <v>722.9913325</v>
      </c>
      <c r="J91" s="81" t="s">
        <v>75</v>
      </c>
      <c r="K91" s="82" t="s">
        <v>75</v>
      </c>
      <c r="L91" s="83" t="s">
        <v>75</v>
      </c>
      <c r="M91" s="83" t="s">
        <v>75</v>
      </c>
      <c r="N91" s="83" t="s">
        <v>75</v>
      </c>
      <c r="O91" s="84" t="s">
        <v>75</v>
      </c>
      <c r="P91" s="2"/>
      <c r="Q91" s="86"/>
    </row>
    <row r="92" ht="15.75" hidden="1" customHeight="1">
      <c r="A92" s="79">
        <f t="shared" si="197"/>
        <v>4</v>
      </c>
      <c r="B92" s="80">
        <f t="shared" si="192"/>
        <v>46100</v>
      </c>
      <c r="C92" s="80">
        <v>1.0</v>
      </c>
      <c r="D92" s="80">
        <f t="shared" si="193"/>
        <v>0.00002169197397</v>
      </c>
      <c r="E92" s="80">
        <v>9.0</v>
      </c>
      <c r="F92" s="26" t="s">
        <v>74</v>
      </c>
      <c r="G92" s="80">
        <f t="shared" si="194"/>
        <v>240.9971108</v>
      </c>
      <c r="H92" s="80">
        <f t="shared" si="195"/>
        <v>481.9942216</v>
      </c>
      <c r="I92" s="80">
        <f t="shared" si="196"/>
        <v>722.9913325</v>
      </c>
      <c r="J92" s="81" t="s">
        <v>75</v>
      </c>
      <c r="K92" s="82" t="s">
        <v>75</v>
      </c>
      <c r="L92" s="83" t="s">
        <v>75</v>
      </c>
      <c r="M92" s="83" t="s">
        <v>75</v>
      </c>
      <c r="N92" s="83" t="s">
        <v>75</v>
      </c>
      <c r="O92" s="84" t="s">
        <v>75</v>
      </c>
      <c r="P92" s="2"/>
    </row>
    <row r="93" ht="15.75" hidden="1" customHeight="1">
      <c r="A93" s="79">
        <f t="shared" si="197"/>
        <v>5</v>
      </c>
      <c r="B93" s="80">
        <f t="shared" si="192"/>
        <v>46600</v>
      </c>
      <c r="C93" s="80">
        <v>1.0</v>
      </c>
      <c r="D93" s="80">
        <f t="shared" si="193"/>
        <v>0.00002145922747</v>
      </c>
      <c r="E93" s="80">
        <v>9.0</v>
      </c>
      <c r="F93" s="26" t="s">
        <v>74</v>
      </c>
      <c r="G93" s="80">
        <f t="shared" si="194"/>
        <v>240.9971108</v>
      </c>
      <c r="H93" s="80">
        <f t="shared" si="195"/>
        <v>481.9942216</v>
      </c>
      <c r="I93" s="80">
        <f t="shared" si="196"/>
        <v>722.9913325</v>
      </c>
      <c r="J93" s="81" t="s">
        <v>75</v>
      </c>
      <c r="K93" s="82" t="s">
        <v>75</v>
      </c>
      <c r="L93" s="83" t="s">
        <v>75</v>
      </c>
      <c r="M93" s="83" t="s">
        <v>75</v>
      </c>
      <c r="N93" s="83" t="s">
        <v>75</v>
      </c>
      <c r="O93" s="84" t="s">
        <v>75</v>
      </c>
      <c r="P93" s="2"/>
    </row>
    <row r="94" ht="15.75" hidden="1" customHeight="1">
      <c r="A94" s="79">
        <f t="shared" si="197"/>
        <v>6</v>
      </c>
      <c r="B94" s="80">
        <f t="shared" si="192"/>
        <v>47100</v>
      </c>
      <c r="C94" s="80">
        <v>1.0</v>
      </c>
      <c r="D94" s="80">
        <f t="shared" si="193"/>
        <v>0.00002123142251</v>
      </c>
      <c r="E94" s="80">
        <v>9.0</v>
      </c>
      <c r="F94" s="26" t="s">
        <v>74</v>
      </c>
      <c r="G94" s="80">
        <f t="shared" si="194"/>
        <v>240.9971108</v>
      </c>
      <c r="H94" s="80">
        <f t="shared" si="195"/>
        <v>481.9942216</v>
      </c>
      <c r="I94" s="80">
        <f t="shared" si="196"/>
        <v>722.9913325</v>
      </c>
      <c r="J94" s="81" t="s">
        <v>75</v>
      </c>
      <c r="K94" s="82" t="s">
        <v>75</v>
      </c>
      <c r="L94" s="83" t="s">
        <v>75</v>
      </c>
      <c r="M94" s="83" t="s">
        <v>75</v>
      </c>
      <c r="N94" s="83" t="s">
        <v>75</v>
      </c>
      <c r="O94" s="84" t="s">
        <v>75</v>
      </c>
      <c r="P94" s="2"/>
    </row>
    <row r="95" ht="15.75" hidden="1" customHeight="1">
      <c r="A95" s="79">
        <f t="shared" si="197"/>
        <v>7</v>
      </c>
      <c r="B95" s="80">
        <f t="shared" si="192"/>
        <v>47600</v>
      </c>
      <c r="C95" s="80">
        <v>1.0</v>
      </c>
      <c r="D95" s="80">
        <f t="shared" si="193"/>
        <v>0.00002100840336</v>
      </c>
      <c r="E95" s="80">
        <v>9.0</v>
      </c>
      <c r="F95" s="26" t="s">
        <v>74</v>
      </c>
      <c r="G95" s="80">
        <f t="shared" si="194"/>
        <v>240.9971108</v>
      </c>
      <c r="H95" s="80">
        <f t="shared" si="195"/>
        <v>481.9942216</v>
      </c>
      <c r="I95" s="80">
        <f t="shared" si="196"/>
        <v>722.9913325</v>
      </c>
      <c r="J95" s="81" t="s">
        <v>75</v>
      </c>
      <c r="K95" s="82" t="s">
        <v>75</v>
      </c>
      <c r="L95" s="83" t="s">
        <v>75</v>
      </c>
      <c r="M95" s="83" t="s">
        <v>75</v>
      </c>
      <c r="N95" s="83" t="s">
        <v>75</v>
      </c>
      <c r="O95" s="84" t="s">
        <v>75</v>
      </c>
      <c r="P95" s="2"/>
    </row>
    <row r="96" ht="15.75" hidden="1" customHeight="1">
      <c r="A96" s="79">
        <f t="shared" si="197"/>
        <v>8</v>
      </c>
      <c r="B96" s="80">
        <f t="shared" si="192"/>
        <v>48100</v>
      </c>
      <c r="C96" s="80">
        <v>1.0</v>
      </c>
      <c r="D96" s="80">
        <f t="shared" si="193"/>
        <v>0.00002079002079</v>
      </c>
      <c r="E96" s="80">
        <v>9.0</v>
      </c>
      <c r="F96" s="26" t="s">
        <v>74</v>
      </c>
      <c r="G96" s="80">
        <f t="shared" si="194"/>
        <v>240.9971108</v>
      </c>
      <c r="H96" s="80">
        <f t="shared" si="195"/>
        <v>481.9942216</v>
      </c>
      <c r="I96" s="80">
        <f t="shared" si="196"/>
        <v>722.9913325</v>
      </c>
      <c r="J96" s="81" t="s">
        <v>75</v>
      </c>
      <c r="K96" s="82" t="s">
        <v>75</v>
      </c>
      <c r="L96" s="87" t="s">
        <v>75</v>
      </c>
      <c r="M96" s="87" t="s">
        <v>75</v>
      </c>
      <c r="N96" s="87" t="s">
        <v>75</v>
      </c>
      <c r="O96" s="88" t="s">
        <v>75</v>
      </c>
      <c r="P96" s="13"/>
      <c r="Q96" s="13"/>
      <c r="R96" s="13"/>
    </row>
    <row r="97" ht="15.75" hidden="1" customHeight="1">
      <c r="A97" s="79">
        <f t="shared" si="197"/>
        <v>9</v>
      </c>
      <c r="B97" s="80">
        <f t="shared" si="192"/>
        <v>48600</v>
      </c>
      <c r="C97" s="80">
        <v>1.0</v>
      </c>
      <c r="D97" s="80">
        <f t="shared" si="193"/>
        <v>0.00002057613169</v>
      </c>
      <c r="E97" s="80">
        <v>9.0</v>
      </c>
      <c r="F97" s="26" t="s">
        <v>74</v>
      </c>
      <c r="G97" s="80">
        <f t="shared" si="194"/>
        <v>240.9971108</v>
      </c>
      <c r="H97" s="80">
        <f t="shared" si="195"/>
        <v>481.9942216</v>
      </c>
      <c r="I97" s="80">
        <f t="shared" si="196"/>
        <v>722.9913325</v>
      </c>
      <c r="J97" s="81" t="s">
        <v>75</v>
      </c>
      <c r="K97" s="82" t="s">
        <v>75</v>
      </c>
      <c r="L97" s="87" t="s">
        <v>75</v>
      </c>
      <c r="M97" s="87" t="s">
        <v>75</v>
      </c>
      <c r="N97" s="87" t="s">
        <v>75</v>
      </c>
      <c r="O97" s="88" t="s">
        <v>75</v>
      </c>
      <c r="P97" s="13"/>
      <c r="Q97" s="13"/>
      <c r="R97" s="13"/>
    </row>
    <row r="98" ht="15.75" hidden="1" customHeight="1">
      <c r="A98" s="79">
        <f t="shared" si="197"/>
        <v>10</v>
      </c>
      <c r="B98" s="80">
        <f t="shared" si="192"/>
        <v>49100</v>
      </c>
      <c r="C98" s="80">
        <v>1.0</v>
      </c>
      <c r="D98" s="80">
        <f t="shared" si="193"/>
        <v>0.00002036659878</v>
      </c>
      <c r="E98" s="80">
        <v>9.0</v>
      </c>
      <c r="F98" s="26" t="s">
        <v>74</v>
      </c>
      <c r="G98" s="80">
        <f t="shared" si="194"/>
        <v>240.9971108</v>
      </c>
      <c r="H98" s="80">
        <f t="shared" si="195"/>
        <v>481.9942216</v>
      </c>
      <c r="I98" s="80">
        <f t="shared" si="196"/>
        <v>722.9913325</v>
      </c>
      <c r="J98" s="81" t="s">
        <v>75</v>
      </c>
      <c r="K98" s="82" t="s">
        <v>75</v>
      </c>
      <c r="L98" s="87" t="s">
        <v>75</v>
      </c>
      <c r="M98" s="87" t="s">
        <v>75</v>
      </c>
      <c r="N98" s="87" t="s">
        <v>75</v>
      </c>
      <c r="O98" s="88" t="s">
        <v>75</v>
      </c>
      <c r="P98" s="13"/>
      <c r="Q98" s="13"/>
      <c r="R98" s="13"/>
    </row>
    <row r="99" ht="15.75" hidden="1" customHeight="1">
      <c r="A99" s="79">
        <f t="shared" si="197"/>
        <v>11</v>
      </c>
      <c r="B99" s="80">
        <f t="shared" si="192"/>
        <v>49600</v>
      </c>
      <c r="C99" s="80">
        <v>1.0</v>
      </c>
      <c r="D99" s="80">
        <f t="shared" si="193"/>
        <v>0.00002016129032</v>
      </c>
      <c r="E99" s="80">
        <v>9.0</v>
      </c>
      <c r="F99" s="26" t="s">
        <v>74</v>
      </c>
      <c r="G99" s="80">
        <f t="shared" si="194"/>
        <v>240.9971108</v>
      </c>
      <c r="H99" s="80">
        <f t="shared" si="195"/>
        <v>481.9942216</v>
      </c>
      <c r="I99" s="80">
        <f t="shared" si="196"/>
        <v>722.9913325</v>
      </c>
      <c r="J99" s="81" t="s">
        <v>75</v>
      </c>
      <c r="K99" s="82" t="s">
        <v>75</v>
      </c>
      <c r="L99" s="87" t="s">
        <v>75</v>
      </c>
      <c r="M99" s="87" t="s">
        <v>75</v>
      </c>
      <c r="N99" s="87" t="s">
        <v>75</v>
      </c>
      <c r="O99" s="88" t="s">
        <v>75</v>
      </c>
      <c r="P99" s="13"/>
      <c r="Q99" s="13"/>
      <c r="R99" s="13"/>
    </row>
    <row r="100" ht="15.75" hidden="1" customHeight="1">
      <c r="A100" s="79">
        <f t="shared" si="197"/>
        <v>12</v>
      </c>
      <c r="B100" s="80">
        <f t="shared" si="192"/>
        <v>50100</v>
      </c>
      <c r="C100" s="80">
        <v>1.0</v>
      </c>
      <c r="D100" s="80">
        <f t="shared" si="193"/>
        <v>0.00001996007984</v>
      </c>
      <c r="E100" s="80">
        <v>9.0</v>
      </c>
      <c r="F100" s="26" t="s">
        <v>74</v>
      </c>
      <c r="G100" s="80">
        <f t="shared" si="194"/>
        <v>240.9971108</v>
      </c>
      <c r="H100" s="80">
        <f t="shared" si="195"/>
        <v>481.9942216</v>
      </c>
      <c r="I100" s="80">
        <f t="shared" si="196"/>
        <v>722.9913325</v>
      </c>
      <c r="J100" s="81" t="s">
        <v>75</v>
      </c>
      <c r="K100" s="82" t="s">
        <v>75</v>
      </c>
      <c r="L100" s="83" t="s">
        <v>75</v>
      </c>
      <c r="M100" s="83" t="s">
        <v>75</v>
      </c>
      <c r="N100" s="83" t="s">
        <v>75</v>
      </c>
      <c r="O100" s="84" t="s">
        <v>75</v>
      </c>
      <c r="P100" s="2"/>
    </row>
    <row r="101" ht="15.75" hidden="1" customHeight="1">
      <c r="A101" s="79">
        <f t="shared" si="197"/>
        <v>13</v>
      </c>
      <c r="B101" s="80">
        <f t="shared" si="192"/>
        <v>50600</v>
      </c>
      <c r="C101" s="80">
        <v>1.0</v>
      </c>
      <c r="D101" s="80">
        <f t="shared" si="193"/>
        <v>0.00001976284585</v>
      </c>
      <c r="E101" s="80">
        <v>9.0</v>
      </c>
      <c r="F101" s="26" t="s">
        <v>74</v>
      </c>
      <c r="G101" s="80">
        <f t="shared" si="194"/>
        <v>240.9971108</v>
      </c>
      <c r="H101" s="80">
        <f t="shared" si="195"/>
        <v>481.9942216</v>
      </c>
      <c r="I101" s="80">
        <f t="shared" si="196"/>
        <v>722.9913325</v>
      </c>
      <c r="J101" s="81" t="s">
        <v>75</v>
      </c>
      <c r="K101" s="82" t="s">
        <v>75</v>
      </c>
      <c r="L101" s="83" t="s">
        <v>75</v>
      </c>
      <c r="M101" s="83" t="s">
        <v>75</v>
      </c>
      <c r="N101" s="83" t="s">
        <v>75</v>
      </c>
      <c r="O101" s="84" t="s">
        <v>75</v>
      </c>
      <c r="P101" s="2"/>
    </row>
    <row r="102" ht="15.75" hidden="1" customHeight="1">
      <c r="A102" s="79">
        <f t="shared" si="197"/>
        <v>14</v>
      </c>
      <c r="B102" s="80">
        <f t="shared" si="192"/>
        <v>51100</v>
      </c>
      <c r="C102" s="80">
        <v>1.0</v>
      </c>
      <c r="D102" s="80">
        <f t="shared" si="193"/>
        <v>0.00001956947162</v>
      </c>
      <c r="E102" s="80">
        <v>10.0</v>
      </c>
      <c r="F102" s="26" t="s">
        <v>74</v>
      </c>
      <c r="G102" s="80">
        <f t="shared" si="194"/>
        <v>240.9971108</v>
      </c>
      <c r="H102" s="80">
        <f t="shared" si="195"/>
        <v>481.9942216</v>
      </c>
      <c r="I102" s="80">
        <f t="shared" si="196"/>
        <v>722.9913325</v>
      </c>
      <c r="J102" s="81" t="s">
        <v>75</v>
      </c>
      <c r="K102" s="82" t="s">
        <v>75</v>
      </c>
      <c r="L102" s="83" t="s">
        <v>75</v>
      </c>
      <c r="M102" s="83" t="s">
        <v>75</v>
      </c>
      <c r="N102" s="83" t="s">
        <v>75</v>
      </c>
      <c r="O102" s="84" t="s">
        <v>75</v>
      </c>
      <c r="P102" s="2"/>
    </row>
    <row r="103" ht="15.75" hidden="1" customHeight="1">
      <c r="A103" s="79">
        <f t="shared" si="197"/>
        <v>15</v>
      </c>
      <c r="B103" s="80">
        <f t="shared" si="192"/>
        <v>51600</v>
      </c>
      <c r="C103" s="80">
        <v>1.0</v>
      </c>
      <c r="D103" s="80">
        <f t="shared" si="193"/>
        <v>0.00001937984496</v>
      </c>
      <c r="E103" s="80">
        <v>10.0</v>
      </c>
      <c r="F103" s="26" t="s">
        <v>74</v>
      </c>
      <c r="G103" s="80">
        <f t="shared" si="194"/>
        <v>240.9971108</v>
      </c>
      <c r="H103" s="80">
        <f t="shared" si="195"/>
        <v>481.9942216</v>
      </c>
      <c r="I103" s="80">
        <f t="shared" si="196"/>
        <v>722.9913325</v>
      </c>
      <c r="J103" s="81" t="s">
        <v>75</v>
      </c>
      <c r="K103" s="82" t="s">
        <v>75</v>
      </c>
      <c r="L103" s="83" t="s">
        <v>75</v>
      </c>
      <c r="M103" s="83" t="s">
        <v>75</v>
      </c>
      <c r="N103" s="83" t="s">
        <v>75</v>
      </c>
      <c r="O103" s="84" t="s">
        <v>75</v>
      </c>
      <c r="P103" s="2"/>
    </row>
    <row r="104" ht="15.75" hidden="1" customHeight="1">
      <c r="A104" s="79">
        <f t="shared" si="197"/>
        <v>16</v>
      </c>
      <c r="B104" s="80">
        <f t="shared" si="192"/>
        <v>52100</v>
      </c>
      <c r="C104" s="80">
        <v>1.0</v>
      </c>
      <c r="D104" s="80">
        <f t="shared" si="193"/>
        <v>0.00001919385797</v>
      </c>
      <c r="E104" s="80">
        <v>10.0</v>
      </c>
      <c r="F104" s="26" t="s">
        <v>74</v>
      </c>
      <c r="G104" s="80">
        <f t="shared" si="194"/>
        <v>240.9971108</v>
      </c>
      <c r="H104" s="80">
        <f t="shared" si="195"/>
        <v>481.9942216</v>
      </c>
      <c r="I104" s="80">
        <f t="shared" si="196"/>
        <v>722.9913325</v>
      </c>
      <c r="J104" s="81" t="s">
        <v>75</v>
      </c>
      <c r="K104" s="82" t="s">
        <v>75</v>
      </c>
      <c r="L104" s="83" t="s">
        <v>75</v>
      </c>
      <c r="M104" s="83" t="s">
        <v>75</v>
      </c>
      <c r="N104" s="83" t="s">
        <v>75</v>
      </c>
      <c r="O104" s="84" t="s">
        <v>75</v>
      </c>
      <c r="P104" s="2"/>
    </row>
    <row r="105" ht="15.75" hidden="1" customHeight="1">
      <c r="A105" s="79">
        <f t="shared" si="197"/>
        <v>17</v>
      </c>
      <c r="B105" s="80">
        <f t="shared" si="192"/>
        <v>52600</v>
      </c>
      <c r="C105" s="80">
        <v>1.0</v>
      </c>
      <c r="D105" s="80">
        <f t="shared" si="193"/>
        <v>0.00001901140684</v>
      </c>
      <c r="E105" s="80">
        <v>10.0</v>
      </c>
      <c r="F105" s="26" t="s">
        <v>74</v>
      </c>
      <c r="G105" s="80">
        <f t="shared" si="194"/>
        <v>240.9971108</v>
      </c>
      <c r="H105" s="80">
        <f t="shared" si="195"/>
        <v>481.9942216</v>
      </c>
      <c r="I105" s="80">
        <f t="shared" si="196"/>
        <v>722.9913325</v>
      </c>
      <c r="J105" s="81" t="s">
        <v>75</v>
      </c>
      <c r="K105" s="82" t="s">
        <v>75</v>
      </c>
      <c r="L105" s="83" t="s">
        <v>75</v>
      </c>
      <c r="M105" s="83" t="s">
        <v>75</v>
      </c>
      <c r="N105" s="83" t="s">
        <v>75</v>
      </c>
      <c r="O105" s="84" t="s">
        <v>75</v>
      </c>
      <c r="P105" s="2"/>
    </row>
    <row r="106" ht="15.75" hidden="1" customHeight="1">
      <c r="A106" s="79">
        <f t="shared" si="197"/>
        <v>18</v>
      </c>
      <c r="B106" s="80">
        <f t="shared" si="192"/>
        <v>53100</v>
      </c>
      <c r="C106" s="80">
        <v>1.0</v>
      </c>
      <c r="D106" s="80">
        <f t="shared" si="193"/>
        <v>0.00001883239171</v>
      </c>
      <c r="E106" s="80">
        <v>10.0</v>
      </c>
      <c r="F106" s="26" t="s">
        <v>74</v>
      </c>
      <c r="G106" s="80">
        <f t="shared" si="194"/>
        <v>240.9971108</v>
      </c>
      <c r="H106" s="80">
        <f t="shared" si="195"/>
        <v>481.9942216</v>
      </c>
      <c r="I106" s="80">
        <f t="shared" si="196"/>
        <v>722.9913325</v>
      </c>
      <c r="J106" s="81" t="s">
        <v>75</v>
      </c>
      <c r="K106" s="82" t="s">
        <v>75</v>
      </c>
      <c r="L106" s="83" t="s">
        <v>75</v>
      </c>
      <c r="M106" s="83" t="s">
        <v>75</v>
      </c>
      <c r="N106" s="83" t="s">
        <v>75</v>
      </c>
      <c r="O106" s="84" t="s">
        <v>75</v>
      </c>
      <c r="P106" s="2"/>
    </row>
    <row r="107" ht="15.75" hidden="1" customHeight="1">
      <c r="A107" s="79">
        <f t="shared" si="197"/>
        <v>19</v>
      </c>
      <c r="B107" s="80">
        <f t="shared" si="192"/>
        <v>53600</v>
      </c>
      <c r="C107" s="80">
        <v>1.0</v>
      </c>
      <c r="D107" s="80">
        <f t="shared" si="193"/>
        <v>0.00001865671642</v>
      </c>
      <c r="E107" s="80">
        <v>10.0</v>
      </c>
      <c r="F107" s="26" t="s">
        <v>74</v>
      </c>
      <c r="G107" s="80">
        <f t="shared" si="194"/>
        <v>240.9971108</v>
      </c>
      <c r="H107" s="80">
        <f t="shared" si="195"/>
        <v>481.9942216</v>
      </c>
      <c r="I107" s="80">
        <f t="shared" si="196"/>
        <v>722.9913325</v>
      </c>
      <c r="J107" s="81" t="s">
        <v>75</v>
      </c>
      <c r="K107" s="82" t="s">
        <v>75</v>
      </c>
      <c r="L107" s="83" t="s">
        <v>75</v>
      </c>
      <c r="M107" s="83" t="s">
        <v>75</v>
      </c>
      <c r="N107" s="83" t="s">
        <v>75</v>
      </c>
      <c r="O107" s="84" t="s">
        <v>75</v>
      </c>
      <c r="P107" s="2"/>
    </row>
    <row r="108" ht="15.75" hidden="1" customHeight="1">
      <c r="A108" s="79">
        <f t="shared" si="197"/>
        <v>20</v>
      </c>
      <c r="B108" s="80">
        <f t="shared" si="192"/>
        <v>54100</v>
      </c>
      <c r="C108" s="80">
        <v>1.0</v>
      </c>
      <c r="D108" s="80">
        <f t="shared" si="193"/>
        <v>0.00001848428835</v>
      </c>
      <c r="E108" s="80">
        <v>10.0</v>
      </c>
      <c r="F108" s="26" t="s">
        <v>74</v>
      </c>
      <c r="G108" s="80">
        <f t="shared" si="194"/>
        <v>240.9971108</v>
      </c>
      <c r="H108" s="80">
        <f t="shared" si="195"/>
        <v>481.9942216</v>
      </c>
      <c r="I108" s="80">
        <f t="shared" si="196"/>
        <v>722.9913325</v>
      </c>
      <c r="J108" s="81" t="s">
        <v>75</v>
      </c>
      <c r="K108" s="82" t="s">
        <v>75</v>
      </c>
      <c r="L108" s="83" t="s">
        <v>75</v>
      </c>
      <c r="M108" s="83" t="s">
        <v>75</v>
      </c>
      <c r="N108" s="83" t="s">
        <v>75</v>
      </c>
      <c r="O108" s="84" t="s">
        <v>75</v>
      </c>
      <c r="P108" s="2"/>
    </row>
    <row r="109" ht="15.75" hidden="1" customHeight="1">
      <c r="A109" s="79">
        <f t="shared" si="197"/>
        <v>21</v>
      </c>
      <c r="B109" s="80">
        <f t="shared" si="192"/>
        <v>54600</v>
      </c>
      <c r="C109" s="80">
        <v>1.0</v>
      </c>
      <c r="D109" s="80">
        <f t="shared" si="193"/>
        <v>0.00001831501832</v>
      </c>
      <c r="E109" s="80">
        <v>10.0</v>
      </c>
      <c r="F109" s="26" t="s">
        <v>74</v>
      </c>
      <c r="G109" s="80">
        <f t="shared" si="194"/>
        <v>240.9971108</v>
      </c>
      <c r="H109" s="80">
        <f t="shared" si="195"/>
        <v>481.9942216</v>
      </c>
      <c r="I109" s="80">
        <f t="shared" si="196"/>
        <v>722.9913325</v>
      </c>
      <c r="J109" s="81" t="s">
        <v>75</v>
      </c>
      <c r="K109" s="82" t="s">
        <v>75</v>
      </c>
      <c r="L109" s="83" t="s">
        <v>75</v>
      </c>
      <c r="M109" s="83" t="s">
        <v>75</v>
      </c>
      <c r="N109" s="83" t="s">
        <v>75</v>
      </c>
      <c r="O109" s="84" t="s">
        <v>75</v>
      </c>
      <c r="P109" s="2"/>
    </row>
    <row r="110" ht="15.75" hidden="1" customHeight="1">
      <c r="A110" s="79">
        <f t="shared" si="197"/>
        <v>22</v>
      </c>
      <c r="B110" s="80">
        <f t="shared" si="192"/>
        <v>55100</v>
      </c>
      <c r="C110" s="80">
        <v>1.0</v>
      </c>
      <c r="D110" s="80">
        <f t="shared" si="193"/>
        <v>0.00001814882033</v>
      </c>
      <c r="E110" s="80">
        <v>11.0</v>
      </c>
      <c r="F110" s="26" t="s">
        <v>74</v>
      </c>
      <c r="G110" s="80">
        <f t="shared" si="194"/>
        <v>240.9971108</v>
      </c>
      <c r="H110" s="80">
        <f t="shared" si="195"/>
        <v>481.9942216</v>
      </c>
      <c r="I110" s="80">
        <f t="shared" si="196"/>
        <v>722.9913325</v>
      </c>
      <c r="J110" s="81" t="s">
        <v>75</v>
      </c>
      <c r="K110" s="82" t="s">
        <v>75</v>
      </c>
      <c r="L110" s="83" t="s">
        <v>75</v>
      </c>
      <c r="M110" s="83" t="s">
        <v>75</v>
      </c>
      <c r="N110" s="83" t="s">
        <v>75</v>
      </c>
      <c r="O110" s="84" t="s">
        <v>75</v>
      </c>
      <c r="P110" s="2"/>
    </row>
    <row r="111" ht="15.75" hidden="1" customHeight="1">
      <c r="A111" s="79">
        <f t="shared" si="197"/>
        <v>23</v>
      </c>
      <c r="B111" s="80">
        <f t="shared" si="192"/>
        <v>55600</v>
      </c>
      <c r="C111" s="80">
        <v>1.0</v>
      </c>
      <c r="D111" s="80">
        <f t="shared" si="193"/>
        <v>0.00001798561151</v>
      </c>
      <c r="E111" s="80">
        <v>11.0</v>
      </c>
      <c r="F111" s="26" t="s">
        <v>74</v>
      </c>
      <c r="G111" s="80">
        <f t="shared" si="194"/>
        <v>240.9971108</v>
      </c>
      <c r="H111" s="80">
        <f t="shared" si="195"/>
        <v>481.9942216</v>
      </c>
      <c r="I111" s="80">
        <f t="shared" si="196"/>
        <v>722.9913325</v>
      </c>
      <c r="J111" s="81" t="s">
        <v>75</v>
      </c>
      <c r="K111" s="82" t="s">
        <v>75</v>
      </c>
      <c r="L111" s="83" t="s">
        <v>75</v>
      </c>
      <c r="M111" s="83" t="s">
        <v>75</v>
      </c>
      <c r="N111" s="83" t="s">
        <v>75</v>
      </c>
      <c r="O111" s="84" t="s">
        <v>75</v>
      </c>
      <c r="P111" s="2"/>
    </row>
    <row r="112" ht="15.75" hidden="1" customHeight="1">
      <c r="A112" s="79">
        <f t="shared" si="197"/>
        <v>24</v>
      </c>
      <c r="B112" s="80">
        <f t="shared" si="192"/>
        <v>56100</v>
      </c>
      <c r="C112" s="80">
        <v>1.0</v>
      </c>
      <c r="D112" s="80">
        <f t="shared" si="193"/>
        <v>0.00001782531194</v>
      </c>
      <c r="E112" s="80">
        <v>11.0</v>
      </c>
      <c r="F112" s="26" t="s">
        <v>74</v>
      </c>
      <c r="G112" s="80">
        <f t="shared" si="194"/>
        <v>240.9971108</v>
      </c>
      <c r="H112" s="80">
        <f t="shared" si="195"/>
        <v>481.9942216</v>
      </c>
      <c r="I112" s="80">
        <f t="shared" si="196"/>
        <v>722.9913325</v>
      </c>
      <c r="J112" s="81" t="s">
        <v>75</v>
      </c>
      <c r="K112" s="82" t="s">
        <v>75</v>
      </c>
      <c r="L112" s="83" t="s">
        <v>75</v>
      </c>
      <c r="M112" s="83" t="s">
        <v>75</v>
      </c>
      <c r="N112" s="83" t="s">
        <v>75</v>
      </c>
      <c r="O112" s="84" t="s">
        <v>75</v>
      </c>
      <c r="P112" s="2"/>
    </row>
    <row r="113" ht="15.75" hidden="1" customHeight="1">
      <c r="A113" s="79">
        <f t="shared" si="197"/>
        <v>25</v>
      </c>
      <c r="B113" s="80">
        <f t="shared" si="192"/>
        <v>56600</v>
      </c>
      <c r="C113" s="80">
        <v>1.0</v>
      </c>
      <c r="D113" s="80">
        <f t="shared" si="193"/>
        <v>0.00001766784452</v>
      </c>
      <c r="E113" s="80">
        <v>11.0</v>
      </c>
      <c r="F113" s="26" t="s">
        <v>74</v>
      </c>
      <c r="G113" s="80">
        <f t="shared" si="194"/>
        <v>240.9971108</v>
      </c>
      <c r="H113" s="80">
        <f t="shared" si="195"/>
        <v>481.9942216</v>
      </c>
      <c r="I113" s="80">
        <f t="shared" si="196"/>
        <v>722.9913325</v>
      </c>
      <c r="J113" s="81" t="s">
        <v>75</v>
      </c>
      <c r="K113" s="82" t="s">
        <v>75</v>
      </c>
      <c r="L113" s="83" t="s">
        <v>75</v>
      </c>
      <c r="M113" s="83" t="s">
        <v>75</v>
      </c>
      <c r="N113" s="83" t="s">
        <v>75</v>
      </c>
      <c r="O113" s="84" t="s">
        <v>75</v>
      </c>
      <c r="P113" s="2"/>
    </row>
    <row r="114" ht="15.75" hidden="1" customHeight="1">
      <c r="A114" s="79">
        <f t="shared" si="197"/>
        <v>26</v>
      </c>
      <c r="B114" s="80">
        <f t="shared" si="192"/>
        <v>57100</v>
      </c>
      <c r="C114" s="80">
        <v>1.0</v>
      </c>
      <c r="D114" s="80">
        <f t="shared" si="193"/>
        <v>0.00001751313485</v>
      </c>
      <c r="E114" s="80">
        <v>11.0</v>
      </c>
      <c r="F114" s="26" t="s">
        <v>74</v>
      </c>
      <c r="G114" s="80">
        <f t="shared" si="194"/>
        <v>240.9971108</v>
      </c>
      <c r="H114" s="80">
        <f t="shared" si="195"/>
        <v>481.9942216</v>
      </c>
      <c r="I114" s="80">
        <f t="shared" si="196"/>
        <v>722.9913325</v>
      </c>
      <c r="J114" s="81" t="s">
        <v>75</v>
      </c>
      <c r="K114" s="82" t="s">
        <v>75</v>
      </c>
      <c r="L114" s="83" t="s">
        <v>75</v>
      </c>
      <c r="M114" s="83" t="s">
        <v>75</v>
      </c>
      <c r="N114" s="83" t="s">
        <v>75</v>
      </c>
      <c r="O114" s="84" t="s">
        <v>75</v>
      </c>
      <c r="P114" s="2"/>
    </row>
    <row r="115" ht="15.75" hidden="1" customHeight="1">
      <c r="A115" s="79">
        <f t="shared" si="197"/>
        <v>27</v>
      </c>
      <c r="B115" s="80">
        <f t="shared" si="192"/>
        <v>57600</v>
      </c>
      <c r="C115" s="80">
        <v>1.0</v>
      </c>
      <c r="D115" s="80">
        <f t="shared" si="193"/>
        <v>0.00001736111111</v>
      </c>
      <c r="E115" s="80">
        <v>11.0</v>
      </c>
      <c r="F115" s="26" t="s">
        <v>74</v>
      </c>
      <c r="G115" s="80">
        <f t="shared" si="194"/>
        <v>240.9971108</v>
      </c>
      <c r="H115" s="80">
        <f t="shared" si="195"/>
        <v>481.9942216</v>
      </c>
      <c r="I115" s="80">
        <f t="shared" si="196"/>
        <v>722.9913325</v>
      </c>
      <c r="J115" s="81" t="s">
        <v>75</v>
      </c>
      <c r="K115" s="82" t="s">
        <v>75</v>
      </c>
      <c r="L115" s="83" t="s">
        <v>75</v>
      </c>
      <c r="M115" s="83" t="s">
        <v>75</v>
      </c>
      <c r="N115" s="83" t="s">
        <v>75</v>
      </c>
      <c r="O115" s="84" t="s">
        <v>75</v>
      </c>
      <c r="P115" s="2"/>
    </row>
    <row r="116" ht="15.75" hidden="1" customHeight="1">
      <c r="A116" s="79">
        <f t="shared" si="197"/>
        <v>28</v>
      </c>
      <c r="B116" s="80">
        <f t="shared" si="192"/>
        <v>58100</v>
      </c>
      <c r="C116" s="80">
        <v>1.0</v>
      </c>
      <c r="D116" s="80">
        <f t="shared" si="193"/>
        <v>0.00001721170396</v>
      </c>
      <c r="E116" s="80">
        <v>11.0</v>
      </c>
      <c r="F116" s="26" t="s">
        <v>74</v>
      </c>
      <c r="G116" s="80">
        <f t="shared" si="194"/>
        <v>240.9971108</v>
      </c>
      <c r="H116" s="80">
        <f t="shared" si="195"/>
        <v>481.9942216</v>
      </c>
      <c r="I116" s="80">
        <f t="shared" si="196"/>
        <v>722.9913325</v>
      </c>
      <c r="J116" s="81" t="s">
        <v>75</v>
      </c>
      <c r="K116" s="82" t="s">
        <v>75</v>
      </c>
      <c r="L116" s="83" t="s">
        <v>75</v>
      </c>
      <c r="M116" s="83" t="s">
        <v>75</v>
      </c>
      <c r="N116" s="83" t="s">
        <v>75</v>
      </c>
      <c r="O116" s="84" t="s">
        <v>75</v>
      </c>
      <c r="P116" s="2"/>
    </row>
    <row r="117" ht="15.75" hidden="1" customHeight="1">
      <c r="A117" s="79">
        <f t="shared" si="197"/>
        <v>29</v>
      </c>
      <c r="B117" s="80">
        <f t="shared" si="192"/>
        <v>58600</v>
      </c>
      <c r="C117" s="80">
        <v>1.0</v>
      </c>
      <c r="D117" s="80">
        <f t="shared" si="193"/>
        <v>0.00001706484642</v>
      </c>
      <c r="E117" s="80">
        <v>11.0</v>
      </c>
      <c r="F117" s="26" t="s">
        <v>74</v>
      </c>
      <c r="G117" s="80">
        <f t="shared" si="194"/>
        <v>240.9971108</v>
      </c>
      <c r="H117" s="80">
        <f t="shared" si="195"/>
        <v>481.9942216</v>
      </c>
      <c r="I117" s="80">
        <f t="shared" si="196"/>
        <v>722.9913325</v>
      </c>
      <c r="J117" s="81" t="s">
        <v>75</v>
      </c>
      <c r="K117" s="82" t="s">
        <v>75</v>
      </c>
      <c r="L117" s="83" t="s">
        <v>75</v>
      </c>
      <c r="M117" s="83" t="s">
        <v>75</v>
      </c>
      <c r="N117" s="83" t="s">
        <v>75</v>
      </c>
      <c r="O117" s="84" t="s">
        <v>75</v>
      </c>
      <c r="P117" s="2"/>
    </row>
    <row r="118" ht="15.75" hidden="1" customHeight="1">
      <c r="A118" s="79">
        <f t="shared" si="197"/>
        <v>30</v>
      </c>
      <c r="B118" s="80">
        <f t="shared" si="192"/>
        <v>59100</v>
      </c>
      <c r="C118" s="80">
        <v>1.0</v>
      </c>
      <c r="D118" s="80">
        <f t="shared" si="193"/>
        <v>0.00001692047377</v>
      </c>
      <c r="E118" s="80">
        <v>11.0</v>
      </c>
      <c r="F118" s="26" t="s">
        <v>74</v>
      </c>
      <c r="G118" s="80">
        <f t="shared" si="194"/>
        <v>240.9971108</v>
      </c>
      <c r="H118" s="80">
        <f t="shared" si="195"/>
        <v>481.9942216</v>
      </c>
      <c r="I118" s="80">
        <f t="shared" si="196"/>
        <v>722.9913325</v>
      </c>
      <c r="J118" s="81" t="s">
        <v>75</v>
      </c>
      <c r="K118" s="82" t="s">
        <v>75</v>
      </c>
      <c r="L118" s="83" t="s">
        <v>75</v>
      </c>
      <c r="M118" s="83" t="s">
        <v>75</v>
      </c>
      <c r="N118" s="83" t="s">
        <v>75</v>
      </c>
      <c r="O118" s="84" t="s">
        <v>75</v>
      </c>
      <c r="P118" s="2"/>
    </row>
    <row r="119" ht="15.75" hidden="1" customHeight="1">
      <c r="A119" s="79">
        <f t="shared" si="197"/>
        <v>31</v>
      </c>
      <c r="B119" s="80">
        <f t="shared" si="192"/>
        <v>59600</v>
      </c>
      <c r="C119" s="80">
        <v>1.0</v>
      </c>
      <c r="D119" s="80">
        <f t="shared" si="193"/>
        <v>0.00001677852349</v>
      </c>
      <c r="E119" s="80">
        <v>11.0</v>
      </c>
      <c r="F119" s="26" t="s">
        <v>74</v>
      </c>
      <c r="G119" s="80">
        <f t="shared" si="194"/>
        <v>240.9971108</v>
      </c>
      <c r="H119" s="80">
        <f t="shared" si="195"/>
        <v>481.9942216</v>
      </c>
      <c r="I119" s="80">
        <f t="shared" si="196"/>
        <v>722.9913325</v>
      </c>
      <c r="J119" s="81" t="s">
        <v>75</v>
      </c>
      <c r="K119" s="82" t="s">
        <v>75</v>
      </c>
      <c r="L119" s="83" t="s">
        <v>75</v>
      </c>
      <c r="M119" s="83" t="s">
        <v>75</v>
      </c>
      <c r="N119" s="83" t="s">
        <v>75</v>
      </c>
      <c r="O119" s="84" t="s">
        <v>75</v>
      </c>
      <c r="P119" s="2"/>
    </row>
    <row r="120" ht="15.75" hidden="1" customHeight="1">
      <c r="A120" s="79">
        <f t="shared" si="197"/>
        <v>32</v>
      </c>
      <c r="B120" s="80">
        <f t="shared" si="192"/>
        <v>60100</v>
      </c>
      <c r="C120" s="80">
        <v>1.0</v>
      </c>
      <c r="D120" s="80">
        <f t="shared" si="193"/>
        <v>0.00001663893511</v>
      </c>
      <c r="E120" s="80">
        <v>12.0</v>
      </c>
      <c r="F120" s="26" t="s">
        <v>74</v>
      </c>
      <c r="G120" s="80">
        <f t="shared" si="194"/>
        <v>240.9971108</v>
      </c>
      <c r="H120" s="80">
        <f t="shared" si="195"/>
        <v>481.9942216</v>
      </c>
      <c r="I120" s="80">
        <f t="shared" si="196"/>
        <v>722.9913325</v>
      </c>
      <c r="J120" s="81" t="s">
        <v>75</v>
      </c>
      <c r="K120" s="82" t="s">
        <v>75</v>
      </c>
      <c r="L120" s="83" t="s">
        <v>75</v>
      </c>
      <c r="M120" s="83" t="s">
        <v>75</v>
      </c>
      <c r="N120" s="83" t="s">
        <v>75</v>
      </c>
      <c r="O120" s="84" t="s">
        <v>75</v>
      </c>
      <c r="P120" s="2"/>
    </row>
    <row r="121" ht="15.75" hidden="1" customHeight="1">
      <c r="A121" s="79">
        <f t="shared" si="197"/>
        <v>33</v>
      </c>
      <c r="B121" s="80">
        <f t="shared" si="192"/>
        <v>60600</v>
      </c>
      <c r="C121" s="80">
        <v>1.0</v>
      </c>
      <c r="D121" s="80">
        <f t="shared" si="193"/>
        <v>0.00001650165017</v>
      </c>
      <c r="E121" s="80">
        <v>12.0</v>
      </c>
      <c r="F121" s="26" t="s">
        <v>74</v>
      </c>
      <c r="G121" s="80">
        <f t="shared" si="194"/>
        <v>240.9971108</v>
      </c>
      <c r="H121" s="80">
        <f t="shared" si="195"/>
        <v>481.9942216</v>
      </c>
      <c r="I121" s="80">
        <f t="shared" si="196"/>
        <v>722.9913325</v>
      </c>
      <c r="J121" s="81" t="s">
        <v>75</v>
      </c>
      <c r="K121" s="82" t="s">
        <v>75</v>
      </c>
      <c r="L121" s="83" t="s">
        <v>75</v>
      </c>
      <c r="M121" s="83" t="s">
        <v>75</v>
      </c>
      <c r="N121" s="83" t="s">
        <v>75</v>
      </c>
      <c r="O121" s="84" t="s">
        <v>75</v>
      </c>
      <c r="P121" s="2"/>
    </row>
    <row r="122" ht="15.75" hidden="1" customHeight="1">
      <c r="A122" s="79">
        <f t="shared" si="197"/>
        <v>34</v>
      </c>
      <c r="B122" s="80">
        <f t="shared" si="192"/>
        <v>61100</v>
      </c>
      <c r="C122" s="80">
        <v>1.0</v>
      </c>
      <c r="D122" s="80">
        <f t="shared" si="193"/>
        <v>0.00001636661211</v>
      </c>
      <c r="E122" s="80">
        <v>12.0</v>
      </c>
      <c r="F122" s="26" t="s">
        <v>74</v>
      </c>
      <c r="G122" s="80">
        <f t="shared" si="194"/>
        <v>240.9971108</v>
      </c>
      <c r="H122" s="80">
        <f t="shared" si="195"/>
        <v>481.9942216</v>
      </c>
      <c r="I122" s="80">
        <f t="shared" si="196"/>
        <v>722.9913325</v>
      </c>
      <c r="J122" s="81" t="s">
        <v>75</v>
      </c>
      <c r="K122" s="82" t="s">
        <v>75</v>
      </c>
      <c r="L122" s="83" t="s">
        <v>75</v>
      </c>
      <c r="M122" s="83" t="s">
        <v>75</v>
      </c>
      <c r="N122" s="83" t="s">
        <v>75</v>
      </c>
      <c r="O122" s="84" t="s">
        <v>75</v>
      </c>
      <c r="P122" s="2"/>
    </row>
    <row r="123" ht="15.75" hidden="1" customHeight="1">
      <c r="A123" s="79">
        <f t="shared" si="197"/>
        <v>35</v>
      </c>
      <c r="B123" s="80">
        <f t="shared" si="192"/>
        <v>61600</v>
      </c>
      <c r="C123" s="80">
        <v>1.0</v>
      </c>
      <c r="D123" s="80">
        <f t="shared" si="193"/>
        <v>0.00001623376623</v>
      </c>
      <c r="E123" s="80">
        <v>12.0</v>
      </c>
      <c r="F123" s="26" t="s">
        <v>74</v>
      </c>
      <c r="G123" s="80">
        <f t="shared" si="194"/>
        <v>240.9971108</v>
      </c>
      <c r="H123" s="80">
        <f t="shared" si="195"/>
        <v>481.9942216</v>
      </c>
      <c r="I123" s="80">
        <f t="shared" si="196"/>
        <v>722.9913325</v>
      </c>
      <c r="J123" s="81" t="s">
        <v>75</v>
      </c>
      <c r="K123" s="82" t="s">
        <v>75</v>
      </c>
      <c r="L123" s="83" t="s">
        <v>75</v>
      </c>
      <c r="M123" s="83" t="s">
        <v>75</v>
      </c>
      <c r="N123" s="83" t="s">
        <v>75</v>
      </c>
      <c r="O123" s="84" t="s">
        <v>75</v>
      </c>
      <c r="P123" s="2"/>
    </row>
    <row r="124" ht="15.75" hidden="1" customHeight="1">
      <c r="A124" s="79">
        <f t="shared" si="197"/>
        <v>36</v>
      </c>
      <c r="B124" s="80">
        <f t="shared" si="192"/>
        <v>62100</v>
      </c>
      <c r="C124" s="80">
        <v>1.0</v>
      </c>
      <c r="D124" s="80">
        <f t="shared" si="193"/>
        <v>0.00001610305958</v>
      </c>
      <c r="E124" s="80">
        <v>12.0</v>
      </c>
      <c r="F124" s="26" t="s">
        <v>74</v>
      </c>
      <c r="G124" s="80">
        <f t="shared" si="194"/>
        <v>240.9971108</v>
      </c>
      <c r="H124" s="80">
        <f t="shared" si="195"/>
        <v>481.9942216</v>
      </c>
      <c r="I124" s="80">
        <f t="shared" si="196"/>
        <v>722.9913325</v>
      </c>
      <c r="J124" s="81" t="s">
        <v>75</v>
      </c>
      <c r="K124" s="82" t="s">
        <v>75</v>
      </c>
      <c r="L124" s="83" t="s">
        <v>75</v>
      </c>
      <c r="M124" s="83" t="s">
        <v>75</v>
      </c>
      <c r="N124" s="83" t="s">
        <v>75</v>
      </c>
      <c r="O124" s="84" t="s">
        <v>75</v>
      </c>
      <c r="P124" s="2"/>
    </row>
    <row r="125" ht="15.75" hidden="1" customHeight="1">
      <c r="A125" s="79">
        <f t="shared" si="197"/>
        <v>37</v>
      </c>
      <c r="B125" s="80">
        <f t="shared" si="192"/>
        <v>62600</v>
      </c>
      <c r="C125" s="80">
        <v>1.0</v>
      </c>
      <c r="D125" s="80">
        <f t="shared" si="193"/>
        <v>0.00001597444089</v>
      </c>
      <c r="E125" s="80">
        <v>12.0</v>
      </c>
      <c r="F125" s="26" t="s">
        <v>74</v>
      </c>
      <c r="G125" s="80">
        <f t="shared" si="194"/>
        <v>240.9971108</v>
      </c>
      <c r="H125" s="80">
        <f t="shared" si="195"/>
        <v>481.9942216</v>
      </c>
      <c r="I125" s="80">
        <f t="shared" si="196"/>
        <v>722.9913325</v>
      </c>
      <c r="J125" s="81" t="s">
        <v>75</v>
      </c>
      <c r="K125" s="82" t="s">
        <v>75</v>
      </c>
      <c r="L125" s="83" t="s">
        <v>75</v>
      </c>
      <c r="M125" s="83" t="s">
        <v>75</v>
      </c>
      <c r="N125" s="83" t="s">
        <v>75</v>
      </c>
      <c r="O125" s="84" t="s">
        <v>75</v>
      </c>
      <c r="P125" s="2"/>
    </row>
    <row r="126" ht="15.75" hidden="1" customHeight="1">
      <c r="A126" s="79">
        <f t="shared" si="197"/>
        <v>38</v>
      </c>
      <c r="B126" s="80">
        <f t="shared" si="192"/>
        <v>63100</v>
      </c>
      <c r="C126" s="80">
        <v>1.0</v>
      </c>
      <c r="D126" s="80">
        <f t="shared" si="193"/>
        <v>0.00001584786054</v>
      </c>
      <c r="E126" s="80">
        <v>12.0</v>
      </c>
      <c r="F126" s="26" t="s">
        <v>74</v>
      </c>
      <c r="G126" s="80">
        <f t="shared" si="194"/>
        <v>240.9971108</v>
      </c>
      <c r="H126" s="80">
        <f t="shared" si="195"/>
        <v>481.9942216</v>
      </c>
      <c r="I126" s="80">
        <f t="shared" si="196"/>
        <v>722.9913325</v>
      </c>
      <c r="J126" s="81" t="s">
        <v>75</v>
      </c>
      <c r="K126" s="82" t="s">
        <v>75</v>
      </c>
      <c r="L126" s="83" t="s">
        <v>75</v>
      </c>
      <c r="M126" s="83" t="s">
        <v>75</v>
      </c>
      <c r="N126" s="83" t="s">
        <v>75</v>
      </c>
      <c r="O126" s="84" t="s">
        <v>75</v>
      </c>
      <c r="P126" s="2"/>
    </row>
    <row r="127" ht="15.75" hidden="1" customHeight="1">
      <c r="A127" s="79">
        <f t="shared" si="197"/>
        <v>39</v>
      </c>
      <c r="B127" s="80">
        <f t="shared" si="192"/>
        <v>63600</v>
      </c>
      <c r="C127" s="80">
        <v>1.0</v>
      </c>
      <c r="D127" s="80">
        <f t="shared" si="193"/>
        <v>0.00001572327044</v>
      </c>
      <c r="E127" s="80">
        <v>12.0</v>
      </c>
      <c r="F127" s="26" t="s">
        <v>74</v>
      </c>
      <c r="G127" s="80">
        <f t="shared" si="194"/>
        <v>240.9971108</v>
      </c>
      <c r="H127" s="80">
        <f t="shared" si="195"/>
        <v>481.9942216</v>
      </c>
      <c r="I127" s="80">
        <f t="shared" si="196"/>
        <v>722.9913325</v>
      </c>
      <c r="J127" s="81" t="s">
        <v>75</v>
      </c>
      <c r="K127" s="82" t="s">
        <v>75</v>
      </c>
      <c r="L127" s="83" t="s">
        <v>75</v>
      </c>
      <c r="M127" s="83" t="s">
        <v>75</v>
      </c>
      <c r="N127" s="83" t="s">
        <v>75</v>
      </c>
      <c r="O127" s="84" t="s">
        <v>75</v>
      </c>
      <c r="P127" s="2"/>
    </row>
    <row r="128" ht="15.75" hidden="1" customHeight="1">
      <c r="A128" s="79">
        <f t="shared" si="197"/>
        <v>40</v>
      </c>
      <c r="B128" s="80">
        <f t="shared" si="192"/>
        <v>64100</v>
      </c>
      <c r="C128" s="80">
        <v>1.0</v>
      </c>
      <c r="D128" s="80">
        <f t="shared" si="193"/>
        <v>0.00001560062402</v>
      </c>
      <c r="E128" s="80">
        <v>12.0</v>
      </c>
      <c r="F128" s="26" t="s">
        <v>74</v>
      </c>
      <c r="G128" s="80">
        <f t="shared" si="194"/>
        <v>240.9971108</v>
      </c>
      <c r="H128" s="80">
        <f t="shared" si="195"/>
        <v>481.9942216</v>
      </c>
      <c r="I128" s="80">
        <f t="shared" si="196"/>
        <v>722.9913325</v>
      </c>
      <c r="J128" s="81" t="s">
        <v>75</v>
      </c>
      <c r="K128" s="82" t="s">
        <v>75</v>
      </c>
      <c r="L128" s="83" t="s">
        <v>75</v>
      </c>
      <c r="M128" s="83" t="s">
        <v>75</v>
      </c>
      <c r="N128" s="83" t="s">
        <v>75</v>
      </c>
      <c r="O128" s="84" t="s">
        <v>75</v>
      </c>
      <c r="P128" s="2"/>
    </row>
    <row r="129" ht="15.75" hidden="1" customHeight="1">
      <c r="A129" s="79">
        <f t="shared" si="197"/>
        <v>41</v>
      </c>
      <c r="B129" s="80">
        <f t="shared" si="192"/>
        <v>64600</v>
      </c>
      <c r="C129" s="80">
        <v>1.0</v>
      </c>
      <c r="D129" s="80">
        <f t="shared" si="193"/>
        <v>0.00001547987616</v>
      </c>
      <c r="E129" s="80">
        <v>12.0</v>
      </c>
      <c r="F129" s="26" t="s">
        <v>74</v>
      </c>
      <c r="G129" s="80">
        <f t="shared" si="194"/>
        <v>240.9971108</v>
      </c>
      <c r="H129" s="80">
        <f t="shared" si="195"/>
        <v>481.9942216</v>
      </c>
      <c r="I129" s="80">
        <f t="shared" si="196"/>
        <v>722.9913325</v>
      </c>
      <c r="J129" s="81" t="s">
        <v>75</v>
      </c>
      <c r="K129" s="82" t="s">
        <v>75</v>
      </c>
      <c r="L129" s="83" t="s">
        <v>75</v>
      </c>
      <c r="M129" s="83" t="s">
        <v>75</v>
      </c>
      <c r="N129" s="83" t="s">
        <v>75</v>
      </c>
      <c r="O129" s="84" t="s">
        <v>75</v>
      </c>
      <c r="P129" s="2"/>
    </row>
    <row r="130" ht="15.75" hidden="1" customHeight="1">
      <c r="A130" s="79">
        <f t="shared" si="197"/>
        <v>42</v>
      </c>
      <c r="B130" s="80">
        <f t="shared" si="192"/>
        <v>65100</v>
      </c>
      <c r="C130" s="80">
        <v>1.0</v>
      </c>
      <c r="D130" s="80">
        <f t="shared" si="193"/>
        <v>0.0000153609831</v>
      </c>
      <c r="E130" s="80">
        <v>12.0</v>
      </c>
      <c r="F130" s="26" t="s">
        <v>74</v>
      </c>
      <c r="G130" s="80">
        <f t="shared" si="194"/>
        <v>240.9971108</v>
      </c>
      <c r="H130" s="80">
        <f t="shared" si="195"/>
        <v>481.9942216</v>
      </c>
      <c r="I130" s="80">
        <f t="shared" si="196"/>
        <v>722.9913325</v>
      </c>
      <c r="J130" s="81" t="s">
        <v>75</v>
      </c>
      <c r="K130" s="82" t="s">
        <v>75</v>
      </c>
      <c r="L130" s="83" t="s">
        <v>75</v>
      </c>
      <c r="M130" s="83" t="s">
        <v>75</v>
      </c>
      <c r="N130" s="83" t="s">
        <v>75</v>
      </c>
      <c r="O130" s="84" t="s">
        <v>75</v>
      </c>
      <c r="P130" s="2"/>
    </row>
    <row r="131" ht="15.75" hidden="1" customHeight="1">
      <c r="A131" s="79">
        <f t="shared" si="197"/>
        <v>43</v>
      </c>
      <c r="B131" s="80">
        <f t="shared" si="192"/>
        <v>65600</v>
      </c>
      <c r="C131" s="80">
        <v>1.0</v>
      </c>
      <c r="D131" s="80">
        <f t="shared" si="193"/>
        <v>0.00001524390244</v>
      </c>
      <c r="E131" s="80">
        <v>12.0</v>
      </c>
      <c r="F131" s="26" t="s">
        <v>74</v>
      </c>
      <c r="G131" s="80">
        <f t="shared" si="194"/>
        <v>240.9971108</v>
      </c>
      <c r="H131" s="80">
        <f t="shared" si="195"/>
        <v>481.9942216</v>
      </c>
      <c r="I131" s="80">
        <f t="shared" si="196"/>
        <v>722.9913325</v>
      </c>
      <c r="J131" s="81" t="s">
        <v>75</v>
      </c>
      <c r="K131" s="82" t="s">
        <v>75</v>
      </c>
      <c r="L131" s="83" t="s">
        <v>75</v>
      </c>
      <c r="M131" s="83" t="s">
        <v>75</v>
      </c>
      <c r="N131" s="83" t="s">
        <v>75</v>
      </c>
      <c r="O131" s="84" t="s">
        <v>75</v>
      </c>
      <c r="P131" s="2"/>
    </row>
    <row r="132" ht="15.75" customHeight="1">
      <c r="A132" s="18">
        <v>0.0</v>
      </c>
      <c r="B132" s="16">
        <f t="shared" ref="B132:B172" si="202">66100 + 1500*A132</f>
        <v>66100</v>
      </c>
      <c r="C132" s="16">
        <v>1.0</v>
      </c>
      <c r="D132" s="16">
        <f t="shared" si="193"/>
        <v>0.00001512859304</v>
      </c>
      <c r="E132" s="16">
        <v>10.0</v>
      </c>
      <c r="F132" s="16">
        <v>12.0</v>
      </c>
      <c r="G132" s="16">
        <f t="shared" si="194"/>
        <v>240.9971108</v>
      </c>
      <c r="H132" s="16">
        <f t="shared" si="195"/>
        <v>481.9942216</v>
      </c>
      <c r="I132" s="16">
        <f t="shared" si="196"/>
        <v>722.9913325</v>
      </c>
      <c r="J132" s="89">
        <v>239.0</v>
      </c>
      <c r="K132" s="24">
        <v>481.0</v>
      </c>
      <c r="L132" s="2">
        <v>727.0</v>
      </c>
      <c r="M132" s="2">
        <v>239.0</v>
      </c>
      <c r="N132" s="2">
        <v>480.0</v>
      </c>
      <c r="O132" s="90">
        <v>722.0</v>
      </c>
      <c r="P132" s="2">
        <f t="shared" ref="P132:R132" si="198">(G132-J132)/G132</f>
        <v>0.008286866252</v>
      </c>
      <c r="Q132" s="2">
        <f t="shared" si="198"/>
        <v>0.002062725246</v>
      </c>
      <c r="R132" s="2">
        <f t="shared" si="198"/>
        <v>-0.005544558207</v>
      </c>
      <c r="T132" s="57">
        <f t="shared" ref="T132:V132" si="199">(G132-M132)/G132</f>
        <v>0.008286866252</v>
      </c>
      <c r="U132" s="57">
        <f t="shared" si="199"/>
        <v>0.004137438915</v>
      </c>
      <c r="V132" s="57">
        <f t="shared" si="199"/>
        <v>0.001371154023</v>
      </c>
      <c r="X132" s="57">
        <f t="shared" ref="X132:Z132" si="200">P132-X$87</f>
        <v>0.004253163021</v>
      </c>
      <c r="Y132" s="57">
        <f t="shared" si="200"/>
        <v>0</v>
      </c>
      <c r="Z132" s="57">
        <f t="shared" si="200"/>
        <v>0.000691571223</v>
      </c>
      <c r="AA132" s="57">
        <f t="shared" ref="AA132:AC132" si="201">T132-AA$87</f>
        <v>-0.007987647625</v>
      </c>
      <c r="AB132" s="57">
        <f t="shared" si="201"/>
        <v>-0.009128740143</v>
      </c>
      <c r="AC132" s="57">
        <f t="shared" si="201"/>
        <v>-0.003665327482</v>
      </c>
      <c r="AE132" s="57">
        <f t="shared" ref="AE132:AE171" si="207">(B132/4096)/G132/2</f>
        <v>0.03348109705</v>
      </c>
      <c r="AF132" s="57">
        <f t="shared" ref="AF132:AF171" si="208">-AE132</f>
        <v>-0.03348109705</v>
      </c>
      <c r="AG132" s="91"/>
      <c r="AH132" s="92"/>
      <c r="AI132" s="92"/>
    </row>
    <row r="133" ht="15.75" customHeight="1">
      <c r="A133" s="23">
        <f t="shared" ref="A133:A172" si="209">A132+1</f>
        <v>1</v>
      </c>
      <c r="B133" s="21">
        <f t="shared" si="202"/>
        <v>67600</v>
      </c>
      <c r="C133" s="21">
        <v>1.0</v>
      </c>
      <c r="D133" s="21">
        <f t="shared" si="193"/>
        <v>0.00001479289941</v>
      </c>
      <c r="E133" s="21">
        <v>11.0</v>
      </c>
      <c r="F133" s="21">
        <v>12.0</v>
      </c>
      <c r="G133" s="21">
        <f t="shared" si="194"/>
        <v>240.9971108</v>
      </c>
      <c r="H133" s="21">
        <f t="shared" si="195"/>
        <v>481.9942216</v>
      </c>
      <c r="I133" s="21">
        <f t="shared" si="196"/>
        <v>722.9913325</v>
      </c>
      <c r="J133" s="93">
        <v>243.0</v>
      </c>
      <c r="K133" s="24">
        <v>489.0</v>
      </c>
      <c r="L133" s="2">
        <v>726.0</v>
      </c>
      <c r="M133" s="2">
        <v>241.0</v>
      </c>
      <c r="N133" s="2">
        <v>475.0</v>
      </c>
      <c r="O133" s="90">
        <v>722.0</v>
      </c>
      <c r="P133" s="2">
        <f t="shared" ref="P133:R133" si="203">(G133-J133)/G133</f>
        <v>-0.008310843099</v>
      </c>
      <c r="Q133" s="2">
        <f t="shared" si="203"/>
        <v>-0.01453498411</v>
      </c>
      <c r="R133" s="2">
        <f t="shared" si="203"/>
        <v>-0.004161415761</v>
      </c>
      <c r="T133" s="57">
        <f t="shared" ref="T133:V133" si="204">(G133-M133)/G133</f>
        <v>-0.00001198842329</v>
      </c>
      <c r="U133" s="57">
        <f t="shared" si="204"/>
        <v>0.01451100726</v>
      </c>
      <c r="V133" s="57">
        <f t="shared" si="204"/>
        <v>0.001371154023</v>
      </c>
      <c r="X133" s="57">
        <f t="shared" ref="X133:Z133" si="205">P133-X$87</f>
        <v>-0.01234454633</v>
      </c>
      <c r="Y133" s="57">
        <f t="shared" si="205"/>
        <v>-0.01659770935</v>
      </c>
      <c r="Z133" s="57">
        <f t="shared" si="205"/>
        <v>0.002074713669</v>
      </c>
      <c r="AA133" s="57">
        <f t="shared" ref="AA133:AC133" si="206">T133-AA$87</f>
        <v>-0.0162865023</v>
      </c>
      <c r="AB133" s="57">
        <f t="shared" si="206"/>
        <v>0.001244828201</v>
      </c>
      <c r="AC133" s="57">
        <f t="shared" si="206"/>
        <v>-0.003665327482</v>
      </c>
      <c r="AE133" s="57">
        <f t="shared" si="207"/>
        <v>0.03424087989</v>
      </c>
      <c r="AF133" s="57">
        <f t="shared" si="208"/>
        <v>-0.03424087989</v>
      </c>
    </row>
    <row r="134" ht="15.75" customHeight="1">
      <c r="A134" s="18">
        <f t="shared" si="209"/>
        <v>2</v>
      </c>
      <c r="B134" s="16">
        <f t="shared" si="202"/>
        <v>69100</v>
      </c>
      <c r="C134" s="16">
        <v>1.0</v>
      </c>
      <c r="D134" s="16">
        <f t="shared" si="193"/>
        <v>0.00001447178003</v>
      </c>
      <c r="E134" s="16">
        <v>11.0</v>
      </c>
      <c r="F134" s="16">
        <v>12.0</v>
      </c>
      <c r="G134" s="16">
        <f t="shared" si="194"/>
        <v>240.9971108</v>
      </c>
      <c r="H134" s="16">
        <f t="shared" si="195"/>
        <v>481.9942216</v>
      </c>
      <c r="I134" s="16">
        <f t="shared" si="196"/>
        <v>722.9913325</v>
      </c>
      <c r="J134" s="89">
        <v>242.0</v>
      </c>
      <c r="K134" s="24">
        <v>485.0</v>
      </c>
      <c r="L134" s="2">
        <v>727.0</v>
      </c>
      <c r="M134" s="2">
        <v>235.0</v>
      </c>
      <c r="N134" s="2">
        <v>482.0</v>
      </c>
      <c r="O134" s="90">
        <v>722.0</v>
      </c>
      <c r="P134" s="2">
        <f t="shared" ref="P134:R134" si="210">(G134-J134)/G134</f>
        <v>-0.004161415761</v>
      </c>
      <c r="Q134" s="2">
        <f t="shared" si="210"/>
        <v>-0.00623612943</v>
      </c>
      <c r="R134" s="2">
        <f t="shared" si="210"/>
        <v>-0.005544558207</v>
      </c>
      <c r="T134" s="57">
        <f t="shared" ref="T134:V134" si="211">(G134-M134)/G134</f>
        <v>0.0248845756</v>
      </c>
      <c r="U134" s="57">
        <f t="shared" si="211"/>
        <v>-0.00001198842329</v>
      </c>
      <c r="V134" s="57">
        <f t="shared" si="211"/>
        <v>0.001371154023</v>
      </c>
      <c r="X134" s="57">
        <f t="shared" ref="X134:Z134" si="212">P134-X$87</f>
        <v>-0.008195118992</v>
      </c>
      <c r="Y134" s="57">
        <f t="shared" si="212"/>
        <v>-0.008298854676</v>
      </c>
      <c r="Z134" s="57">
        <f t="shared" si="212"/>
        <v>0.000691571223</v>
      </c>
      <c r="AA134" s="57">
        <f t="shared" ref="AA134:AC134" si="213">T134-AA$87</f>
        <v>0.008610061726</v>
      </c>
      <c r="AB134" s="57">
        <f t="shared" si="213"/>
        <v>-0.01327816748</v>
      </c>
      <c r="AC134" s="57">
        <f t="shared" si="213"/>
        <v>-0.003665327482</v>
      </c>
      <c r="AE134" s="57">
        <f t="shared" si="207"/>
        <v>0.03500066273</v>
      </c>
      <c r="AF134" s="57">
        <f t="shared" si="208"/>
        <v>-0.03500066273</v>
      </c>
      <c r="AG134" s="94" t="s">
        <v>76</v>
      </c>
      <c r="AH134" s="95" t="s">
        <v>77</v>
      </c>
      <c r="AI134" s="95" t="s">
        <v>78</v>
      </c>
      <c r="AJ134" s="94" t="s">
        <v>79</v>
      </c>
    </row>
    <row r="135" ht="15.75" customHeight="1">
      <c r="A135" s="23">
        <f t="shared" si="209"/>
        <v>3</v>
      </c>
      <c r="B135" s="21">
        <f t="shared" si="202"/>
        <v>70600</v>
      </c>
      <c r="C135" s="21">
        <v>1.0</v>
      </c>
      <c r="D135" s="21">
        <f t="shared" si="193"/>
        <v>0.00001416430595</v>
      </c>
      <c r="E135" s="21">
        <v>11.0</v>
      </c>
      <c r="F135" s="21">
        <v>12.0</v>
      </c>
      <c r="G135" s="21">
        <f t="shared" si="194"/>
        <v>240.9971108</v>
      </c>
      <c r="H135" s="21">
        <f t="shared" si="195"/>
        <v>481.9942216</v>
      </c>
      <c r="I135" s="21">
        <f t="shared" si="196"/>
        <v>722.9913325</v>
      </c>
      <c r="J135" s="93">
        <v>239.0</v>
      </c>
      <c r="K135" s="24">
        <v>480.0</v>
      </c>
      <c r="L135" s="2">
        <v>730.0</v>
      </c>
      <c r="M135" s="2">
        <v>238.0</v>
      </c>
      <c r="N135" s="2">
        <v>480.0</v>
      </c>
      <c r="O135" s="90">
        <v>721.0</v>
      </c>
      <c r="P135" s="2">
        <f t="shared" ref="P135:R135" si="214">(G135-J135)/G135</f>
        <v>0.008286866252</v>
      </c>
      <c r="Q135" s="2">
        <f t="shared" si="214"/>
        <v>0.004137438915</v>
      </c>
      <c r="R135" s="2">
        <f t="shared" si="214"/>
        <v>-0.009693985545</v>
      </c>
      <c r="S135" s="96"/>
      <c r="T135" s="97">
        <f t="shared" ref="T135:V135" si="215">(G135-M135)/G135</f>
        <v>0.01243629359</v>
      </c>
      <c r="U135" s="97">
        <f t="shared" si="215"/>
        <v>0.004137438915</v>
      </c>
      <c r="V135" s="97">
        <f t="shared" si="215"/>
        <v>0.002754296469</v>
      </c>
      <c r="W135" s="97"/>
      <c r="X135" s="97">
        <f t="shared" ref="X135:Z135" si="216">P135-X$87</f>
        <v>0.004253163021</v>
      </c>
      <c r="Y135" s="97">
        <f t="shared" si="216"/>
        <v>0.002074713669</v>
      </c>
      <c r="Z135" s="97">
        <f t="shared" si="216"/>
        <v>-0.003457856115</v>
      </c>
      <c r="AA135" s="97">
        <f t="shared" ref="AA135:AC135" si="217">T135-AA$87</f>
        <v>-0.003838220288</v>
      </c>
      <c r="AB135" s="97">
        <f t="shared" si="217"/>
        <v>-0.009128740143</v>
      </c>
      <c r="AC135" s="97">
        <f t="shared" si="217"/>
        <v>-0.002282185036</v>
      </c>
      <c r="AD135" s="97"/>
      <c r="AE135" s="97">
        <f t="shared" si="207"/>
        <v>0.03576044556</v>
      </c>
      <c r="AF135" s="57">
        <f t="shared" si="208"/>
        <v>-0.03576044556</v>
      </c>
      <c r="AG135" s="98">
        <v>1.4164305949008499E-5</v>
      </c>
      <c r="AH135" s="99"/>
      <c r="AI135" s="99">
        <v>0.03576044556306555</v>
      </c>
      <c r="AJ135" s="100">
        <v>0.008286866252418121</v>
      </c>
    </row>
    <row r="136" ht="15.75" customHeight="1">
      <c r="A136" s="18">
        <f t="shared" si="209"/>
        <v>4</v>
      </c>
      <c r="B136" s="16">
        <f t="shared" si="202"/>
        <v>72100</v>
      </c>
      <c r="C136" s="16">
        <v>1.0</v>
      </c>
      <c r="D136" s="16">
        <f t="shared" si="193"/>
        <v>0.00001386962552</v>
      </c>
      <c r="E136" s="16">
        <v>13.0</v>
      </c>
      <c r="F136" s="16">
        <v>13.0</v>
      </c>
      <c r="G136" s="16">
        <f t="shared" si="194"/>
        <v>240.9971108</v>
      </c>
      <c r="H136" s="16">
        <f t="shared" si="195"/>
        <v>481.9942216</v>
      </c>
      <c r="I136" s="16">
        <f t="shared" si="196"/>
        <v>722.9913325</v>
      </c>
      <c r="J136" s="89">
        <v>242.0</v>
      </c>
      <c r="K136" s="24">
        <v>488.0</v>
      </c>
      <c r="L136" s="2">
        <v>732.0</v>
      </c>
      <c r="M136" s="2">
        <v>241.0</v>
      </c>
      <c r="N136" s="2">
        <v>474.0</v>
      </c>
      <c r="O136" s="90">
        <v>718.0</v>
      </c>
      <c r="P136" s="2">
        <f t="shared" ref="P136:R136" si="218">(G136-J136)/G136</f>
        <v>-0.004161415761</v>
      </c>
      <c r="Q136" s="2">
        <f t="shared" si="218"/>
        <v>-0.01246027044</v>
      </c>
      <c r="R136" s="2">
        <f t="shared" si="218"/>
        <v>-0.01246027044</v>
      </c>
      <c r="T136" s="57">
        <f t="shared" ref="T136:V136" si="219">(G136-M136)/G136</f>
        <v>-0.00001198842329</v>
      </c>
      <c r="U136" s="57">
        <f t="shared" si="219"/>
        <v>0.01658572093</v>
      </c>
      <c r="V136" s="57">
        <f t="shared" si="219"/>
        <v>0.006903723806</v>
      </c>
      <c r="X136" s="57">
        <f t="shared" ref="X136:Z136" si="220">P136-X$87</f>
        <v>-0.008195118992</v>
      </c>
      <c r="Y136" s="57">
        <f t="shared" si="220"/>
        <v>-0.01452299568</v>
      </c>
      <c r="Z136" s="57">
        <f t="shared" si="220"/>
        <v>-0.006224141007</v>
      </c>
      <c r="AA136" s="57">
        <f t="shared" ref="AA136:AC136" si="221">T136-AA$87</f>
        <v>-0.0162865023</v>
      </c>
      <c r="AB136" s="57">
        <f t="shared" si="221"/>
        <v>0.00331954187</v>
      </c>
      <c r="AC136" s="57">
        <f t="shared" si="221"/>
        <v>0.001867242302</v>
      </c>
      <c r="AE136" s="57">
        <f t="shared" si="207"/>
        <v>0.0365202284</v>
      </c>
      <c r="AF136" s="57">
        <f t="shared" si="208"/>
        <v>-0.0365202284</v>
      </c>
      <c r="AG136" s="98">
        <v>1.3054830287206266E-5</v>
      </c>
      <c r="AH136" s="99"/>
      <c r="AI136" s="99">
        <v>0.038799576914034295</v>
      </c>
      <c r="AJ136" s="100">
        <v>0.008286866252418121</v>
      </c>
    </row>
    <row r="137" ht="15.75" customHeight="1">
      <c r="A137" s="23">
        <f t="shared" si="209"/>
        <v>5</v>
      </c>
      <c r="B137" s="21">
        <f t="shared" si="202"/>
        <v>73600</v>
      </c>
      <c r="C137" s="21">
        <v>1.0</v>
      </c>
      <c r="D137" s="21">
        <f t="shared" si="193"/>
        <v>0.00001358695652</v>
      </c>
      <c r="E137" s="21">
        <v>11.0</v>
      </c>
      <c r="F137" s="21">
        <v>13.0</v>
      </c>
      <c r="G137" s="21">
        <f t="shared" si="194"/>
        <v>240.9971108</v>
      </c>
      <c r="H137" s="21">
        <f t="shared" si="195"/>
        <v>481.9942216</v>
      </c>
      <c r="I137" s="21">
        <f t="shared" si="196"/>
        <v>722.9913325</v>
      </c>
      <c r="J137" s="93">
        <v>244.0</v>
      </c>
      <c r="K137" s="24">
        <v>480.0</v>
      </c>
      <c r="L137" s="2">
        <v>732.0</v>
      </c>
      <c r="M137" s="2">
        <v>237.0</v>
      </c>
      <c r="N137" s="2">
        <v>480.0</v>
      </c>
      <c r="O137" s="90">
        <v>717.0</v>
      </c>
      <c r="P137" s="2">
        <f t="shared" ref="P137:R137" si="222">(G137-J137)/G137</f>
        <v>-0.01246027044</v>
      </c>
      <c r="Q137" s="2">
        <f t="shared" si="222"/>
        <v>0.004137438915</v>
      </c>
      <c r="R137" s="2">
        <f t="shared" si="222"/>
        <v>-0.01246027044</v>
      </c>
      <c r="T137" s="57">
        <f t="shared" ref="T137:V137" si="223">(G137-M137)/G137</f>
        <v>0.01658572093</v>
      </c>
      <c r="U137" s="57">
        <f t="shared" si="223"/>
        <v>0.004137438915</v>
      </c>
      <c r="V137" s="57">
        <f t="shared" si="223"/>
        <v>0.008286866252</v>
      </c>
      <c r="X137" s="57">
        <f t="shared" ref="X137:Z137" si="224">P137-X$87</f>
        <v>-0.01649397367</v>
      </c>
      <c r="Y137" s="57">
        <f t="shared" si="224"/>
        <v>0.002074713669</v>
      </c>
      <c r="Z137" s="57">
        <f t="shared" si="224"/>
        <v>-0.006224141007</v>
      </c>
      <c r="AA137" s="57">
        <f t="shared" ref="AA137:AC137" si="225">T137-AA$87</f>
        <v>0.0003112070503</v>
      </c>
      <c r="AB137" s="57">
        <f t="shared" si="225"/>
        <v>-0.009128740143</v>
      </c>
      <c r="AC137" s="57">
        <f t="shared" si="225"/>
        <v>0.003250384748</v>
      </c>
      <c r="AE137" s="57">
        <f t="shared" si="207"/>
        <v>0.03728001124</v>
      </c>
      <c r="AF137" s="57">
        <f t="shared" si="208"/>
        <v>-0.03728001124</v>
      </c>
      <c r="AG137" s="100">
        <v>1.2330456226880395E-5</v>
      </c>
      <c r="AH137" s="101">
        <v>0.024884575603842086</v>
      </c>
      <c r="AI137" s="101">
        <v>0.04107892542726085</v>
      </c>
      <c r="AJ137" s="99"/>
    </row>
    <row r="138" ht="15.75" customHeight="1">
      <c r="A138" s="18">
        <f t="shared" si="209"/>
        <v>6</v>
      </c>
      <c r="B138" s="16">
        <f t="shared" si="202"/>
        <v>75100</v>
      </c>
      <c r="C138" s="16">
        <v>1.0</v>
      </c>
      <c r="D138" s="16">
        <f t="shared" si="193"/>
        <v>0.00001331557923</v>
      </c>
      <c r="E138" s="16">
        <v>12.0</v>
      </c>
      <c r="F138" s="16">
        <v>14.0</v>
      </c>
      <c r="G138" s="16">
        <f t="shared" si="194"/>
        <v>240.9971108</v>
      </c>
      <c r="H138" s="16">
        <f t="shared" si="195"/>
        <v>481.9942216</v>
      </c>
      <c r="I138" s="16">
        <f t="shared" si="196"/>
        <v>722.9913325</v>
      </c>
      <c r="J138" s="89">
        <v>238.0</v>
      </c>
      <c r="K138" s="24">
        <v>488.0</v>
      </c>
      <c r="L138" s="2">
        <v>729.0</v>
      </c>
      <c r="M138" s="2">
        <v>235.0</v>
      </c>
      <c r="N138" s="2">
        <v>474.0</v>
      </c>
      <c r="O138" s="90">
        <v>721.0</v>
      </c>
      <c r="P138" s="2">
        <f t="shared" ref="P138:R138" si="226">(G138-J138)/G138</f>
        <v>0.01243629359</v>
      </c>
      <c r="Q138" s="2">
        <f t="shared" si="226"/>
        <v>-0.01246027044</v>
      </c>
      <c r="R138" s="2">
        <f t="shared" si="226"/>
        <v>-0.008310843099</v>
      </c>
      <c r="T138" s="57">
        <f t="shared" ref="T138:V138" si="227">(G138-M138)/G138</f>
        <v>0.0248845756</v>
      </c>
      <c r="U138" s="57">
        <f t="shared" si="227"/>
        <v>0.01658572093</v>
      </c>
      <c r="V138" s="57">
        <f t="shared" si="227"/>
        <v>0.002754296469</v>
      </c>
      <c r="X138" s="57">
        <f t="shared" ref="X138:Z138" si="228">P138-X$87</f>
        <v>0.008402590359</v>
      </c>
      <c r="Y138" s="57">
        <f t="shared" si="228"/>
        <v>-0.01452299568</v>
      </c>
      <c r="Z138" s="57">
        <f t="shared" si="228"/>
        <v>-0.002074713669</v>
      </c>
      <c r="AA138" s="57">
        <f t="shared" ref="AA138:AC138" si="229">T138-AA$87</f>
        <v>0.008610061726</v>
      </c>
      <c r="AB138" s="57">
        <f t="shared" si="229"/>
        <v>0.00331954187</v>
      </c>
      <c r="AC138" s="57">
        <f t="shared" si="229"/>
        <v>-0.002282185036</v>
      </c>
      <c r="AE138" s="57">
        <f t="shared" si="207"/>
        <v>0.03803979408</v>
      </c>
      <c r="AF138" s="57">
        <f t="shared" si="208"/>
        <v>-0.03803979408</v>
      </c>
      <c r="AG138" s="98">
        <v>1.2106537530266343E-5</v>
      </c>
      <c r="AH138" s="99"/>
      <c r="AI138" s="99">
        <v>0.041838708265003036</v>
      </c>
      <c r="AJ138" s="100">
        <v>0.012436293590274112</v>
      </c>
    </row>
    <row r="139" ht="15.75" customHeight="1">
      <c r="A139" s="23">
        <f t="shared" si="209"/>
        <v>7</v>
      </c>
      <c r="B139" s="21">
        <f t="shared" si="202"/>
        <v>76600</v>
      </c>
      <c r="C139" s="21">
        <v>1.0</v>
      </c>
      <c r="D139" s="21">
        <f t="shared" si="193"/>
        <v>0.00001305483029</v>
      </c>
      <c r="E139" s="21">
        <v>13.0</v>
      </c>
      <c r="F139" s="21">
        <v>14.0</v>
      </c>
      <c r="G139" s="21">
        <f t="shared" si="194"/>
        <v>240.9971108</v>
      </c>
      <c r="H139" s="21">
        <f t="shared" si="195"/>
        <v>481.9942216</v>
      </c>
      <c r="I139" s="21">
        <f t="shared" si="196"/>
        <v>722.9913325</v>
      </c>
      <c r="J139" s="93">
        <v>239.0</v>
      </c>
      <c r="K139" s="24">
        <v>482.0</v>
      </c>
      <c r="L139" s="2">
        <v>726.0</v>
      </c>
      <c r="M139" s="2">
        <v>239.0</v>
      </c>
      <c r="N139" s="2">
        <v>481.0</v>
      </c>
      <c r="O139" s="90">
        <v>723.0</v>
      </c>
      <c r="P139" s="2">
        <f t="shared" ref="P139:R139" si="230">(G139-J139)/G139</f>
        <v>0.008286866252</v>
      </c>
      <c r="Q139" s="2">
        <f t="shared" si="230"/>
        <v>-0.00001198842329</v>
      </c>
      <c r="R139" s="2">
        <f t="shared" si="230"/>
        <v>-0.004161415761</v>
      </c>
      <c r="S139" s="96"/>
      <c r="T139" s="97">
        <f t="shared" ref="T139:V139" si="231">(G139-M139)/G139</f>
        <v>0.008286866252</v>
      </c>
      <c r="U139" s="97">
        <f t="shared" si="231"/>
        <v>0.002062725246</v>
      </c>
      <c r="V139" s="97">
        <f t="shared" si="231"/>
        <v>-0.00001198842329</v>
      </c>
      <c r="W139" s="97"/>
      <c r="X139" s="97">
        <f t="shared" ref="X139:Z139" si="232">P139-X$87</f>
        <v>0.004253163021</v>
      </c>
      <c r="Y139" s="97">
        <f t="shared" si="232"/>
        <v>-0.002074713669</v>
      </c>
      <c r="Z139" s="97">
        <f t="shared" si="232"/>
        <v>0.002074713669</v>
      </c>
      <c r="AA139" s="97">
        <f t="shared" ref="AA139:AC139" si="233">T139-AA$87</f>
        <v>-0.007987647625</v>
      </c>
      <c r="AB139" s="97">
        <f t="shared" si="233"/>
        <v>-0.01120345381</v>
      </c>
      <c r="AC139" s="97">
        <f t="shared" si="233"/>
        <v>-0.005048469928</v>
      </c>
      <c r="AD139" s="97"/>
      <c r="AE139" s="97">
        <f t="shared" si="207"/>
        <v>0.03879957691</v>
      </c>
      <c r="AF139" s="57">
        <f t="shared" si="208"/>
        <v>-0.03879957691</v>
      </c>
      <c r="AG139" s="100">
        <v>1.148105625717566E-5</v>
      </c>
      <c r="AH139" s="101">
        <v>0.029034002941698077</v>
      </c>
      <c r="AI139" s="101">
        <v>0.044118056778229595</v>
      </c>
      <c r="AJ139" s="99"/>
    </row>
    <row r="140" ht="15.75" customHeight="1">
      <c r="A140" s="18">
        <f t="shared" si="209"/>
        <v>8</v>
      </c>
      <c r="B140" s="16">
        <f t="shared" si="202"/>
        <v>78100</v>
      </c>
      <c r="C140" s="16">
        <v>1.0</v>
      </c>
      <c r="D140" s="16">
        <f t="shared" si="193"/>
        <v>0.00001280409731</v>
      </c>
      <c r="E140" s="16">
        <v>12.0</v>
      </c>
      <c r="F140" s="16">
        <v>14.0</v>
      </c>
      <c r="G140" s="16">
        <f t="shared" si="194"/>
        <v>240.9971108</v>
      </c>
      <c r="H140" s="16">
        <f t="shared" si="195"/>
        <v>481.9942216</v>
      </c>
      <c r="I140" s="16">
        <f t="shared" si="196"/>
        <v>722.9913325</v>
      </c>
      <c r="J140" s="89">
        <v>243.0</v>
      </c>
      <c r="K140" s="24">
        <v>489.0</v>
      </c>
      <c r="L140" s="2">
        <v>726.0</v>
      </c>
      <c r="M140" s="2">
        <v>241.0</v>
      </c>
      <c r="N140" s="2">
        <v>472.0</v>
      </c>
      <c r="O140" s="90">
        <v>720.0</v>
      </c>
      <c r="P140" s="2">
        <f t="shared" ref="P140:R140" si="234">(G140-J140)/G140</f>
        <v>-0.008310843099</v>
      </c>
      <c r="Q140" s="2">
        <f t="shared" si="234"/>
        <v>-0.01453498411</v>
      </c>
      <c r="R140" s="2">
        <f t="shared" si="234"/>
        <v>-0.004161415761</v>
      </c>
      <c r="T140" s="57">
        <f t="shared" ref="T140:V140" si="235">(G140-M140)/G140</f>
        <v>-0.00001198842329</v>
      </c>
      <c r="U140" s="57">
        <f t="shared" si="235"/>
        <v>0.02073514827</v>
      </c>
      <c r="V140" s="57">
        <f t="shared" si="235"/>
        <v>0.004137438915</v>
      </c>
      <c r="X140" s="57">
        <f t="shared" ref="X140:Z140" si="236">P140-X$87</f>
        <v>-0.01234454633</v>
      </c>
      <c r="Y140" s="57">
        <f t="shared" si="236"/>
        <v>-0.01659770935</v>
      </c>
      <c r="Z140" s="57">
        <f t="shared" si="236"/>
        <v>0.002074713669</v>
      </c>
      <c r="AA140" s="57">
        <f t="shared" ref="AA140:AC140" si="237">T140-AA$87</f>
        <v>-0.0162865023</v>
      </c>
      <c r="AB140" s="57">
        <f t="shared" si="237"/>
        <v>0.007468969208</v>
      </c>
      <c r="AC140" s="57">
        <f t="shared" si="237"/>
        <v>-0.0008990425899</v>
      </c>
      <c r="AE140" s="57">
        <f t="shared" si="207"/>
        <v>0.03955935975</v>
      </c>
      <c r="AF140" s="57">
        <f t="shared" si="208"/>
        <v>-0.03955935975</v>
      </c>
      <c r="AG140" s="98">
        <v>1.128668171557562E-5</v>
      </c>
      <c r="AH140" s="99"/>
      <c r="AI140" s="99">
        <v>0.044877839615971776</v>
      </c>
      <c r="AJ140" s="100">
        <v>0.016585720928130102</v>
      </c>
    </row>
    <row r="141" ht="15.75" customHeight="1">
      <c r="A141" s="23">
        <f t="shared" si="209"/>
        <v>9</v>
      </c>
      <c r="B141" s="21">
        <f t="shared" si="202"/>
        <v>79600</v>
      </c>
      <c r="C141" s="21">
        <v>1.0</v>
      </c>
      <c r="D141" s="21">
        <f t="shared" si="193"/>
        <v>0.00001256281407</v>
      </c>
      <c r="E141" s="21">
        <v>14.0</v>
      </c>
      <c r="F141" s="21">
        <v>14.0</v>
      </c>
      <c r="G141" s="21">
        <f t="shared" si="194"/>
        <v>240.9971108</v>
      </c>
      <c r="H141" s="21">
        <f t="shared" si="195"/>
        <v>481.9942216</v>
      </c>
      <c r="I141" s="21">
        <f t="shared" si="196"/>
        <v>722.9913325</v>
      </c>
      <c r="J141" s="93">
        <v>244.0</v>
      </c>
      <c r="K141" s="24">
        <v>480.0</v>
      </c>
      <c r="L141" s="2">
        <v>732.0</v>
      </c>
      <c r="M141" s="2">
        <v>236.0</v>
      </c>
      <c r="N141" s="2">
        <v>480.0</v>
      </c>
      <c r="O141" s="90">
        <v>716.0</v>
      </c>
      <c r="P141" s="2">
        <f t="shared" ref="P141:R141" si="238">(G141-J141)/G141</f>
        <v>-0.01246027044</v>
      </c>
      <c r="Q141" s="2">
        <f t="shared" si="238"/>
        <v>0.004137438915</v>
      </c>
      <c r="R141" s="2">
        <f t="shared" si="238"/>
        <v>-0.01246027044</v>
      </c>
      <c r="T141" s="57">
        <f t="shared" ref="T141:V141" si="239">(G141-M141)/G141</f>
        <v>0.02073514827</v>
      </c>
      <c r="U141" s="57">
        <f t="shared" si="239"/>
        <v>0.004137438915</v>
      </c>
      <c r="V141" s="57">
        <f t="shared" si="239"/>
        <v>0.009670008698</v>
      </c>
      <c r="X141" s="57">
        <f t="shared" ref="X141:Z141" si="240">P141-X$87</f>
        <v>-0.01649397367</v>
      </c>
      <c r="Y141" s="57">
        <f t="shared" si="240"/>
        <v>0.002074713669</v>
      </c>
      <c r="Z141" s="57">
        <f t="shared" si="240"/>
        <v>-0.006224141007</v>
      </c>
      <c r="AA141" s="57">
        <f t="shared" ref="AA141:AC141" si="241">T141-AA$87</f>
        <v>0.004460634388</v>
      </c>
      <c r="AB141" s="57">
        <f t="shared" si="241"/>
        <v>-0.009128740143</v>
      </c>
      <c r="AC141" s="57">
        <f t="shared" si="241"/>
        <v>0.004633527194</v>
      </c>
      <c r="AE141" s="57">
        <f t="shared" si="207"/>
        <v>0.04031914259</v>
      </c>
      <c r="AF141" s="57">
        <f t="shared" si="208"/>
        <v>-0.04031914259</v>
      </c>
      <c r="AG141" s="100">
        <v>1.040582726326743E-5</v>
      </c>
      <c r="AH141" s="101">
        <v>0.03318343027955407</v>
      </c>
      <c r="AI141" s="101">
        <v>0.048676753804682706</v>
      </c>
      <c r="AJ141" s="99"/>
    </row>
    <row r="142" ht="15.75" customHeight="1">
      <c r="A142" s="18">
        <f t="shared" si="209"/>
        <v>10</v>
      </c>
      <c r="B142" s="16">
        <f t="shared" si="202"/>
        <v>81100</v>
      </c>
      <c r="C142" s="16">
        <v>1.0</v>
      </c>
      <c r="D142" s="16">
        <f t="shared" si="193"/>
        <v>0.00001233045623</v>
      </c>
      <c r="E142" s="16">
        <v>15.0</v>
      </c>
      <c r="F142" s="16">
        <v>19.0</v>
      </c>
      <c r="G142" s="16">
        <f t="shared" si="194"/>
        <v>240.9971108</v>
      </c>
      <c r="H142" s="16">
        <f t="shared" si="195"/>
        <v>481.9942216</v>
      </c>
      <c r="I142" s="16">
        <f t="shared" si="196"/>
        <v>722.9913325</v>
      </c>
      <c r="J142" s="89">
        <v>238.0</v>
      </c>
      <c r="K142" s="24">
        <v>488.0</v>
      </c>
      <c r="L142" s="2">
        <v>728.0</v>
      </c>
      <c r="M142" s="2">
        <v>235.0</v>
      </c>
      <c r="N142" s="2">
        <v>473.0</v>
      </c>
      <c r="O142" s="90">
        <v>723.0</v>
      </c>
      <c r="P142" s="2">
        <f t="shared" ref="P142:R142" si="242">(G142-J142)/G142</f>
        <v>0.01243629359</v>
      </c>
      <c r="Q142" s="2">
        <f t="shared" si="242"/>
        <v>-0.01246027044</v>
      </c>
      <c r="R142" s="2">
        <f t="shared" si="242"/>
        <v>-0.006927700653</v>
      </c>
      <c r="T142" s="57">
        <f t="shared" ref="T142:V142" si="243">(G142-M142)/G142</f>
        <v>0.0248845756</v>
      </c>
      <c r="U142" s="57">
        <f t="shared" si="243"/>
        <v>0.0186604346</v>
      </c>
      <c r="V142" s="57">
        <f t="shared" si="243"/>
        <v>-0.00001198842329</v>
      </c>
      <c r="X142" s="57">
        <f t="shared" ref="X142:Z142" si="244">P142-X$87</f>
        <v>0.008402590359</v>
      </c>
      <c r="Y142" s="57">
        <f t="shared" si="244"/>
        <v>-0.01452299568</v>
      </c>
      <c r="Z142" s="57">
        <f t="shared" si="244"/>
        <v>-0.000691571223</v>
      </c>
      <c r="AA142" s="57">
        <f t="shared" ref="AA142:AC142" si="245">T142-AA$87</f>
        <v>0.008610061726</v>
      </c>
      <c r="AB142" s="57">
        <f t="shared" si="245"/>
        <v>0.005394255539</v>
      </c>
      <c r="AC142" s="57">
        <f t="shared" si="245"/>
        <v>-0.005048469928</v>
      </c>
      <c r="AE142" s="57">
        <f t="shared" si="207"/>
        <v>0.04107892543</v>
      </c>
      <c r="AF142" s="57">
        <f t="shared" si="208"/>
        <v>-0.04107892543</v>
      </c>
      <c r="AG142" s="98">
        <v>1.0245901639344262E-5</v>
      </c>
      <c r="AH142" s="99"/>
      <c r="AI142" s="99">
        <v>0.049436536642424894</v>
      </c>
      <c r="AJ142" s="100">
        <v>0.020735148265986096</v>
      </c>
    </row>
    <row r="143" ht="15.75" customHeight="1">
      <c r="A143" s="23">
        <f t="shared" si="209"/>
        <v>11</v>
      </c>
      <c r="B143" s="21">
        <f t="shared" si="202"/>
        <v>82600</v>
      </c>
      <c r="C143" s="21">
        <v>1.0</v>
      </c>
      <c r="D143" s="21">
        <f t="shared" si="193"/>
        <v>0.00001210653753</v>
      </c>
      <c r="E143" s="21">
        <v>14.0</v>
      </c>
      <c r="F143" s="21">
        <v>16.0</v>
      </c>
      <c r="G143" s="21">
        <f t="shared" si="194"/>
        <v>240.9971108</v>
      </c>
      <c r="H143" s="21">
        <f t="shared" si="195"/>
        <v>481.9942216</v>
      </c>
      <c r="I143" s="21">
        <f t="shared" si="196"/>
        <v>722.9913325</v>
      </c>
      <c r="J143" s="93">
        <v>238.0</v>
      </c>
      <c r="K143" s="24">
        <v>480.0</v>
      </c>
      <c r="L143" s="2">
        <v>725.0</v>
      </c>
      <c r="M143" s="2">
        <v>238.0</v>
      </c>
      <c r="N143" s="2">
        <v>479.0</v>
      </c>
      <c r="O143" s="90">
        <v>722.0</v>
      </c>
      <c r="P143" s="2">
        <f t="shared" ref="P143:R143" si="246">(G143-J143)/G143</f>
        <v>0.01243629359</v>
      </c>
      <c r="Q143" s="2">
        <f t="shared" si="246"/>
        <v>0.004137438915</v>
      </c>
      <c r="R143" s="2">
        <f t="shared" si="246"/>
        <v>-0.002778273315</v>
      </c>
      <c r="S143" s="96"/>
      <c r="T143" s="97">
        <f t="shared" ref="T143:V143" si="247">(G143-M143)/G143</f>
        <v>0.01243629359</v>
      </c>
      <c r="U143" s="97">
        <f t="shared" si="247"/>
        <v>0.006212152583</v>
      </c>
      <c r="V143" s="97">
        <f t="shared" si="247"/>
        <v>0.001371154023</v>
      </c>
      <c r="W143" s="97"/>
      <c r="X143" s="97">
        <f t="shared" ref="X143:Z143" si="248">P143-X$87</f>
        <v>0.008402590359</v>
      </c>
      <c r="Y143" s="97">
        <f t="shared" si="248"/>
        <v>0.002074713669</v>
      </c>
      <c r="Z143" s="97">
        <f t="shared" si="248"/>
        <v>0.003457856115</v>
      </c>
      <c r="AA143" s="97">
        <f t="shared" ref="AA143:AC143" si="249">T143-AA$87</f>
        <v>-0.003838220288</v>
      </c>
      <c r="AB143" s="97">
        <f t="shared" si="249"/>
        <v>-0.007054026474</v>
      </c>
      <c r="AC143" s="97">
        <f t="shared" si="249"/>
        <v>-0.003665327482</v>
      </c>
      <c r="AD143" s="97"/>
      <c r="AE143" s="97">
        <f t="shared" si="207"/>
        <v>0.04183870827</v>
      </c>
      <c r="AF143" s="57">
        <f t="shared" si="208"/>
        <v>-0.04183870827</v>
      </c>
      <c r="AG143" s="100">
        <v>9.380863039399625E-6</v>
      </c>
      <c r="AH143" s="101">
        <v>0.03733285761741006</v>
      </c>
      <c r="AI143" s="101">
        <v>0.05399523366887801</v>
      </c>
      <c r="AJ143" s="99"/>
    </row>
    <row r="144" ht="15.75" customHeight="1">
      <c r="A144" s="18">
        <f t="shared" si="209"/>
        <v>12</v>
      </c>
      <c r="B144" s="16">
        <f t="shared" si="202"/>
        <v>84100</v>
      </c>
      <c r="C144" s="16">
        <v>1.0</v>
      </c>
      <c r="D144" s="16">
        <f t="shared" si="193"/>
        <v>0.00001189060642</v>
      </c>
      <c r="E144" s="16">
        <v>14.0</v>
      </c>
      <c r="F144" s="16">
        <v>18.0</v>
      </c>
      <c r="G144" s="16">
        <f t="shared" si="194"/>
        <v>240.9971108</v>
      </c>
      <c r="H144" s="16">
        <f t="shared" si="195"/>
        <v>481.9942216</v>
      </c>
      <c r="I144" s="16">
        <f t="shared" si="196"/>
        <v>722.9913325</v>
      </c>
      <c r="J144" s="89">
        <v>242.0</v>
      </c>
      <c r="K144" s="24">
        <v>487.0</v>
      </c>
      <c r="L144" s="2">
        <v>732.0</v>
      </c>
      <c r="M144" s="2">
        <v>241.0</v>
      </c>
      <c r="N144" s="2">
        <v>477.0</v>
      </c>
      <c r="O144" s="90">
        <v>716.0</v>
      </c>
      <c r="P144" s="2">
        <f t="shared" ref="P144:R144" si="250">(G144-J144)/G144</f>
        <v>-0.004161415761</v>
      </c>
      <c r="Q144" s="2">
        <f t="shared" si="250"/>
        <v>-0.01038555677</v>
      </c>
      <c r="R144" s="2">
        <f t="shared" si="250"/>
        <v>-0.01246027044</v>
      </c>
      <c r="T144" s="57">
        <f t="shared" ref="T144:V144" si="251">(G144-M144)/G144</f>
        <v>-0.00001198842329</v>
      </c>
      <c r="U144" s="57">
        <f t="shared" si="251"/>
        <v>0.01036157992</v>
      </c>
      <c r="V144" s="57">
        <f t="shared" si="251"/>
        <v>0.009670008698</v>
      </c>
      <c r="X144" s="57">
        <f t="shared" ref="X144:Z144" si="252">P144-X$87</f>
        <v>-0.008195118992</v>
      </c>
      <c r="Y144" s="57">
        <f t="shared" si="252"/>
        <v>-0.01244828201</v>
      </c>
      <c r="Z144" s="57">
        <f t="shared" si="252"/>
        <v>-0.006224141007</v>
      </c>
      <c r="AA144" s="57">
        <f t="shared" ref="AA144:AC144" si="253">T144-AA$87</f>
        <v>-0.0162865023</v>
      </c>
      <c r="AB144" s="57">
        <f t="shared" si="253"/>
        <v>-0.002904599136</v>
      </c>
      <c r="AC144" s="57">
        <f t="shared" si="253"/>
        <v>0.004633527194</v>
      </c>
      <c r="AE144" s="57">
        <f t="shared" si="207"/>
        <v>0.0425984911</v>
      </c>
      <c r="AF144" s="57">
        <f t="shared" si="208"/>
        <v>-0.0425984911</v>
      </c>
      <c r="AG144" s="98">
        <v>9.250693802035152E-6</v>
      </c>
      <c r="AH144" s="99"/>
      <c r="AI144" s="94">
        <v>0.05475501651</v>
      </c>
      <c r="AJ144" s="100">
        <v>0.024884575603842086</v>
      </c>
    </row>
    <row r="145" ht="15.75" customHeight="1">
      <c r="A145" s="23">
        <f t="shared" si="209"/>
        <v>13</v>
      </c>
      <c r="B145" s="21">
        <f t="shared" si="202"/>
        <v>85600</v>
      </c>
      <c r="C145" s="21">
        <v>1.0</v>
      </c>
      <c r="D145" s="21">
        <f t="shared" si="193"/>
        <v>0.00001168224299</v>
      </c>
      <c r="E145" s="21">
        <v>14.0</v>
      </c>
      <c r="F145" s="21">
        <v>18.0</v>
      </c>
      <c r="G145" s="21">
        <f t="shared" si="194"/>
        <v>240.9971108</v>
      </c>
      <c r="H145" s="21">
        <f t="shared" si="195"/>
        <v>481.9942216</v>
      </c>
      <c r="I145" s="21">
        <f t="shared" si="196"/>
        <v>722.9913325</v>
      </c>
      <c r="J145" s="93">
        <v>244.0</v>
      </c>
      <c r="K145" s="24">
        <v>475.0</v>
      </c>
      <c r="L145" s="2">
        <v>727.0</v>
      </c>
      <c r="M145" s="2">
        <v>241.0</v>
      </c>
      <c r="N145" s="2">
        <v>474.0</v>
      </c>
      <c r="O145" s="90">
        <v>724.0</v>
      </c>
      <c r="P145" s="2">
        <f t="shared" ref="P145:R145" si="254">(G145-J145)/G145</f>
        <v>-0.01246027044</v>
      </c>
      <c r="Q145" s="2">
        <f t="shared" si="254"/>
        <v>0.01451100726</v>
      </c>
      <c r="R145" s="2">
        <f t="shared" si="254"/>
        <v>-0.005544558207</v>
      </c>
      <c r="T145" s="57">
        <f t="shared" ref="T145:V145" si="255">(G145-M145)/G145</f>
        <v>-0.00001198842329</v>
      </c>
      <c r="U145" s="57">
        <f t="shared" si="255"/>
        <v>0.01658572093</v>
      </c>
      <c r="V145" s="57">
        <f t="shared" si="255"/>
        <v>-0.001395130869</v>
      </c>
      <c r="X145" s="57">
        <f t="shared" ref="X145:Z145" si="256">P145-X$87</f>
        <v>-0.01649397367</v>
      </c>
      <c r="Y145" s="57">
        <f t="shared" si="256"/>
        <v>0.01244828201</v>
      </c>
      <c r="Z145" s="57">
        <f t="shared" si="256"/>
        <v>0.000691571223</v>
      </c>
      <c r="AA145" s="57">
        <f t="shared" ref="AA145:AC145" si="257">T145-AA$87</f>
        <v>-0.0162865023</v>
      </c>
      <c r="AB145" s="57">
        <f t="shared" si="257"/>
        <v>0.00331954187</v>
      </c>
      <c r="AC145" s="57">
        <f t="shared" si="257"/>
        <v>-0.006431612374</v>
      </c>
      <c r="AE145" s="57">
        <f t="shared" si="207"/>
        <v>0.04335827394</v>
      </c>
      <c r="AF145" s="57">
        <f t="shared" si="208"/>
        <v>-0.04335827394</v>
      </c>
      <c r="AG145" s="98">
        <v>8.223684210526316E-6</v>
      </c>
      <c r="AH145" s="99"/>
      <c r="AI145" s="99">
        <v>0.06159306204629987</v>
      </c>
      <c r="AJ145" s="100">
        <v>0.029034002941698077</v>
      </c>
    </row>
    <row r="146" ht="15.75" customHeight="1">
      <c r="A146" s="18">
        <f t="shared" si="209"/>
        <v>14</v>
      </c>
      <c r="B146" s="16">
        <f t="shared" si="202"/>
        <v>87100</v>
      </c>
      <c r="C146" s="16">
        <v>1.0</v>
      </c>
      <c r="D146" s="16">
        <f t="shared" si="193"/>
        <v>0.00001148105626</v>
      </c>
      <c r="E146" s="16">
        <v>14.0</v>
      </c>
      <c r="F146" s="16">
        <v>18.0</v>
      </c>
      <c r="G146" s="16">
        <f t="shared" si="194"/>
        <v>240.9971108</v>
      </c>
      <c r="H146" s="16">
        <f t="shared" si="195"/>
        <v>481.9942216</v>
      </c>
      <c r="I146" s="16">
        <f t="shared" si="196"/>
        <v>722.9913325</v>
      </c>
      <c r="J146" s="89">
        <v>242.0</v>
      </c>
      <c r="K146" s="24">
        <v>483.0</v>
      </c>
      <c r="L146" s="2">
        <v>726.0</v>
      </c>
      <c r="M146" s="2">
        <v>234.0</v>
      </c>
      <c r="N146" s="2">
        <v>472.0</v>
      </c>
      <c r="O146" s="90">
        <v>718.0</v>
      </c>
      <c r="P146" s="2">
        <f t="shared" ref="P146:R146" si="258">(G146-J146)/G146</f>
        <v>-0.004161415761</v>
      </c>
      <c r="Q146" s="2">
        <f t="shared" si="258"/>
        <v>-0.002086702092</v>
      </c>
      <c r="R146" s="2">
        <f t="shared" si="258"/>
        <v>-0.004161415761</v>
      </c>
      <c r="T146" s="57">
        <f t="shared" ref="T146:V146" si="259">(G146-M146)/G146</f>
        <v>0.02903400294</v>
      </c>
      <c r="U146" s="57">
        <f t="shared" si="259"/>
        <v>0.02073514827</v>
      </c>
      <c r="V146" s="57">
        <f t="shared" si="259"/>
        <v>0.006903723806</v>
      </c>
      <c r="X146" s="57">
        <f t="shared" ref="X146:Z146" si="260">P146-X$87</f>
        <v>-0.008195118992</v>
      </c>
      <c r="Y146" s="57">
        <f t="shared" si="260"/>
        <v>-0.004149427338</v>
      </c>
      <c r="Z146" s="57">
        <f t="shared" si="260"/>
        <v>0.002074713669</v>
      </c>
      <c r="AA146" s="57">
        <f t="shared" ref="AA146:AC146" si="261">T146-AA$87</f>
        <v>0.01275948906</v>
      </c>
      <c r="AB146" s="57">
        <f t="shared" si="261"/>
        <v>0.007468969208</v>
      </c>
      <c r="AC146" s="57">
        <f t="shared" si="261"/>
        <v>0.001867242302</v>
      </c>
      <c r="AE146" s="57">
        <f t="shared" si="207"/>
        <v>0.04411805678</v>
      </c>
      <c r="AF146" s="57">
        <f t="shared" si="208"/>
        <v>-0.04411805678</v>
      </c>
      <c r="AG146" s="100">
        <v>8.32639467110741E-6</v>
      </c>
      <c r="AH146" s="101">
        <v>0.04148228495526605</v>
      </c>
      <c r="AI146" s="101">
        <v>0.06083327920855768</v>
      </c>
      <c r="AJ146" s="99"/>
    </row>
    <row r="147" ht="15.75" customHeight="1">
      <c r="A147" s="23">
        <f t="shared" si="209"/>
        <v>15</v>
      </c>
      <c r="B147" s="21">
        <f t="shared" si="202"/>
        <v>88600</v>
      </c>
      <c r="C147" s="21">
        <v>1.0</v>
      </c>
      <c r="D147" s="21">
        <f t="shared" si="193"/>
        <v>0.00001128668172</v>
      </c>
      <c r="E147" s="21">
        <v>15.0</v>
      </c>
      <c r="F147" s="21">
        <v>18.0</v>
      </c>
      <c r="G147" s="21">
        <f t="shared" si="194"/>
        <v>240.9971108</v>
      </c>
      <c r="H147" s="21">
        <f t="shared" si="195"/>
        <v>481.9942216</v>
      </c>
      <c r="I147" s="21">
        <f t="shared" si="196"/>
        <v>722.9913325</v>
      </c>
      <c r="J147" s="93">
        <v>237.0</v>
      </c>
      <c r="K147" s="24">
        <v>487.0</v>
      </c>
      <c r="L147" s="2">
        <v>730.0</v>
      </c>
      <c r="M147" s="2">
        <v>235.0</v>
      </c>
      <c r="N147" s="2">
        <v>472.0</v>
      </c>
      <c r="O147" s="90">
        <v>720.0</v>
      </c>
      <c r="P147" s="2">
        <f t="shared" ref="P147:R147" si="262">(G147-J147)/G147</f>
        <v>0.01658572093</v>
      </c>
      <c r="Q147" s="2">
        <f t="shared" si="262"/>
        <v>-0.01038555677</v>
      </c>
      <c r="R147" s="2">
        <f t="shared" si="262"/>
        <v>-0.009693985545</v>
      </c>
      <c r="S147" s="96"/>
      <c r="T147" s="97">
        <f t="shared" ref="T147:V147" si="263">(G147-M147)/G147</f>
        <v>0.0248845756</v>
      </c>
      <c r="U147" s="97">
        <f t="shared" si="263"/>
        <v>0.02073514827</v>
      </c>
      <c r="V147" s="97">
        <f t="shared" si="263"/>
        <v>0.004137438915</v>
      </c>
      <c r="W147" s="97"/>
      <c r="X147" s="97">
        <f t="shared" ref="X147:Z147" si="264">P147-X$87</f>
        <v>0.0125520177</v>
      </c>
      <c r="Y147" s="97">
        <f t="shared" si="264"/>
        <v>-0.01244828201</v>
      </c>
      <c r="Z147" s="97">
        <f t="shared" si="264"/>
        <v>-0.003457856115</v>
      </c>
      <c r="AA147" s="97">
        <f t="shared" ref="AA147:AC147" si="265">T147-AA$87</f>
        <v>0.008610061726</v>
      </c>
      <c r="AB147" s="97">
        <f t="shared" si="265"/>
        <v>0.007468969208</v>
      </c>
      <c r="AC147" s="97">
        <f t="shared" si="265"/>
        <v>-0.0008990425899</v>
      </c>
      <c r="AD147" s="97"/>
      <c r="AE147" s="97">
        <f t="shared" si="207"/>
        <v>0.04487783962</v>
      </c>
      <c r="AF147" s="57">
        <f t="shared" si="208"/>
        <v>-0.04487783962</v>
      </c>
    </row>
    <row r="148" ht="15.75" customHeight="1">
      <c r="A148" s="18">
        <f t="shared" si="209"/>
        <v>16</v>
      </c>
      <c r="B148" s="16">
        <f t="shared" si="202"/>
        <v>90100</v>
      </c>
      <c r="C148" s="16">
        <v>1.0</v>
      </c>
      <c r="D148" s="16">
        <f t="shared" si="193"/>
        <v>0.00001109877913</v>
      </c>
      <c r="E148" s="16">
        <v>15.0</v>
      </c>
      <c r="F148" s="16">
        <v>18.0</v>
      </c>
      <c r="G148" s="16">
        <f t="shared" si="194"/>
        <v>240.9971108</v>
      </c>
      <c r="H148" s="16">
        <f t="shared" si="195"/>
        <v>481.9942216</v>
      </c>
      <c r="I148" s="16">
        <f t="shared" si="196"/>
        <v>722.9913325</v>
      </c>
      <c r="J148" s="89">
        <v>238.0</v>
      </c>
      <c r="K148" s="24">
        <v>479.0</v>
      </c>
      <c r="L148" s="2">
        <v>724.0</v>
      </c>
      <c r="M148" s="2">
        <v>237.0</v>
      </c>
      <c r="N148" s="2">
        <v>479.0</v>
      </c>
      <c r="O148" s="90">
        <v>721.0</v>
      </c>
      <c r="P148" s="2">
        <f t="shared" ref="P148:R148" si="266">(G148-J148)/G148</f>
        <v>0.01243629359</v>
      </c>
      <c r="Q148" s="2">
        <f t="shared" si="266"/>
        <v>0.006212152583</v>
      </c>
      <c r="R148" s="2">
        <f t="shared" si="266"/>
        <v>-0.001395130869</v>
      </c>
      <c r="T148" s="57">
        <f t="shared" ref="T148:V148" si="267">(G148-M148)/G148</f>
        <v>0.01658572093</v>
      </c>
      <c r="U148" s="57">
        <f t="shared" si="267"/>
        <v>0.006212152583</v>
      </c>
      <c r="V148" s="57">
        <f t="shared" si="267"/>
        <v>0.002754296469</v>
      </c>
      <c r="X148" s="57">
        <f t="shared" ref="X148:Z148" si="268">P148-X$87</f>
        <v>0.008402590359</v>
      </c>
      <c r="Y148" s="57">
        <f t="shared" si="268"/>
        <v>0.004149427338</v>
      </c>
      <c r="Z148" s="57">
        <f t="shared" si="268"/>
        <v>0.004840998561</v>
      </c>
      <c r="AA148" s="57">
        <f t="shared" ref="AA148:AC148" si="269">T148-AA$87</f>
        <v>0.0003112070503</v>
      </c>
      <c r="AB148" s="57">
        <f t="shared" si="269"/>
        <v>-0.007054026474</v>
      </c>
      <c r="AC148" s="57">
        <f t="shared" si="269"/>
        <v>-0.002282185036</v>
      </c>
      <c r="AE148" s="57">
        <f t="shared" si="207"/>
        <v>0.04563762245</v>
      </c>
      <c r="AF148" s="57">
        <f t="shared" si="208"/>
        <v>-0.04563762245</v>
      </c>
    </row>
    <row r="149" ht="15.75" customHeight="1">
      <c r="A149" s="23">
        <f t="shared" si="209"/>
        <v>17</v>
      </c>
      <c r="B149" s="21">
        <f t="shared" si="202"/>
        <v>91600</v>
      </c>
      <c r="C149" s="21">
        <v>1.0</v>
      </c>
      <c r="D149" s="21">
        <f t="shared" si="193"/>
        <v>0.00001091703057</v>
      </c>
      <c r="E149" s="21">
        <v>16.0</v>
      </c>
      <c r="F149" s="21">
        <v>22.0</v>
      </c>
      <c r="G149" s="21">
        <f t="shared" si="194"/>
        <v>240.9971108</v>
      </c>
      <c r="H149" s="21">
        <f t="shared" si="195"/>
        <v>481.9942216</v>
      </c>
      <c r="I149" s="21">
        <f t="shared" si="196"/>
        <v>722.9913325</v>
      </c>
      <c r="J149" s="93">
        <v>241.0</v>
      </c>
      <c r="K149" s="24">
        <v>487.0</v>
      </c>
      <c r="L149" s="2">
        <v>732.0</v>
      </c>
      <c r="M149" s="2">
        <v>240.0</v>
      </c>
      <c r="N149" s="2">
        <v>482.0</v>
      </c>
      <c r="O149" s="90">
        <v>716.0</v>
      </c>
      <c r="P149" s="2">
        <f t="shared" ref="P149:R149" si="270">(G149-J149)/G149</f>
        <v>-0.00001198842329</v>
      </c>
      <c r="Q149" s="2">
        <f t="shared" si="270"/>
        <v>-0.01038555677</v>
      </c>
      <c r="R149" s="2">
        <f t="shared" si="270"/>
        <v>-0.01246027044</v>
      </c>
      <c r="T149" s="57">
        <f t="shared" ref="T149:V149" si="271">(G149-M149)/G149</f>
        <v>0.004137438915</v>
      </c>
      <c r="U149" s="57">
        <f t="shared" si="271"/>
        <v>-0.00001198842329</v>
      </c>
      <c r="V149" s="57">
        <f t="shared" si="271"/>
        <v>0.009670008698</v>
      </c>
      <c r="X149" s="57">
        <f t="shared" ref="X149:Z149" si="272">P149-X$87</f>
        <v>-0.004045691654</v>
      </c>
      <c r="Y149" s="57">
        <f t="shared" si="272"/>
        <v>-0.01244828201</v>
      </c>
      <c r="Z149" s="57">
        <f t="shared" si="272"/>
        <v>-0.006224141007</v>
      </c>
      <c r="AA149" s="57">
        <f t="shared" ref="AA149:AC149" si="273">T149-AA$87</f>
        <v>-0.01213707496</v>
      </c>
      <c r="AB149" s="57">
        <f t="shared" si="273"/>
        <v>-0.01327816748</v>
      </c>
      <c r="AC149" s="57">
        <f t="shared" si="273"/>
        <v>0.004633527194</v>
      </c>
      <c r="AE149" s="57">
        <f t="shared" si="207"/>
        <v>0.04639740529</v>
      </c>
      <c r="AF149" s="57">
        <f t="shared" si="208"/>
        <v>-0.04639740529</v>
      </c>
    </row>
    <row r="150" ht="15.75" customHeight="1">
      <c r="A150" s="18">
        <f t="shared" si="209"/>
        <v>18</v>
      </c>
      <c r="B150" s="16">
        <f t="shared" si="202"/>
        <v>93100</v>
      </c>
      <c r="C150" s="16">
        <v>1.0</v>
      </c>
      <c r="D150" s="16">
        <f t="shared" si="193"/>
        <v>0.00001074113856</v>
      </c>
      <c r="E150" s="16">
        <v>17.0</v>
      </c>
      <c r="F150" s="16">
        <v>17.0</v>
      </c>
      <c r="G150" s="16">
        <f t="shared" si="194"/>
        <v>240.9971108</v>
      </c>
      <c r="H150" s="16">
        <f t="shared" si="195"/>
        <v>481.9942216</v>
      </c>
      <c r="I150" s="16">
        <f t="shared" si="196"/>
        <v>722.9913325</v>
      </c>
      <c r="J150" s="89">
        <v>244.0</v>
      </c>
      <c r="K150" s="24">
        <v>478.0</v>
      </c>
      <c r="L150" s="2">
        <v>723.0</v>
      </c>
      <c r="M150" s="2">
        <v>241.0</v>
      </c>
      <c r="N150" s="2">
        <v>470.0</v>
      </c>
      <c r="O150" s="90">
        <v>722.0</v>
      </c>
      <c r="P150" s="2">
        <f t="shared" ref="P150:R150" si="274">(G150-J150)/G150</f>
        <v>-0.01246027044</v>
      </c>
      <c r="Q150" s="2">
        <f t="shared" si="274"/>
        <v>0.008286866252</v>
      </c>
      <c r="R150" s="2">
        <f t="shared" si="274"/>
        <v>-0.00001198842329</v>
      </c>
      <c r="T150" s="57">
        <f t="shared" ref="T150:V150" si="275">(G150-M150)/G150</f>
        <v>-0.00001198842329</v>
      </c>
      <c r="U150" s="57">
        <f t="shared" si="275"/>
        <v>0.0248845756</v>
      </c>
      <c r="V150" s="57">
        <f t="shared" si="275"/>
        <v>0.001371154023</v>
      </c>
      <c r="X150" s="57">
        <f t="shared" ref="X150:Z150" si="276">P150-X$87</f>
        <v>-0.01649397367</v>
      </c>
      <c r="Y150" s="57">
        <f t="shared" si="276"/>
        <v>0.006224141007</v>
      </c>
      <c r="Z150" s="57">
        <f t="shared" si="276"/>
        <v>0.006224141007</v>
      </c>
      <c r="AA150" s="57">
        <f t="shared" ref="AA150:AC150" si="277">T150-AA$87</f>
        <v>-0.0162865023</v>
      </c>
      <c r="AB150" s="57">
        <f t="shared" si="277"/>
        <v>0.01161839655</v>
      </c>
      <c r="AC150" s="57">
        <f t="shared" si="277"/>
        <v>-0.003665327482</v>
      </c>
      <c r="AE150" s="57">
        <f t="shared" si="207"/>
        <v>0.04715718813</v>
      </c>
      <c r="AF150" s="57">
        <f t="shared" si="208"/>
        <v>-0.04715718813</v>
      </c>
    </row>
    <row r="151" ht="15.75" customHeight="1">
      <c r="A151" s="23">
        <f t="shared" si="209"/>
        <v>19</v>
      </c>
      <c r="B151" s="21">
        <f t="shared" si="202"/>
        <v>94600</v>
      </c>
      <c r="C151" s="21">
        <v>1.0</v>
      </c>
      <c r="D151" s="21">
        <f t="shared" si="193"/>
        <v>0.00001057082452</v>
      </c>
      <c r="E151" s="21">
        <v>16.0</v>
      </c>
      <c r="F151" s="21">
        <v>18.0</v>
      </c>
      <c r="G151" s="21">
        <f t="shared" si="194"/>
        <v>240.9971108</v>
      </c>
      <c r="H151" s="21">
        <f t="shared" si="195"/>
        <v>481.9942216</v>
      </c>
      <c r="I151" s="21">
        <f t="shared" si="196"/>
        <v>722.9913325</v>
      </c>
      <c r="J151" s="93">
        <v>244.0</v>
      </c>
      <c r="K151" s="24">
        <v>477.0</v>
      </c>
      <c r="L151" s="2">
        <v>732.0</v>
      </c>
      <c r="M151" s="2">
        <v>237.0</v>
      </c>
      <c r="N151" s="2">
        <v>478.0</v>
      </c>
      <c r="O151" s="90">
        <v>715.0</v>
      </c>
      <c r="P151" s="2">
        <f t="shared" ref="P151:R151" si="278">(G151-J151)/G151</f>
        <v>-0.01246027044</v>
      </c>
      <c r="Q151" s="2">
        <f t="shared" si="278"/>
        <v>0.01036157992</v>
      </c>
      <c r="R151" s="2">
        <f t="shared" si="278"/>
        <v>-0.01246027044</v>
      </c>
      <c r="T151" s="57">
        <f t="shared" ref="T151:V151" si="279">(G151-M151)/G151</f>
        <v>0.01658572093</v>
      </c>
      <c r="U151" s="57">
        <f t="shared" si="279"/>
        <v>0.008286866252</v>
      </c>
      <c r="V151" s="57">
        <f t="shared" si="279"/>
        <v>0.01105315114</v>
      </c>
      <c r="X151" s="57">
        <f t="shared" ref="X151:Z151" si="280">P151-X$87</f>
        <v>-0.01649397367</v>
      </c>
      <c r="Y151" s="57">
        <f t="shared" si="280"/>
        <v>0.008298854676</v>
      </c>
      <c r="Z151" s="57">
        <f t="shared" si="280"/>
        <v>-0.006224141007</v>
      </c>
      <c r="AA151" s="57">
        <f t="shared" ref="AA151:AC151" si="281">T151-AA$87</f>
        <v>0.0003112070503</v>
      </c>
      <c r="AB151" s="57">
        <f t="shared" si="281"/>
        <v>-0.004979312805</v>
      </c>
      <c r="AC151" s="57">
        <f t="shared" si="281"/>
        <v>0.00601666964</v>
      </c>
      <c r="AE151" s="57">
        <f t="shared" si="207"/>
        <v>0.04791697097</v>
      </c>
      <c r="AF151" s="57">
        <f t="shared" si="208"/>
        <v>-0.04791697097</v>
      </c>
    </row>
    <row r="152" ht="15.75" customHeight="1">
      <c r="A152" s="18">
        <f t="shared" si="209"/>
        <v>20</v>
      </c>
      <c r="B152" s="16">
        <f t="shared" si="202"/>
        <v>96100</v>
      </c>
      <c r="C152" s="16">
        <v>1.0</v>
      </c>
      <c r="D152" s="16">
        <f t="shared" si="193"/>
        <v>0.00001040582726</v>
      </c>
      <c r="E152" s="16">
        <v>14.0</v>
      </c>
      <c r="F152" s="16">
        <v>20.0</v>
      </c>
      <c r="G152" s="16">
        <f t="shared" si="194"/>
        <v>240.9971108</v>
      </c>
      <c r="H152" s="16">
        <f t="shared" si="195"/>
        <v>481.9942216</v>
      </c>
      <c r="I152" s="16">
        <f t="shared" si="196"/>
        <v>722.9913325</v>
      </c>
      <c r="J152" s="89">
        <v>238.0</v>
      </c>
      <c r="K152" s="24">
        <v>485.0</v>
      </c>
      <c r="L152" s="2">
        <v>723.0</v>
      </c>
      <c r="M152" s="2">
        <v>233.0</v>
      </c>
      <c r="N152" s="2">
        <v>481.0</v>
      </c>
      <c r="O152" s="90">
        <v>722.0</v>
      </c>
      <c r="P152" s="2">
        <f t="shared" ref="P152:R152" si="282">(G152-J152)/G152</f>
        <v>0.01243629359</v>
      </c>
      <c r="Q152" s="2">
        <f t="shared" si="282"/>
        <v>-0.00623612943</v>
      </c>
      <c r="R152" s="2">
        <f t="shared" si="282"/>
        <v>-0.00001198842329</v>
      </c>
      <c r="T152" s="57">
        <f t="shared" ref="T152:V152" si="283">(G152-M152)/G152</f>
        <v>0.03318343028</v>
      </c>
      <c r="U152" s="57">
        <f t="shared" si="283"/>
        <v>0.002062725246</v>
      </c>
      <c r="V152" s="57">
        <f t="shared" si="283"/>
        <v>0.001371154023</v>
      </c>
      <c r="X152" s="57">
        <f t="shared" ref="X152:Z152" si="284">P152-X$87</f>
        <v>0.008402590359</v>
      </c>
      <c r="Y152" s="57">
        <f t="shared" si="284"/>
        <v>-0.008298854676</v>
      </c>
      <c r="Z152" s="57">
        <f t="shared" si="284"/>
        <v>0.006224141007</v>
      </c>
      <c r="AA152" s="57">
        <f t="shared" ref="AA152:AC152" si="285">T152-AA$87</f>
        <v>0.0169089164</v>
      </c>
      <c r="AB152" s="57">
        <f t="shared" si="285"/>
        <v>-0.01120345381</v>
      </c>
      <c r="AC152" s="57">
        <f t="shared" si="285"/>
        <v>-0.003665327482</v>
      </c>
      <c r="AE152" s="57">
        <f t="shared" si="207"/>
        <v>0.0486767538</v>
      </c>
      <c r="AF152" s="57">
        <f t="shared" si="208"/>
        <v>-0.0486767538</v>
      </c>
    </row>
    <row r="153" ht="15.75" customHeight="1">
      <c r="A153" s="23">
        <f t="shared" si="209"/>
        <v>21</v>
      </c>
      <c r="B153" s="21">
        <f t="shared" si="202"/>
        <v>97600</v>
      </c>
      <c r="C153" s="21">
        <v>1.0</v>
      </c>
      <c r="D153" s="21">
        <f t="shared" si="193"/>
        <v>0.00001024590164</v>
      </c>
      <c r="E153" s="21">
        <v>14.0</v>
      </c>
      <c r="F153" s="21">
        <v>22.0</v>
      </c>
      <c r="G153" s="21">
        <f t="shared" si="194"/>
        <v>240.9971108</v>
      </c>
      <c r="H153" s="21">
        <f t="shared" si="195"/>
        <v>481.9942216</v>
      </c>
      <c r="I153" s="21">
        <f t="shared" si="196"/>
        <v>722.9913325</v>
      </c>
      <c r="J153" s="93">
        <v>236.0</v>
      </c>
      <c r="K153" s="24">
        <v>476.0</v>
      </c>
      <c r="L153" s="2">
        <v>732.0</v>
      </c>
      <c r="M153" s="2">
        <v>234.0</v>
      </c>
      <c r="N153" s="2">
        <v>471.0</v>
      </c>
      <c r="O153" s="90">
        <v>716.0</v>
      </c>
      <c r="P153" s="2">
        <f t="shared" ref="P153:R153" si="286">(G153-J153)/G153</f>
        <v>0.02073514827</v>
      </c>
      <c r="Q153" s="2">
        <f t="shared" si="286"/>
        <v>0.01243629359</v>
      </c>
      <c r="R153" s="2">
        <f t="shared" si="286"/>
        <v>-0.01246027044</v>
      </c>
      <c r="S153" s="96"/>
      <c r="T153" s="97">
        <f t="shared" ref="T153:V153" si="287">(G153-M153)/G153</f>
        <v>0.02903400294</v>
      </c>
      <c r="U153" s="97">
        <f t="shared" si="287"/>
        <v>0.02280986193</v>
      </c>
      <c r="V153" s="97">
        <f t="shared" si="287"/>
        <v>0.009670008698</v>
      </c>
      <c r="W153" s="97"/>
      <c r="X153" s="97">
        <f t="shared" ref="X153:Z153" si="288">P153-X$87</f>
        <v>0.01670144503</v>
      </c>
      <c r="Y153" s="97">
        <f t="shared" si="288"/>
        <v>0.01037356834</v>
      </c>
      <c r="Z153" s="97">
        <f t="shared" si="288"/>
        <v>-0.006224141007</v>
      </c>
      <c r="AA153" s="97">
        <f t="shared" ref="AA153:AC153" si="289">T153-AA$87</f>
        <v>0.01275948906</v>
      </c>
      <c r="AB153" s="97">
        <f t="shared" si="289"/>
        <v>0.009543682877</v>
      </c>
      <c r="AC153" s="97">
        <f t="shared" si="289"/>
        <v>0.004633527194</v>
      </c>
      <c r="AD153" s="97"/>
      <c r="AE153" s="97">
        <f t="shared" si="207"/>
        <v>0.04943653664</v>
      </c>
      <c r="AF153" s="57">
        <f t="shared" si="208"/>
        <v>-0.04943653664</v>
      </c>
    </row>
    <row r="154" ht="15.75" customHeight="1">
      <c r="A154" s="18">
        <f t="shared" si="209"/>
        <v>22</v>
      </c>
      <c r="B154" s="16">
        <f t="shared" si="202"/>
        <v>99100</v>
      </c>
      <c r="C154" s="16">
        <v>1.0</v>
      </c>
      <c r="D154" s="16">
        <f t="shared" si="193"/>
        <v>0.00001009081736</v>
      </c>
      <c r="E154" s="16">
        <v>15.0</v>
      </c>
      <c r="F154" s="16">
        <v>22.0</v>
      </c>
      <c r="G154" s="16">
        <f t="shared" si="194"/>
        <v>240.9971108</v>
      </c>
      <c r="H154" s="16">
        <f t="shared" si="195"/>
        <v>481.9942216</v>
      </c>
      <c r="I154" s="16">
        <f t="shared" si="196"/>
        <v>722.9913325</v>
      </c>
      <c r="J154" s="89">
        <v>238.0</v>
      </c>
      <c r="K154" s="24">
        <v>479.0</v>
      </c>
      <c r="L154" s="2">
        <v>723.0</v>
      </c>
      <c r="M154" s="2">
        <v>237.0</v>
      </c>
      <c r="N154" s="2">
        <v>478.0</v>
      </c>
      <c r="O154" s="90">
        <v>721.0</v>
      </c>
      <c r="P154" s="2">
        <f t="shared" ref="P154:R154" si="290">(G154-J154)/G154</f>
        <v>0.01243629359</v>
      </c>
      <c r="Q154" s="2">
        <f t="shared" si="290"/>
        <v>0.006212152583</v>
      </c>
      <c r="R154" s="2">
        <f t="shared" si="290"/>
        <v>-0.00001198842329</v>
      </c>
      <c r="T154" s="57">
        <f t="shared" ref="T154:V154" si="291">(G154-M154)/G154</f>
        <v>0.01658572093</v>
      </c>
      <c r="U154" s="57">
        <f t="shared" si="291"/>
        <v>0.008286866252</v>
      </c>
      <c r="V154" s="57">
        <f t="shared" si="291"/>
        <v>0.002754296469</v>
      </c>
      <c r="X154" s="57">
        <f t="shared" ref="X154:Z154" si="292">P154-X$87</f>
        <v>0.008402590359</v>
      </c>
      <c r="Y154" s="57">
        <f t="shared" si="292"/>
        <v>0.004149427338</v>
      </c>
      <c r="Z154" s="57">
        <f t="shared" si="292"/>
        <v>0.006224141007</v>
      </c>
      <c r="AA154" s="57">
        <f t="shared" ref="AA154:AC154" si="293">T154-AA$87</f>
        <v>0.0003112070503</v>
      </c>
      <c r="AB154" s="57">
        <f t="shared" si="293"/>
        <v>-0.004979312805</v>
      </c>
      <c r="AC154" s="57">
        <f t="shared" si="293"/>
        <v>-0.002282185036</v>
      </c>
      <c r="AE154" s="57">
        <f t="shared" si="207"/>
        <v>0.05019631948</v>
      </c>
      <c r="AF154" s="57">
        <f t="shared" si="208"/>
        <v>-0.05019631948</v>
      </c>
    </row>
    <row r="155" ht="15.75" customHeight="1">
      <c r="A155" s="23">
        <f t="shared" si="209"/>
        <v>23</v>
      </c>
      <c r="B155" s="21">
        <f t="shared" si="202"/>
        <v>100600</v>
      </c>
      <c r="C155" s="21">
        <v>1.0</v>
      </c>
      <c r="D155" s="21">
        <f t="shared" si="193"/>
        <v>0.000009940357853</v>
      </c>
      <c r="E155" s="21">
        <v>16.0</v>
      </c>
      <c r="F155" s="21">
        <v>21.0</v>
      </c>
      <c r="G155" s="21">
        <f t="shared" si="194"/>
        <v>240.9971108</v>
      </c>
      <c r="H155" s="21">
        <f t="shared" si="195"/>
        <v>481.9942216</v>
      </c>
      <c r="I155" s="21">
        <f t="shared" si="196"/>
        <v>722.9913325</v>
      </c>
      <c r="J155" s="93">
        <v>240.0</v>
      </c>
      <c r="K155" s="24">
        <v>485.0</v>
      </c>
      <c r="L155" s="2">
        <v>731.0</v>
      </c>
      <c r="M155" s="2">
        <v>240.0</v>
      </c>
      <c r="N155" s="2">
        <v>482.0</v>
      </c>
      <c r="O155" s="90">
        <v>720.0</v>
      </c>
      <c r="P155" s="2">
        <f t="shared" ref="P155:R155" si="294">(G155-J155)/G155</f>
        <v>0.004137438915</v>
      </c>
      <c r="Q155" s="2">
        <f t="shared" si="294"/>
        <v>-0.00623612943</v>
      </c>
      <c r="R155" s="2">
        <f t="shared" si="294"/>
        <v>-0.01107712799</v>
      </c>
      <c r="T155" s="57">
        <f t="shared" ref="T155:V155" si="295">(G155-M155)/G155</f>
        <v>0.004137438915</v>
      </c>
      <c r="U155" s="57">
        <f t="shared" si="295"/>
        <v>-0.00001198842329</v>
      </c>
      <c r="V155" s="57">
        <f t="shared" si="295"/>
        <v>0.004137438915</v>
      </c>
      <c r="X155" s="57">
        <f t="shared" ref="X155:Z155" si="296">P155-X$87</f>
        <v>0.0001037356834</v>
      </c>
      <c r="Y155" s="57">
        <f t="shared" si="296"/>
        <v>-0.008298854676</v>
      </c>
      <c r="Z155" s="57">
        <f t="shared" si="296"/>
        <v>-0.004840998561</v>
      </c>
      <c r="AA155" s="57">
        <f t="shared" ref="AA155:AC155" si="297">T155-AA$87</f>
        <v>-0.01213707496</v>
      </c>
      <c r="AB155" s="57">
        <f t="shared" si="297"/>
        <v>-0.01327816748</v>
      </c>
      <c r="AC155" s="57">
        <f t="shared" si="297"/>
        <v>-0.0008990425899</v>
      </c>
      <c r="AE155" s="57">
        <f t="shared" si="207"/>
        <v>0.05095610232</v>
      </c>
      <c r="AF155" s="57">
        <f t="shared" si="208"/>
        <v>-0.05095610232</v>
      </c>
    </row>
    <row r="156" ht="15.75" customHeight="1">
      <c r="A156" s="18">
        <f t="shared" si="209"/>
        <v>24</v>
      </c>
      <c r="B156" s="16">
        <f t="shared" si="202"/>
        <v>102100</v>
      </c>
      <c r="C156" s="16">
        <v>1.0</v>
      </c>
      <c r="D156" s="16">
        <f t="shared" si="193"/>
        <v>0.000009794319295</v>
      </c>
      <c r="E156" s="16">
        <v>17.0</v>
      </c>
      <c r="F156" s="16">
        <v>22.0</v>
      </c>
      <c r="G156" s="16">
        <f t="shared" si="194"/>
        <v>240.9971108</v>
      </c>
      <c r="H156" s="16">
        <f t="shared" si="195"/>
        <v>481.9942216</v>
      </c>
      <c r="I156" s="16">
        <f t="shared" si="196"/>
        <v>722.9913325</v>
      </c>
      <c r="J156" s="89">
        <v>243.0</v>
      </c>
      <c r="K156" s="24">
        <v>488.0</v>
      </c>
      <c r="L156" s="2">
        <v>723.0</v>
      </c>
      <c r="M156" s="2">
        <v>241.0</v>
      </c>
      <c r="N156" s="2">
        <v>466.0</v>
      </c>
      <c r="O156" s="90">
        <v>717.0</v>
      </c>
      <c r="P156" s="2">
        <f t="shared" ref="P156:R156" si="298">(G156-J156)/G156</f>
        <v>-0.008310843099</v>
      </c>
      <c r="Q156" s="2">
        <f t="shared" si="298"/>
        <v>-0.01246027044</v>
      </c>
      <c r="R156" s="2">
        <f t="shared" si="298"/>
        <v>-0.00001198842329</v>
      </c>
      <c r="T156" s="57">
        <f t="shared" ref="T156:V156" si="299">(G156-M156)/G156</f>
        <v>-0.00001198842329</v>
      </c>
      <c r="U156" s="57">
        <f t="shared" si="299"/>
        <v>0.03318343028</v>
      </c>
      <c r="V156" s="57">
        <f t="shared" si="299"/>
        <v>0.008286866252</v>
      </c>
      <c r="X156" s="57">
        <f t="shared" ref="X156:Z156" si="300">P156-X$87</f>
        <v>-0.01234454633</v>
      </c>
      <c r="Y156" s="57">
        <f t="shared" si="300"/>
        <v>-0.01452299568</v>
      </c>
      <c r="Z156" s="57">
        <f t="shared" si="300"/>
        <v>0.006224141007</v>
      </c>
      <c r="AA156" s="57">
        <f t="shared" ref="AA156:AC156" si="301">T156-AA$87</f>
        <v>-0.0162865023</v>
      </c>
      <c r="AB156" s="57">
        <f t="shared" si="301"/>
        <v>0.01991725122</v>
      </c>
      <c r="AC156" s="57">
        <f t="shared" si="301"/>
        <v>0.003250384748</v>
      </c>
      <c r="AE156" s="57">
        <f t="shared" si="207"/>
        <v>0.05171588516</v>
      </c>
      <c r="AF156" s="57">
        <f t="shared" si="208"/>
        <v>-0.05171588516</v>
      </c>
      <c r="AG156" s="91"/>
    </row>
    <row r="157" ht="15.75" customHeight="1">
      <c r="A157" s="23">
        <f t="shared" si="209"/>
        <v>25</v>
      </c>
      <c r="B157" s="21">
        <f t="shared" si="202"/>
        <v>103600</v>
      </c>
      <c r="C157" s="21">
        <v>1.0</v>
      </c>
      <c r="D157" s="21">
        <f t="shared" si="193"/>
        <v>0.000009652509653</v>
      </c>
      <c r="E157" s="21">
        <v>18.0</v>
      </c>
      <c r="F157" s="21">
        <v>23.0</v>
      </c>
      <c r="G157" s="21">
        <f t="shared" si="194"/>
        <v>240.9971108</v>
      </c>
      <c r="H157" s="21">
        <f t="shared" si="195"/>
        <v>481.9942216</v>
      </c>
      <c r="I157" s="21">
        <f t="shared" si="196"/>
        <v>722.9913325</v>
      </c>
      <c r="J157" s="93">
        <v>244.0</v>
      </c>
      <c r="K157" s="24">
        <v>472.0</v>
      </c>
      <c r="L157" s="2">
        <v>728.0</v>
      </c>
      <c r="M157" s="2">
        <v>241.0</v>
      </c>
      <c r="N157" s="2">
        <v>472.0</v>
      </c>
      <c r="O157" s="90">
        <v>724.0</v>
      </c>
      <c r="P157" s="2">
        <f t="shared" ref="P157:R157" si="302">(G157-J157)/G157</f>
        <v>-0.01246027044</v>
      </c>
      <c r="Q157" s="2">
        <f t="shared" si="302"/>
        <v>0.02073514827</v>
      </c>
      <c r="R157" s="2">
        <f t="shared" si="302"/>
        <v>-0.006927700653</v>
      </c>
      <c r="T157" s="57">
        <f t="shared" ref="T157:V157" si="303">(G157-M157)/G157</f>
        <v>-0.00001198842329</v>
      </c>
      <c r="U157" s="57">
        <f t="shared" si="303"/>
        <v>0.02073514827</v>
      </c>
      <c r="V157" s="57">
        <f t="shared" si="303"/>
        <v>-0.001395130869</v>
      </c>
      <c r="X157" s="57">
        <f t="shared" ref="X157:Z157" si="304">P157-X$87</f>
        <v>-0.01649397367</v>
      </c>
      <c r="Y157" s="57">
        <f t="shared" si="304"/>
        <v>0.01867242302</v>
      </c>
      <c r="Z157" s="57">
        <f t="shared" si="304"/>
        <v>-0.000691571223</v>
      </c>
      <c r="AA157" s="57">
        <f t="shared" ref="AA157:AC157" si="305">T157-AA$87</f>
        <v>-0.0162865023</v>
      </c>
      <c r="AB157" s="57">
        <f t="shared" si="305"/>
        <v>0.007468969208</v>
      </c>
      <c r="AC157" s="57">
        <f t="shared" si="305"/>
        <v>-0.006431612374</v>
      </c>
      <c r="AE157" s="57">
        <f t="shared" si="207"/>
        <v>0.05247566799</v>
      </c>
      <c r="AF157" s="57">
        <f t="shared" si="208"/>
        <v>-0.05247566799</v>
      </c>
      <c r="AG157" s="91"/>
    </row>
    <row r="158" ht="15.75" customHeight="1">
      <c r="A158" s="18">
        <f t="shared" si="209"/>
        <v>26</v>
      </c>
      <c r="B158" s="16">
        <f t="shared" si="202"/>
        <v>105100</v>
      </c>
      <c r="C158" s="16">
        <v>1.0</v>
      </c>
      <c r="D158" s="16">
        <f t="shared" si="193"/>
        <v>0.000009514747859</v>
      </c>
      <c r="E158" s="16">
        <v>18.0</v>
      </c>
      <c r="F158" s="16">
        <v>23.0</v>
      </c>
      <c r="G158" s="16">
        <f t="shared" si="194"/>
        <v>240.9971108</v>
      </c>
      <c r="H158" s="16">
        <f t="shared" si="195"/>
        <v>481.9942216</v>
      </c>
      <c r="I158" s="16">
        <f t="shared" si="196"/>
        <v>722.9913325</v>
      </c>
      <c r="J158" s="89">
        <v>243.0</v>
      </c>
      <c r="K158" s="24">
        <v>478.0</v>
      </c>
      <c r="L158" s="2">
        <v>732.0</v>
      </c>
      <c r="M158" s="2">
        <v>234.0</v>
      </c>
      <c r="N158" s="2">
        <v>479.0</v>
      </c>
      <c r="O158" s="90">
        <v>714.0</v>
      </c>
      <c r="P158" s="2">
        <f t="shared" ref="P158:R158" si="306">(G158-J158)/G158</f>
        <v>-0.008310843099</v>
      </c>
      <c r="Q158" s="2">
        <f t="shared" si="306"/>
        <v>0.008286866252</v>
      </c>
      <c r="R158" s="2">
        <f t="shared" si="306"/>
        <v>-0.01246027044</v>
      </c>
      <c r="T158" s="57">
        <f t="shared" ref="T158:V158" si="307">(G158-M158)/G158</f>
        <v>0.02903400294</v>
      </c>
      <c r="U158" s="57">
        <f t="shared" si="307"/>
        <v>0.006212152583</v>
      </c>
      <c r="V158" s="57">
        <f t="shared" si="307"/>
        <v>0.01243629359</v>
      </c>
      <c r="X158" s="57">
        <f t="shared" ref="X158:Z158" si="308">P158-X$87</f>
        <v>-0.01234454633</v>
      </c>
      <c r="Y158" s="57">
        <f t="shared" si="308"/>
        <v>0.006224141007</v>
      </c>
      <c r="Z158" s="57">
        <f t="shared" si="308"/>
        <v>-0.006224141007</v>
      </c>
      <c r="AA158" s="57">
        <f t="shared" ref="AA158:AC158" si="309">T158-AA$87</f>
        <v>0.01275948906</v>
      </c>
      <c r="AB158" s="57">
        <f t="shared" si="309"/>
        <v>-0.007054026474</v>
      </c>
      <c r="AC158" s="57">
        <f t="shared" si="309"/>
        <v>0.007399812086</v>
      </c>
      <c r="AE158" s="57">
        <f t="shared" si="207"/>
        <v>0.05323545083</v>
      </c>
      <c r="AF158" s="57">
        <f t="shared" si="208"/>
        <v>-0.05323545083</v>
      </c>
      <c r="AG158" s="91"/>
    </row>
    <row r="159" ht="15.75" customHeight="1">
      <c r="A159" s="23">
        <f t="shared" si="209"/>
        <v>27</v>
      </c>
      <c r="B159" s="21">
        <f t="shared" si="202"/>
        <v>106600</v>
      </c>
      <c r="C159" s="21">
        <v>1.0</v>
      </c>
      <c r="D159" s="21">
        <f t="shared" si="193"/>
        <v>0.000009380863039</v>
      </c>
      <c r="E159" s="21">
        <v>18.0</v>
      </c>
      <c r="F159" s="21">
        <v>23.0</v>
      </c>
      <c r="G159" s="21">
        <f t="shared" si="194"/>
        <v>240.9971108</v>
      </c>
      <c r="H159" s="21">
        <f t="shared" si="195"/>
        <v>481.9942216</v>
      </c>
      <c r="I159" s="21">
        <f t="shared" si="196"/>
        <v>722.9913325</v>
      </c>
      <c r="J159" s="93">
        <v>237.0</v>
      </c>
      <c r="K159" s="24">
        <v>484.0</v>
      </c>
      <c r="L159" s="2">
        <v>723.0</v>
      </c>
      <c r="M159" s="2">
        <v>232.0</v>
      </c>
      <c r="N159" s="2">
        <v>481.0</v>
      </c>
      <c r="O159" s="90">
        <v>722.0</v>
      </c>
      <c r="P159" s="2">
        <f t="shared" ref="P159:R159" si="310">(G159-J159)/G159</f>
        <v>0.01658572093</v>
      </c>
      <c r="Q159" s="2">
        <f t="shared" si="310"/>
        <v>-0.004161415761</v>
      </c>
      <c r="R159" s="2">
        <f t="shared" si="310"/>
        <v>-0.00001198842329</v>
      </c>
      <c r="T159" s="57">
        <f t="shared" ref="T159:V159" si="311">(G159-M159)/G159</f>
        <v>0.03733285762</v>
      </c>
      <c r="U159" s="57">
        <f t="shared" si="311"/>
        <v>0.002062725246</v>
      </c>
      <c r="V159" s="57">
        <f t="shared" si="311"/>
        <v>0.001371154023</v>
      </c>
      <c r="X159" s="57">
        <f t="shared" ref="X159:Z159" si="312">P159-X$87</f>
        <v>0.0125520177</v>
      </c>
      <c r="Y159" s="57">
        <f t="shared" si="312"/>
        <v>-0.006224141007</v>
      </c>
      <c r="Z159" s="57">
        <f t="shared" si="312"/>
        <v>0.006224141007</v>
      </c>
      <c r="AA159" s="57">
        <f t="shared" ref="AA159:AC159" si="313">T159-AA$87</f>
        <v>0.02105834374</v>
      </c>
      <c r="AB159" s="57">
        <f t="shared" si="313"/>
        <v>-0.01120345381</v>
      </c>
      <c r="AC159" s="57">
        <f t="shared" si="313"/>
        <v>-0.003665327482</v>
      </c>
      <c r="AE159" s="57">
        <f t="shared" si="207"/>
        <v>0.05399523367</v>
      </c>
      <c r="AF159" s="57">
        <f t="shared" si="208"/>
        <v>-0.05399523367</v>
      </c>
      <c r="AG159" s="91"/>
    </row>
    <row r="160" ht="15.75" customHeight="1">
      <c r="A160" s="18">
        <f t="shared" si="209"/>
        <v>28</v>
      </c>
      <c r="B160" s="16">
        <f t="shared" si="202"/>
        <v>108100</v>
      </c>
      <c r="C160" s="16">
        <v>1.0</v>
      </c>
      <c r="D160" s="16">
        <f t="shared" si="193"/>
        <v>0.000009250693802</v>
      </c>
      <c r="E160" s="16">
        <v>17.0</v>
      </c>
      <c r="F160" s="16">
        <v>23.0</v>
      </c>
      <c r="G160" s="16">
        <f t="shared" si="194"/>
        <v>240.9971108</v>
      </c>
      <c r="H160" s="16">
        <f t="shared" si="195"/>
        <v>481.9942216</v>
      </c>
      <c r="I160" s="16">
        <f t="shared" si="196"/>
        <v>722.9913325</v>
      </c>
      <c r="J160" s="89">
        <v>235.0</v>
      </c>
      <c r="K160" s="24">
        <v>477.0</v>
      </c>
      <c r="L160" s="2">
        <v>732.0</v>
      </c>
      <c r="M160" s="2">
        <v>233.0</v>
      </c>
      <c r="N160" s="2">
        <v>470.0</v>
      </c>
      <c r="O160" s="90">
        <v>717.0</v>
      </c>
      <c r="P160" s="2">
        <f t="shared" ref="P160:R160" si="314">(G160-J160)/G160</f>
        <v>0.0248845756</v>
      </c>
      <c r="Q160" s="2">
        <f t="shared" si="314"/>
        <v>0.01036157992</v>
      </c>
      <c r="R160" s="2">
        <f t="shared" si="314"/>
        <v>-0.01246027044</v>
      </c>
      <c r="S160" s="96"/>
      <c r="T160" s="97">
        <f t="shared" ref="T160:V160" si="315">(G160-M160)/G160</f>
        <v>0.03318343028</v>
      </c>
      <c r="U160" s="97">
        <f t="shared" si="315"/>
        <v>0.0248845756</v>
      </c>
      <c r="V160" s="97">
        <f t="shared" si="315"/>
        <v>0.008286866252</v>
      </c>
      <c r="W160" s="97"/>
      <c r="X160" s="97">
        <f t="shared" ref="X160:Z160" si="316">P160-X$87</f>
        <v>0.02085087237</v>
      </c>
      <c r="Y160" s="97">
        <f t="shared" si="316"/>
        <v>0.008298854676</v>
      </c>
      <c r="Z160" s="97">
        <f t="shared" si="316"/>
        <v>-0.006224141007</v>
      </c>
      <c r="AA160" s="97">
        <f t="shared" ref="AA160:AC160" si="317">T160-AA$87</f>
        <v>0.0169089164</v>
      </c>
      <c r="AB160" s="97">
        <f t="shared" si="317"/>
        <v>0.01161839655</v>
      </c>
      <c r="AC160" s="97">
        <f t="shared" si="317"/>
        <v>0.003250384748</v>
      </c>
      <c r="AD160" s="97"/>
      <c r="AE160" s="97">
        <f t="shared" si="207"/>
        <v>0.05475501651</v>
      </c>
      <c r="AF160" s="57">
        <f t="shared" si="208"/>
        <v>-0.05475501651</v>
      </c>
      <c r="AG160" s="91"/>
    </row>
    <row r="161" ht="15.75" customHeight="1">
      <c r="A161" s="23">
        <f t="shared" si="209"/>
        <v>29</v>
      </c>
      <c r="B161" s="21">
        <f t="shared" si="202"/>
        <v>109600</v>
      </c>
      <c r="C161" s="21">
        <v>1.0</v>
      </c>
      <c r="D161" s="21">
        <f t="shared" si="193"/>
        <v>0.000009124087591</v>
      </c>
      <c r="E161" s="21">
        <v>17.0</v>
      </c>
      <c r="F161" s="21">
        <v>25.0</v>
      </c>
      <c r="G161" s="21">
        <f t="shared" si="194"/>
        <v>240.9971108</v>
      </c>
      <c r="H161" s="21">
        <f t="shared" si="195"/>
        <v>481.9942216</v>
      </c>
      <c r="I161" s="21">
        <f t="shared" si="196"/>
        <v>722.9913325</v>
      </c>
      <c r="J161" s="93">
        <v>236.0</v>
      </c>
      <c r="K161" s="24">
        <v>476.0</v>
      </c>
      <c r="L161" s="2">
        <v>723.0</v>
      </c>
      <c r="M161" s="2">
        <v>235.0</v>
      </c>
      <c r="N161" s="2">
        <v>476.0</v>
      </c>
      <c r="O161" s="90">
        <v>717.0</v>
      </c>
      <c r="P161" s="2">
        <f t="shared" ref="P161:R161" si="318">(G161-J161)/G161</f>
        <v>0.02073514827</v>
      </c>
      <c r="Q161" s="2">
        <f t="shared" si="318"/>
        <v>0.01243629359</v>
      </c>
      <c r="R161" s="2">
        <f t="shared" si="318"/>
        <v>-0.00001198842329</v>
      </c>
      <c r="T161" s="57">
        <f t="shared" ref="T161:V161" si="319">(G161-M161)/G161</f>
        <v>0.0248845756</v>
      </c>
      <c r="U161" s="57">
        <f t="shared" si="319"/>
        <v>0.01243629359</v>
      </c>
      <c r="V161" s="57">
        <f t="shared" si="319"/>
        <v>0.008286866252</v>
      </c>
      <c r="X161" s="57">
        <f t="shared" ref="X161:Z161" si="320">P161-X$87</f>
        <v>0.01670144503</v>
      </c>
      <c r="Y161" s="57">
        <f t="shared" si="320"/>
        <v>0.01037356834</v>
      </c>
      <c r="Z161" s="57">
        <f t="shared" si="320"/>
        <v>0.006224141007</v>
      </c>
      <c r="AA161" s="57">
        <f t="shared" ref="AA161:AC161" si="321">T161-AA$87</f>
        <v>0.008610061726</v>
      </c>
      <c r="AB161" s="57">
        <f t="shared" si="321"/>
        <v>-0.0008298854676</v>
      </c>
      <c r="AC161" s="57">
        <f t="shared" si="321"/>
        <v>0.003250384748</v>
      </c>
      <c r="AE161" s="57">
        <f t="shared" si="207"/>
        <v>0.05551479934</v>
      </c>
      <c r="AF161" s="57">
        <f t="shared" si="208"/>
        <v>-0.05551479934</v>
      </c>
      <c r="AG161" s="91"/>
    </row>
    <row r="162" ht="15.75" customHeight="1">
      <c r="A162" s="18">
        <f t="shared" si="209"/>
        <v>30</v>
      </c>
      <c r="B162" s="16">
        <f t="shared" si="202"/>
        <v>111100</v>
      </c>
      <c r="C162" s="16">
        <v>1.0</v>
      </c>
      <c r="D162" s="16">
        <f t="shared" si="193"/>
        <v>0.00000900090009</v>
      </c>
      <c r="E162" s="16">
        <v>17.0</v>
      </c>
      <c r="F162" s="16">
        <v>27.0</v>
      </c>
      <c r="G162" s="16">
        <f t="shared" si="194"/>
        <v>240.9971108</v>
      </c>
      <c r="H162" s="16">
        <f t="shared" si="195"/>
        <v>481.9942216</v>
      </c>
      <c r="I162" s="16">
        <f t="shared" si="196"/>
        <v>722.9913325</v>
      </c>
      <c r="J162" s="89">
        <v>239.0</v>
      </c>
      <c r="K162" s="24">
        <v>482.0</v>
      </c>
      <c r="L162" s="2">
        <v>727.0</v>
      </c>
      <c r="M162" s="2">
        <v>238.0</v>
      </c>
      <c r="N162" s="2">
        <v>481.0</v>
      </c>
      <c r="O162" s="90">
        <v>724.0</v>
      </c>
      <c r="P162" s="2">
        <f t="shared" ref="P162:R162" si="322">(G162-J162)/G162</f>
        <v>0.008286866252</v>
      </c>
      <c r="Q162" s="2">
        <f t="shared" si="322"/>
        <v>-0.00001198842329</v>
      </c>
      <c r="R162" s="2">
        <f t="shared" si="322"/>
        <v>-0.005544558207</v>
      </c>
      <c r="T162" s="57">
        <f t="shared" ref="T162:V162" si="323">(G162-M162)/G162</f>
        <v>0.01243629359</v>
      </c>
      <c r="U162" s="57">
        <f t="shared" si="323"/>
        <v>0.002062725246</v>
      </c>
      <c r="V162" s="57">
        <f t="shared" si="323"/>
        <v>-0.001395130869</v>
      </c>
      <c r="X162" s="57">
        <f t="shared" ref="X162:Z162" si="324">P162-X$87</f>
        <v>0.004253163021</v>
      </c>
      <c r="Y162" s="57">
        <f t="shared" si="324"/>
        <v>-0.002074713669</v>
      </c>
      <c r="Z162" s="57">
        <f t="shared" si="324"/>
        <v>0.000691571223</v>
      </c>
      <c r="AA162" s="57">
        <f t="shared" ref="AA162:AC162" si="325">T162-AA$87</f>
        <v>-0.003838220288</v>
      </c>
      <c r="AB162" s="57">
        <f t="shared" si="325"/>
        <v>-0.01120345381</v>
      </c>
      <c r="AC162" s="57">
        <f t="shared" si="325"/>
        <v>-0.006431612374</v>
      </c>
      <c r="AE162" s="57">
        <f t="shared" si="207"/>
        <v>0.05627458218</v>
      </c>
      <c r="AF162" s="57">
        <f t="shared" si="208"/>
        <v>-0.05627458218</v>
      </c>
      <c r="AG162" s="91"/>
    </row>
    <row r="163" ht="15.75" customHeight="1">
      <c r="A163" s="23">
        <f t="shared" si="209"/>
        <v>31</v>
      </c>
      <c r="B163" s="21">
        <f t="shared" si="202"/>
        <v>112600</v>
      </c>
      <c r="C163" s="21">
        <v>1.0</v>
      </c>
      <c r="D163" s="21">
        <f t="shared" si="193"/>
        <v>0.000008880994671</v>
      </c>
      <c r="E163" s="21">
        <v>17.0</v>
      </c>
      <c r="F163" s="21">
        <v>23.0</v>
      </c>
      <c r="G163" s="21">
        <f t="shared" si="194"/>
        <v>240.9971108</v>
      </c>
      <c r="H163" s="21">
        <f t="shared" si="195"/>
        <v>481.9942216</v>
      </c>
      <c r="I163" s="21">
        <f t="shared" si="196"/>
        <v>722.9913325</v>
      </c>
      <c r="J163" s="93">
        <v>241.0</v>
      </c>
      <c r="K163" s="24">
        <v>487.0</v>
      </c>
      <c r="L163" s="2">
        <v>732.0</v>
      </c>
      <c r="M163" s="2">
        <v>240.0</v>
      </c>
      <c r="N163" s="2">
        <v>483.0</v>
      </c>
      <c r="O163" s="90">
        <v>713.0</v>
      </c>
      <c r="P163" s="2">
        <f t="shared" ref="P163:R163" si="326">(G163-J163)/G163</f>
        <v>-0.00001198842329</v>
      </c>
      <c r="Q163" s="2">
        <f t="shared" si="326"/>
        <v>-0.01038555677</v>
      </c>
      <c r="R163" s="2">
        <f t="shared" si="326"/>
        <v>-0.01246027044</v>
      </c>
      <c r="T163" s="57">
        <f t="shared" ref="T163:V163" si="327">(G163-M163)/G163</f>
        <v>0.004137438915</v>
      </c>
      <c r="U163" s="57">
        <f t="shared" si="327"/>
        <v>-0.002086702092</v>
      </c>
      <c r="V163" s="57">
        <f t="shared" si="327"/>
        <v>0.01381943604</v>
      </c>
      <c r="X163" s="57">
        <f t="shared" ref="X163:Z163" si="328">P163-X$87</f>
        <v>-0.004045691654</v>
      </c>
      <c r="Y163" s="57">
        <f t="shared" si="328"/>
        <v>-0.01244828201</v>
      </c>
      <c r="Z163" s="57">
        <f t="shared" si="328"/>
        <v>-0.006224141007</v>
      </c>
      <c r="AA163" s="57">
        <f t="shared" ref="AA163:AC163" si="329">T163-AA$87</f>
        <v>-0.01213707496</v>
      </c>
      <c r="AB163" s="57">
        <f t="shared" si="329"/>
        <v>-0.01535288115</v>
      </c>
      <c r="AC163" s="57">
        <f t="shared" si="329"/>
        <v>0.008782954532</v>
      </c>
      <c r="AE163" s="57">
        <f t="shared" si="207"/>
        <v>0.05703436502</v>
      </c>
      <c r="AF163" s="57">
        <f t="shared" si="208"/>
        <v>-0.05703436502</v>
      </c>
      <c r="AG163" s="91"/>
    </row>
    <row r="164" ht="15.75" customHeight="1">
      <c r="A164" s="18">
        <f t="shared" si="209"/>
        <v>32</v>
      </c>
      <c r="B164" s="16">
        <f t="shared" si="202"/>
        <v>114100</v>
      </c>
      <c r="C164" s="16">
        <v>1.0</v>
      </c>
      <c r="D164" s="16">
        <f t="shared" si="193"/>
        <v>0.000008764241893</v>
      </c>
      <c r="E164" s="16">
        <v>15.0</v>
      </c>
      <c r="F164" s="16">
        <v>26.0</v>
      </c>
      <c r="G164" s="16">
        <f t="shared" si="194"/>
        <v>240.9971108</v>
      </c>
      <c r="H164" s="16">
        <f t="shared" si="195"/>
        <v>481.9942216</v>
      </c>
      <c r="I164" s="16">
        <f t="shared" si="196"/>
        <v>722.9913325</v>
      </c>
      <c r="J164" s="89">
        <v>243.0</v>
      </c>
      <c r="K164" s="24">
        <v>483.0</v>
      </c>
      <c r="L164" s="2">
        <v>721.0</v>
      </c>
      <c r="M164" s="2">
        <v>241.0</v>
      </c>
      <c r="N164" s="2">
        <v>463.0</v>
      </c>
      <c r="O164" s="90">
        <v>718.0</v>
      </c>
      <c r="P164" s="2">
        <f t="shared" ref="P164:R164" si="330">(G164-J164)/G164</f>
        <v>-0.008310843099</v>
      </c>
      <c r="Q164" s="2">
        <f t="shared" si="330"/>
        <v>-0.002086702092</v>
      </c>
      <c r="R164" s="2">
        <f t="shared" si="330"/>
        <v>0.002754296469</v>
      </c>
      <c r="T164" s="57">
        <f t="shared" ref="T164:V164" si="331">(G164-M164)/G164</f>
        <v>-0.00001198842329</v>
      </c>
      <c r="U164" s="57">
        <f t="shared" si="331"/>
        <v>0.03940757129</v>
      </c>
      <c r="V164" s="57">
        <f t="shared" si="331"/>
        <v>0.006903723806</v>
      </c>
      <c r="X164" s="57">
        <f t="shared" ref="X164:Z164" si="332">P164-X$87</f>
        <v>-0.01234454633</v>
      </c>
      <c r="Y164" s="57">
        <f t="shared" si="332"/>
        <v>-0.004149427338</v>
      </c>
      <c r="Z164" s="57">
        <f t="shared" si="332"/>
        <v>0.008990425899</v>
      </c>
      <c r="AA164" s="57">
        <f t="shared" ref="AA164:AC164" si="333">T164-AA$87</f>
        <v>-0.0162865023</v>
      </c>
      <c r="AB164" s="57">
        <f t="shared" si="333"/>
        <v>0.02614139223</v>
      </c>
      <c r="AC164" s="57">
        <f t="shared" si="333"/>
        <v>0.001867242302</v>
      </c>
      <c r="AE164" s="57">
        <f t="shared" si="207"/>
        <v>0.05779414786</v>
      </c>
      <c r="AF164" s="57">
        <f t="shared" si="208"/>
        <v>-0.05779414786</v>
      </c>
      <c r="AG164" s="91"/>
    </row>
    <row r="165" ht="15.75" customHeight="1">
      <c r="A165" s="23">
        <f t="shared" si="209"/>
        <v>33</v>
      </c>
      <c r="B165" s="21">
        <f t="shared" si="202"/>
        <v>115600</v>
      </c>
      <c r="C165" s="21">
        <v>1.0</v>
      </c>
      <c r="D165" s="21">
        <f t="shared" si="193"/>
        <v>0.000008650519031</v>
      </c>
      <c r="E165" s="21">
        <v>15.0</v>
      </c>
      <c r="F165" s="21">
        <v>25.0</v>
      </c>
      <c r="G165" s="21">
        <f t="shared" si="194"/>
        <v>240.9971108</v>
      </c>
      <c r="H165" s="21">
        <f t="shared" si="195"/>
        <v>481.9942216</v>
      </c>
      <c r="I165" s="21">
        <f t="shared" si="196"/>
        <v>722.9913325</v>
      </c>
      <c r="J165" s="93">
        <v>244.0</v>
      </c>
      <c r="K165" s="24">
        <v>468.0</v>
      </c>
      <c r="L165" s="2">
        <v>727.0</v>
      </c>
      <c r="M165" s="2">
        <v>241.0</v>
      </c>
      <c r="N165" s="2">
        <v>469.0</v>
      </c>
      <c r="O165" s="90">
        <v>724.0</v>
      </c>
      <c r="P165" s="2">
        <f t="shared" ref="P165:R165" si="334">(G165-J165)/G165</f>
        <v>-0.01246027044</v>
      </c>
      <c r="Q165" s="2">
        <f t="shared" si="334"/>
        <v>0.02903400294</v>
      </c>
      <c r="R165" s="2">
        <f t="shared" si="334"/>
        <v>-0.005544558207</v>
      </c>
      <c r="T165" s="57">
        <f t="shared" ref="T165:V165" si="335">(G165-M165)/G165</f>
        <v>-0.00001198842329</v>
      </c>
      <c r="U165" s="57">
        <f t="shared" si="335"/>
        <v>0.02695928927</v>
      </c>
      <c r="V165" s="57">
        <f t="shared" si="335"/>
        <v>-0.001395130869</v>
      </c>
      <c r="X165" s="57">
        <f t="shared" ref="X165:Z165" si="336">P165-X$87</f>
        <v>-0.01649397367</v>
      </c>
      <c r="Y165" s="57">
        <f t="shared" si="336"/>
        <v>0.0269712777</v>
      </c>
      <c r="Z165" s="57">
        <f t="shared" si="336"/>
        <v>0.000691571223</v>
      </c>
      <c r="AA165" s="57">
        <f t="shared" ref="AA165:AC165" si="337">T165-AA$87</f>
        <v>-0.0162865023</v>
      </c>
      <c r="AB165" s="57">
        <f t="shared" si="337"/>
        <v>0.01369311021</v>
      </c>
      <c r="AC165" s="57">
        <f t="shared" si="337"/>
        <v>-0.006431612374</v>
      </c>
      <c r="AE165" s="57">
        <f t="shared" si="207"/>
        <v>0.0585539307</v>
      </c>
      <c r="AF165" s="57">
        <f t="shared" si="208"/>
        <v>-0.0585539307</v>
      </c>
      <c r="AG165" s="91"/>
    </row>
    <row r="166" ht="15.75" customHeight="1">
      <c r="A166" s="18">
        <f t="shared" si="209"/>
        <v>34</v>
      </c>
      <c r="B166" s="16">
        <f t="shared" si="202"/>
        <v>117100</v>
      </c>
      <c r="C166" s="16">
        <v>1.0</v>
      </c>
      <c r="D166" s="16">
        <f t="shared" si="193"/>
        <v>0.00000853970965</v>
      </c>
      <c r="E166" s="16">
        <v>16.0</v>
      </c>
      <c r="F166" s="16">
        <v>25.0</v>
      </c>
      <c r="G166" s="16">
        <f t="shared" si="194"/>
        <v>240.9971108</v>
      </c>
      <c r="H166" s="16">
        <f t="shared" si="195"/>
        <v>481.9942216</v>
      </c>
      <c r="I166" s="16">
        <f t="shared" si="196"/>
        <v>722.9913325</v>
      </c>
      <c r="J166" s="89">
        <v>244.0</v>
      </c>
      <c r="K166" s="24">
        <v>474.0</v>
      </c>
      <c r="L166" s="2">
        <v>733.0</v>
      </c>
      <c r="M166" s="2">
        <v>236.0</v>
      </c>
      <c r="N166" s="2">
        <v>475.0</v>
      </c>
      <c r="O166" s="90">
        <v>712.0</v>
      </c>
      <c r="P166" s="2">
        <f t="shared" ref="P166:R166" si="338">(G166-J166)/G166</f>
        <v>-0.01246027044</v>
      </c>
      <c r="Q166" s="2">
        <f t="shared" si="338"/>
        <v>0.01658572093</v>
      </c>
      <c r="R166" s="2">
        <f t="shared" si="338"/>
        <v>-0.01384341288</v>
      </c>
      <c r="T166" s="57">
        <f t="shared" ref="T166:V166" si="339">(G166-M166)/G166</f>
        <v>0.02073514827</v>
      </c>
      <c r="U166" s="57">
        <f t="shared" si="339"/>
        <v>0.01451100726</v>
      </c>
      <c r="V166" s="57">
        <f t="shared" si="339"/>
        <v>0.01520257848</v>
      </c>
      <c r="X166" s="57">
        <f t="shared" ref="X166:Z166" si="340">P166-X$87</f>
        <v>-0.01649397367</v>
      </c>
      <c r="Y166" s="57">
        <f t="shared" si="340"/>
        <v>0.01452299568</v>
      </c>
      <c r="Z166" s="57">
        <f t="shared" si="340"/>
        <v>-0.007607283453</v>
      </c>
      <c r="AA166" s="57">
        <f t="shared" ref="AA166:AC166" si="341">T166-AA$87</f>
        <v>0.004460634388</v>
      </c>
      <c r="AB166" s="57">
        <f t="shared" si="341"/>
        <v>0.001244828201</v>
      </c>
      <c r="AC166" s="57">
        <f t="shared" si="341"/>
        <v>0.01016609698</v>
      </c>
      <c r="AE166" s="57">
        <f t="shared" si="207"/>
        <v>0.05931371353</v>
      </c>
      <c r="AF166" s="57">
        <f t="shared" si="208"/>
        <v>-0.05931371353</v>
      </c>
    </row>
    <row r="167" ht="15.75" customHeight="1">
      <c r="A167" s="23">
        <f t="shared" si="209"/>
        <v>35</v>
      </c>
      <c r="B167" s="21">
        <f t="shared" si="202"/>
        <v>118600</v>
      </c>
      <c r="C167" s="21">
        <v>1.0</v>
      </c>
      <c r="D167" s="21">
        <f t="shared" si="193"/>
        <v>0.000008431703204</v>
      </c>
      <c r="E167" s="21">
        <v>16.0</v>
      </c>
      <c r="F167" s="21">
        <v>21.0</v>
      </c>
      <c r="G167" s="21">
        <f t="shared" si="194"/>
        <v>240.9971108</v>
      </c>
      <c r="H167" s="21">
        <f t="shared" si="195"/>
        <v>481.9942216</v>
      </c>
      <c r="I167" s="21">
        <f t="shared" si="196"/>
        <v>722.9913325</v>
      </c>
      <c r="J167" s="93">
        <v>238.0</v>
      </c>
      <c r="K167" s="24">
        <v>480.0</v>
      </c>
      <c r="L167" s="2">
        <v>720.0</v>
      </c>
      <c r="M167" s="2">
        <v>232.0</v>
      </c>
      <c r="N167" s="2">
        <v>479.0</v>
      </c>
      <c r="O167" s="90">
        <v>717.0</v>
      </c>
      <c r="P167" s="2">
        <f t="shared" ref="P167:R167" si="342">(G167-J167)/G167</f>
        <v>0.01243629359</v>
      </c>
      <c r="Q167" s="2">
        <f t="shared" si="342"/>
        <v>0.004137438915</v>
      </c>
      <c r="R167" s="2">
        <f t="shared" si="342"/>
        <v>0.004137438915</v>
      </c>
      <c r="T167" s="57">
        <f t="shared" ref="T167:V167" si="343">(G167-M167)/G167</f>
        <v>0.03733285762</v>
      </c>
      <c r="U167" s="57">
        <f t="shared" si="343"/>
        <v>0.006212152583</v>
      </c>
      <c r="V167" s="57">
        <f t="shared" si="343"/>
        <v>0.008286866252</v>
      </c>
      <c r="X167" s="57">
        <f t="shared" ref="X167:Z167" si="344">P167-X$87</f>
        <v>0.008402590359</v>
      </c>
      <c r="Y167" s="57">
        <f t="shared" si="344"/>
        <v>0.002074713669</v>
      </c>
      <c r="Z167" s="57">
        <f t="shared" si="344"/>
        <v>0.01037356834</v>
      </c>
      <c r="AA167" s="57">
        <f t="shared" ref="AA167:AC167" si="345">T167-AA$87</f>
        <v>0.02105834374</v>
      </c>
      <c r="AB167" s="57">
        <f t="shared" si="345"/>
        <v>-0.007054026474</v>
      </c>
      <c r="AC167" s="57">
        <f t="shared" si="345"/>
        <v>0.003250384748</v>
      </c>
      <c r="AE167" s="57">
        <f t="shared" si="207"/>
        <v>0.06007349637</v>
      </c>
      <c r="AF167" s="57">
        <f t="shared" si="208"/>
        <v>-0.06007349637</v>
      </c>
      <c r="AG167" s="91"/>
    </row>
    <row r="168" ht="15.75" customHeight="1">
      <c r="A168" s="18">
        <f t="shared" si="209"/>
        <v>36</v>
      </c>
      <c r="B168" s="16">
        <f t="shared" si="202"/>
        <v>120100</v>
      </c>
      <c r="C168" s="16">
        <v>1.0</v>
      </c>
      <c r="D168" s="16">
        <f t="shared" si="193"/>
        <v>0.000008326394671</v>
      </c>
      <c r="E168" s="16">
        <v>16.0</v>
      </c>
      <c r="F168" s="16">
        <v>24.0</v>
      </c>
      <c r="G168" s="16">
        <f t="shared" si="194"/>
        <v>240.9971108</v>
      </c>
      <c r="H168" s="16">
        <f t="shared" si="195"/>
        <v>481.9942216</v>
      </c>
      <c r="I168" s="16">
        <f t="shared" si="196"/>
        <v>722.9913325</v>
      </c>
      <c r="J168" s="89">
        <v>235.0</v>
      </c>
      <c r="K168" s="24">
        <v>484.0</v>
      </c>
      <c r="L168" s="2">
        <v>726.0</v>
      </c>
      <c r="M168" s="2">
        <v>231.0</v>
      </c>
      <c r="N168" s="2">
        <v>463.0</v>
      </c>
      <c r="O168" s="90">
        <v>724.0</v>
      </c>
      <c r="P168" s="2">
        <f t="shared" ref="P168:R168" si="346">(G168-J168)/G168</f>
        <v>0.0248845756</v>
      </c>
      <c r="Q168" s="2">
        <f t="shared" si="346"/>
        <v>-0.004161415761</v>
      </c>
      <c r="R168" s="2">
        <f t="shared" si="346"/>
        <v>-0.004161415761</v>
      </c>
      <c r="T168" s="57">
        <f t="shared" ref="T168:V168" si="347">(G168-M168)/G168</f>
        <v>0.04148228496</v>
      </c>
      <c r="U168" s="57">
        <f t="shared" si="347"/>
        <v>0.03940757129</v>
      </c>
      <c r="V168" s="57">
        <f t="shared" si="347"/>
        <v>-0.001395130869</v>
      </c>
      <c r="X168" s="57">
        <f t="shared" ref="X168:Z168" si="348">P168-X$87</f>
        <v>0.02085087237</v>
      </c>
      <c r="Y168" s="57">
        <f t="shared" si="348"/>
        <v>-0.006224141007</v>
      </c>
      <c r="Z168" s="57">
        <f t="shared" si="348"/>
        <v>0.002074713669</v>
      </c>
      <c r="AA168" s="57">
        <f t="shared" ref="AA168:AC168" si="349">T168-AA$87</f>
        <v>0.02520777108</v>
      </c>
      <c r="AB168" s="57">
        <f t="shared" si="349"/>
        <v>0.02614139223</v>
      </c>
      <c r="AC168" s="57">
        <f t="shared" si="349"/>
        <v>-0.006431612374</v>
      </c>
      <c r="AE168" s="57">
        <f t="shared" si="207"/>
        <v>0.06083327921</v>
      </c>
      <c r="AF168" s="57">
        <f t="shared" si="208"/>
        <v>-0.06083327921</v>
      </c>
      <c r="AG168" s="91"/>
    </row>
    <row r="169" ht="15.75" customHeight="1">
      <c r="A169" s="23">
        <f t="shared" si="209"/>
        <v>37</v>
      </c>
      <c r="B169" s="21">
        <f t="shared" si="202"/>
        <v>121600</v>
      </c>
      <c r="C169" s="21">
        <v>1.0</v>
      </c>
      <c r="D169" s="16">
        <f t="shared" si="193"/>
        <v>0.000008223684211</v>
      </c>
      <c r="E169" s="21">
        <v>17.0</v>
      </c>
      <c r="F169" s="21">
        <v>21.0</v>
      </c>
      <c r="G169" s="21">
        <f t="shared" si="194"/>
        <v>240.9971108</v>
      </c>
      <c r="H169" s="21">
        <f t="shared" si="195"/>
        <v>481.9942216</v>
      </c>
      <c r="I169" s="21">
        <f t="shared" si="196"/>
        <v>722.9913325</v>
      </c>
      <c r="J169" s="93">
        <v>234.0</v>
      </c>
      <c r="K169" s="24">
        <v>467.0</v>
      </c>
      <c r="L169" s="2">
        <v>732.0</v>
      </c>
      <c r="M169" s="2">
        <v>232.0</v>
      </c>
      <c r="N169" s="2">
        <v>468.0</v>
      </c>
      <c r="O169" s="90">
        <v>715.0</v>
      </c>
      <c r="P169" s="2">
        <f t="shared" ref="P169:R169" si="350">(G169-J169)/G169</f>
        <v>0.02903400294</v>
      </c>
      <c r="Q169" s="2">
        <f t="shared" si="350"/>
        <v>0.03110871661</v>
      </c>
      <c r="R169" s="2">
        <f t="shared" si="350"/>
        <v>-0.01246027044</v>
      </c>
      <c r="S169" s="96"/>
      <c r="T169" s="97">
        <f t="shared" ref="T169:V169" si="351">(G169-M169)/G169</f>
        <v>0.03733285762</v>
      </c>
      <c r="U169" s="97">
        <f t="shared" si="351"/>
        <v>0.02903400294</v>
      </c>
      <c r="V169" s="97">
        <f t="shared" si="351"/>
        <v>0.01105315114</v>
      </c>
      <c r="W169" s="97"/>
      <c r="X169" s="97">
        <f t="shared" ref="X169:Z169" si="352">P169-X$87</f>
        <v>0.02500029971</v>
      </c>
      <c r="Y169" s="97">
        <f t="shared" si="352"/>
        <v>0.02904599136</v>
      </c>
      <c r="Z169" s="97">
        <f t="shared" si="352"/>
        <v>-0.006224141007</v>
      </c>
      <c r="AA169" s="97">
        <f t="shared" ref="AA169:AC169" si="353">T169-AA$87</f>
        <v>0.02105834374</v>
      </c>
      <c r="AB169" s="97">
        <f t="shared" si="353"/>
        <v>0.01576782388</v>
      </c>
      <c r="AC169" s="97">
        <f t="shared" si="353"/>
        <v>0.00601666964</v>
      </c>
      <c r="AD169" s="97"/>
      <c r="AE169" s="97">
        <f t="shared" si="207"/>
        <v>0.06159306205</v>
      </c>
      <c r="AF169" s="57">
        <f t="shared" si="208"/>
        <v>-0.06159306205</v>
      </c>
    </row>
    <row r="170" ht="15.75" customHeight="1">
      <c r="A170" s="18">
        <f t="shared" si="209"/>
        <v>38</v>
      </c>
      <c r="B170" s="16">
        <f t="shared" si="202"/>
        <v>123100</v>
      </c>
      <c r="C170" s="16">
        <v>1.0</v>
      </c>
      <c r="D170" s="21">
        <f t="shared" si="193"/>
        <v>0.000008123476848</v>
      </c>
      <c r="E170" s="16">
        <v>16.0</v>
      </c>
      <c r="F170" s="16">
        <v>22.0</v>
      </c>
      <c r="G170" s="16">
        <f t="shared" si="194"/>
        <v>240.9971108</v>
      </c>
      <c r="H170" s="16">
        <f t="shared" si="195"/>
        <v>481.9942216</v>
      </c>
      <c r="I170" s="16">
        <f t="shared" si="196"/>
        <v>722.9913325</v>
      </c>
      <c r="J170" s="89">
        <v>235.0</v>
      </c>
      <c r="K170" s="24">
        <v>473.0</v>
      </c>
      <c r="L170" s="2">
        <v>722.0</v>
      </c>
      <c r="M170" s="2">
        <v>234.0</v>
      </c>
      <c r="N170" s="2">
        <v>474.0</v>
      </c>
      <c r="O170" s="90">
        <v>716.0</v>
      </c>
      <c r="P170" s="2">
        <f t="shared" ref="P170:R170" si="354">(G170-J170)/G170</f>
        <v>0.0248845756</v>
      </c>
      <c r="Q170" s="2">
        <f t="shared" si="354"/>
        <v>0.0186604346</v>
      </c>
      <c r="R170" s="2">
        <f t="shared" si="354"/>
        <v>0.001371154023</v>
      </c>
      <c r="T170" s="57">
        <f t="shared" ref="T170:V170" si="355">(G170-M170)/G170</f>
        <v>0.02903400294</v>
      </c>
      <c r="U170" s="57">
        <f t="shared" si="355"/>
        <v>0.01658572093</v>
      </c>
      <c r="V170" s="57">
        <f t="shared" si="355"/>
        <v>0.009670008698</v>
      </c>
      <c r="X170" s="57">
        <f t="shared" ref="X170:Z170" si="356">P170-X$87</f>
        <v>0.02085087237</v>
      </c>
      <c r="Y170" s="57">
        <f t="shared" si="356"/>
        <v>0.01659770935</v>
      </c>
      <c r="Z170" s="57">
        <f t="shared" si="356"/>
        <v>0.007607283453</v>
      </c>
      <c r="AA170" s="57">
        <f t="shared" ref="AA170:AC170" si="357">T170-AA$87</f>
        <v>0.01275948906</v>
      </c>
      <c r="AB170" s="57">
        <f t="shared" si="357"/>
        <v>0.00331954187</v>
      </c>
      <c r="AC170" s="57">
        <f t="shared" si="357"/>
        <v>0.004633527194</v>
      </c>
      <c r="AE170" s="57">
        <f t="shared" si="207"/>
        <v>0.06235284488</v>
      </c>
      <c r="AF170" s="57">
        <f t="shared" si="208"/>
        <v>-0.06235284488</v>
      </c>
    </row>
    <row r="171" ht="15.75" customHeight="1">
      <c r="A171" s="23">
        <f t="shared" si="209"/>
        <v>39</v>
      </c>
      <c r="B171" s="21">
        <f t="shared" si="202"/>
        <v>124600</v>
      </c>
      <c r="C171" s="21">
        <v>1.0</v>
      </c>
      <c r="D171" s="16">
        <f t="shared" si="193"/>
        <v>0.000008025682183</v>
      </c>
      <c r="E171" s="21">
        <v>22.0</v>
      </c>
      <c r="F171" s="21">
        <v>22.0</v>
      </c>
      <c r="G171" s="21">
        <f t="shared" si="194"/>
        <v>240.9971108</v>
      </c>
      <c r="H171" s="21">
        <f t="shared" si="195"/>
        <v>481.9942216</v>
      </c>
      <c r="I171" s="21">
        <f t="shared" si="196"/>
        <v>722.9913325</v>
      </c>
      <c r="J171" s="93">
        <v>237.0</v>
      </c>
      <c r="K171" s="24">
        <v>479.0</v>
      </c>
      <c r="L171" s="2">
        <v>724.0</v>
      </c>
      <c r="M171" s="2">
        <v>237.0</v>
      </c>
      <c r="N171" s="2">
        <v>479.0</v>
      </c>
      <c r="O171" s="90">
        <v>722.0</v>
      </c>
      <c r="P171" s="2">
        <f t="shared" ref="P171:R171" si="358">(G171-J171)/G171</f>
        <v>0.01658572093</v>
      </c>
      <c r="Q171" s="2">
        <f t="shared" si="358"/>
        <v>0.006212152583</v>
      </c>
      <c r="R171" s="2">
        <f t="shared" si="358"/>
        <v>-0.001395130869</v>
      </c>
      <c r="T171" s="57">
        <f t="shared" ref="T171:V171" si="359">(G171-M171)/G171</f>
        <v>0.01658572093</v>
      </c>
      <c r="U171" s="57">
        <f t="shared" si="359"/>
        <v>0.006212152583</v>
      </c>
      <c r="V171" s="57">
        <f t="shared" si="359"/>
        <v>0.001371154023</v>
      </c>
      <c r="X171" s="57">
        <f t="shared" ref="X171:Z171" si="360">P171-X$87</f>
        <v>0.0125520177</v>
      </c>
      <c r="Y171" s="57">
        <f t="shared" si="360"/>
        <v>0.004149427338</v>
      </c>
      <c r="Z171" s="57">
        <f t="shared" si="360"/>
        <v>0.004840998561</v>
      </c>
      <c r="AA171" s="57">
        <f t="shared" ref="AA171:AC171" si="361">T171-AA$87</f>
        <v>0.0003112070503</v>
      </c>
      <c r="AB171" s="57">
        <f t="shared" si="361"/>
        <v>-0.007054026474</v>
      </c>
      <c r="AC171" s="57">
        <f t="shared" si="361"/>
        <v>-0.003665327482</v>
      </c>
      <c r="AE171" s="57">
        <f t="shared" si="207"/>
        <v>0.06311262772</v>
      </c>
      <c r="AF171" s="57">
        <f t="shared" si="208"/>
        <v>-0.06311262772</v>
      </c>
      <c r="AH171" s="43"/>
    </row>
    <row r="172" ht="15.75" customHeight="1">
      <c r="A172" s="102">
        <f t="shared" si="209"/>
        <v>40</v>
      </c>
      <c r="B172" s="45">
        <f t="shared" si="202"/>
        <v>126100</v>
      </c>
      <c r="C172" s="45">
        <v>1.0</v>
      </c>
      <c r="D172" s="21">
        <f t="shared" si="193"/>
        <v>0.000007930214116</v>
      </c>
      <c r="E172" s="45">
        <v>19.0</v>
      </c>
      <c r="F172" s="45">
        <v>27.0</v>
      </c>
      <c r="G172" s="45">
        <f t="shared" si="194"/>
        <v>240.9971108</v>
      </c>
      <c r="H172" s="45">
        <f t="shared" si="195"/>
        <v>481.9942216</v>
      </c>
      <c r="I172" s="45">
        <f t="shared" si="196"/>
        <v>722.9913325</v>
      </c>
      <c r="J172" s="103"/>
      <c r="K172" s="104"/>
      <c r="L172" s="105"/>
      <c r="M172" s="105"/>
      <c r="N172" s="105"/>
      <c r="O172" s="106"/>
      <c r="P172" s="2"/>
      <c r="AH172" s="43"/>
    </row>
    <row r="173" ht="15.75" customHeight="1">
      <c r="A173" s="107"/>
      <c r="B173" s="43"/>
      <c r="C173" s="43"/>
      <c r="D173" s="43"/>
      <c r="G173" s="43"/>
      <c r="H173" s="43"/>
      <c r="I173" s="43"/>
      <c r="J173" s="43"/>
      <c r="K173" s="43"/>
      <c r="AH173" s="43"/>
    </row>
    <row r="174" ht="15.75" customHeight="1">
      <c r="A174" s="107"/>
      <c r="B174" s="43"/>
      <c r="C174" s="43"/>
      <c r="D174" s="43"/>
      <c r="G174" s="43"/>
      <c r="H174" s="43"/>
      <c r="I174" s="43"/>
      <c r="J174" s="43"/>
      <c r="K174" s="43"/>
    </row>
    <row r="175" ht="15.75" customHeight="1">
      <c r="A175" s="107"/>
      <c r="B175" s="43"/>
      <c r="C175" s="43"/>
      <c r="D175" s="43"/>
      <c r="G175" s="43"/>
      <c r="H175" s="43"/>
      <c r="I175" s="43"/>
      <c r="J175" s="43"/>
      <c r="K175" s="43"/>
    </row>
    <row r="176" ht="15.75" customHeight="1">
      <c r="A176" s="107"/>
      <c r="B176" s="43"/>
      <c r="C176" s="43"/>
      <c r="D176" s="43"/>
      <c r="G176" s="43"/>
      <c r="H176" s="43"/>
      <c r="I176" s="43"/>
      <c r="J176" s="43"/>
      <c r="K176" s="43"/>
    </row>
    <row r="177" ht="15.75" customHeight="1">
      <c r="A177" s="107"/>
      <c r="B177" s="43"/>
      <c r="C177" s="43"/>
      <c r="D177" s="43"/>
      <c r="G177" s="43"/>
      <c r="H177" s="43"/>
      <c r="I177" s="43"/>
      <c r="J177" s="43"/>
      <c r="K177" s="43"/>
    </row>
    <row r="178" ht="15.75" customHeight="1">
      <c r="A178" s="12" t="s">
        <v>50</v>
      </c>
      <c r="B178" s="58" t="s">
        <v>80</v>
      </c>
      <c r="C178" s="59" t="s">
        <v>8</v>
      </c>
      <c r="D178" s="108" t="s">
        <v>9</v>
      </c>
      <c r="E178" s="108" t="s">
        <v>81</v>
      </c>
      <c r="F178" s="108" t="s">
        <v>82</v>
      </c>
      <c r="G178" s="108" t="s">
        <v>53</v>
      </c>
      <c r="H178" s="108" t="s">
        <v>67</v>
      </c>
      <c r="I178" s="108" t="s">
        <v>54</v>
      </c>
      <c r="J178" s="108" t="s">
        <v>21</v>
      </c>
      <c r="K178" s="108" t="s">
        <v>23</v>
      </c>
      <c r="L178" s="108" t="s">
        <v>56</v>
      </c>
      <c r="M178" s="108" t="s">
        <v>83</v>
      </c>
      <c r="N178" s="108" t="s">
        <v>84</v>
      </c>
      <c r="O178" s="108" t="s">
        <v>85</v>
      </c>
      <c r="P178" s="108" t="s">
        <v>86</v>
      </c>
      <c r="Q178" s="108" t="s">
        <v>65</v>
      </c>
      <c r="R178" s="108" t="s">
        <v>87</v>
      </c>
      <c r="S178" s="108" t="s">
        <v>88</v>
      </c>
      <c r="T178" s="108" t="s">
        <v>89</v>
      </c>
      <c r="U178" s="109" t="s">
        <v>90</v>
      </c>
      <c r="V178" s="75">
        <v>0.655</v>
      </c>
    </row>
    <row r="179" ht="15.75" customHeight="1">
      <c r="A179" s="18">
        <v>0.0</v>
      </c>
      <c r="B179" s="16">
        <f t="shared" ref="B179:B218" si="365">3 +A179*2</f>
        <v>3</v>
      </c>
      <c r="C179" s="16">
        <f t="shared" ref="C179:C218" si="366">1*10^(-5)</f>
        <v>0.00001</v>
      </c>
      <c r="D179" s="16">
        <f t="shared" ref="D179:D218" si="367">7/C179</f>
        <v>700000</v>
      </c>
      <c r="E179" s="110">
        <v>1.0</v>
      </c>
      <c r="F179" s="110">
        <v>1.5</v>
      </c>
      <c r="G179" s="110">
        <f t="shared" ref="G179:G218" si="368">1/(2*V$178) * SQRT(V$179/V$184)</f>
        <v>240.9971108</v>
      </c>
      <c r="H179" s="110">
        <f t="shared" ref="H179:H218" si="369">G179*2</f>
        <v>481.9942216</v>
      </c>
      <c r="I179" s="110">
        <f t="shared" ref="I179:I218" si="370">G179*3</f>
        <v>722.9913325</v>
      </c>
      <c r="J179" s="110">
        <f t="shared" ref="J179:J218" si="371">G179*4</f>
        <v>963.9884433</v>
      </c>
      <c r="K179" s="110">
        <f t="shared" ref="K179:K218" si="372">G179*5</f>
        <v>1204.985554</v>
      </c>
      <c r="L179" s="111">
        <v>318.0</v>
      </c>
      <c r="M179" s="111"/>
      <c r="N179" s="111"/>
      <c r="O179" s="111"/>
      <c r="P179" s="111"/>
      <c r="Q179" s="111">
        <v>263.0</v>
      </c>
      <c r="R179" s="111"/>
      <c r="S179" s="111"/>
      <c r="T179" s="111"/>
      <c r="U179" s="112"/>
      <c r="V179" s="76">
        <f>42.86</f>
        <v>42.86</v>
      </c>
      <c r="W179" s="78">
        <f t="shared" ref="W179:AA179" si="362">ABS(G179-L179)/G179</f>
        <v>0.3195178934</v>
      </c>
      <c r="X179" s="78">
        <f t="shared" si="362"/>
        <v>1</v>
      </c>
      <c r="Y179" s="78">
        <f t="shared" si="362"/>
        <v>1</v>
      </c>
      <c r="Z179" s="78">
        <f t="shared" si="362"/>
        <v>1</v>
      </c>
      <c r="AA179" s="78">
        <f t="shared" si="362"/>
        <v>1</v>
      </c>
      <c r="AB179" s="57">
        <f t="shared" ref="AB179:AC179" si="363">ABS(G179-Q179)/G179</f>
        <v>0.09129938986</v>
      </c>
      <c r="AC179" s="57">
        <f t="shared" si="363"/>
        <v>1</v>
      </c>
      <c r="AE179" s="57">
        <f t="shared" ref="AE179:AG179" si="364">ABS(I179-S179)/I179</f>
        <v>1</v>
      </c>
      <c r="AF179" s="57">
        <f t="shared" si="364"/>
        <v>1</v>
      </c>
      <c r="AG179" s="57">
        <f t="shared" si="364"/>
        <v>1</v>
      </c>
      <c r="AH179" s="91"/>
    </row>
    <row r="180" ht="15.75" customHeight="1">
      <c r="A180" s="23">
        <f t="shared" ref="A180:A218" si="376">A179+1</f>
        <v>1</v>
      </c>
      <c r="B180" s="21">
        <f t="shared" si="365"/>
        <v>5</v>
      </c>
      <c r="C180" s="21">
        <f t="shared" si="366"/>
        <v>0.00001</v>
      </c>
      <c r="D180" s="21">
        <f t="shared" si="367"/>
        <v>700000</v>
      </c>
      <c r="E180" s="113">
        <v>3.0</v>
      </c>
      <c r="F180" s="113">
        <v>1.8</v>
      </c>
      <c r="G180" s="113">
        <f t="shared" si="368"/>
        <v>240.9971108</v>
      </c>
      <c r="H180" s="113">
        <f t="shared" si="369"/>
        <v>481.9942216</v>
      </c>
      <c r="I180" s="113">
        <f t="shared" si="370"/>
        <v>722.9913325</v>
      </c>
      <c r="J180" s="113">
        <f t="shared" si="371"/>
        <v>963.9884433</v>
      </c>
      <c r="K180" s="113">
        <f t="shared" si="372"/>
        <v>1204.985554</v>
      </c>
      <c r="L180" s="114">
        <v>288.0</v>
      </c>
      <c r="M180" s="114">
        <v>533.0</v>
      </c>
      <c r="N180" s="114">
        <v>703.0</v>
      </c>
      <c r="O180" s="114"/>
      <c r="P180" s="114"/>
      <c r="Q180" s="114">
        <v>240.0</v>
      </c>
      <c r="R180" s="114">
        <v>531.0</v>
      </c>
      <c r="S180" s="114">
        <v>857.0</v>
      </c>
      <c r="T180" s="114"/>
      <c r="U180" s="115"/>
      <c r="V180" s="76">
        <f>1*10^(-5)</f>
        <v>0.00001</v>
      </c>
      <c r="W180" s="78">
        <f t="shared" ref="W180:AA180" si="373">ABS(G180-L180)/G180</f>
        <v>0.1950350733</v>
      </c>
      <c r="X180" s="78">
        <f t="shared" si="373"/>
        <v>0.1058223855</v>
      </c>
      <c r="Y180" s="78">
        <f t="shared" si="373"/>
        <v>0.0276508605</v>
      </c>
      <c r="Z180" s="78">
        <f t="shared" si="373"/>
        <v>1</v>
      </c>
      <c r="AA180" s="78">
        <f t="shared" si="373"/>
        <v>1</v>
      </c>
      <c r="AB180" s="57">
        <f t="shared" ref="AB180:AC180" si="374">ABS(G180-Q180)/G180</f>
        <v>0.004137438915</v>
      </c>
      <c r="AC180" s="57">
        <f t="shared" si="374"/>
        <v>0.1016729582</v>
      </c>
      <c r="AE180" s="57">
        <f t="shared" ref="AE180:AG180" si="375">ABS(I180-S180)/I180</f>
        <v>0.1853530762</v>
      </c>
      <c r="AF180" s="57">
        <f t="shared" si="375"/>
        <v>1</v>
      </c>
      <c r="AG180" s="57">
        <f t="shared" si="375"/>
        <v>1</v>
      </c>
    </row>
    <row r="181" ht="15.75" customHeight="1">
      <c r="A181" s="18">
        <f t="shared" si="376"/>
        <v>2</v>
      </c>
      <c r="B181" s="16">
        <f t="shared" si="365"/>
        <v>7</v>
      </c>
      <c r="C181" s="16">
        <f t="shared" si="366"/>
        <v>0.00001</v>
      </c>
      <c r="D181" s="16">
        <f t="shared" si="367"/>
        <v>700000</v>
      </c>
      <c r="E181" s="110">
        <v>6.0</v>
      </c>
      <c r="F181" s="110">
        <v>1.8</v>
      </c>
      <c r="G181" s="110">
        <f t="shared" si="368"/>
        <v>240.9971108</v>
      </c>
      <c r="H181" s="110">
        <f t="shared" si="369"/>
        <v>481.9942216</v>
      </c>
      <c r="I181" s="110">
        <f t="shared" si="370"/>
        <v>722.9913325</v>
      </c>
      <c r="J181" s="110">
        <f t="shared" si="371"/>
        <v>963.9884433</v>
      </c>
      <c r="K181" s="110">
        <f t="shared" si="372"/>
        <v>1204.985554</v>
      </c>
      <c r="L181" s="111">
        <v>271.0</v>
      </c>
      <c r="M181" s="111">
        <v>528.0</v>
      </c>
      <c r="N181" s="111">
        <v>752.0</v>
      </c>
      <c r="O181" s="111">
        <v>915.0</v>
      </c>
      <c r="P181" s="111">
        <v>1037.0</v>
      </c>
      <c r="Q181" s="111">
        <v>239.0</v>
      </c>
      <c r="R181" s="111">
        <v>505.0</v>
      </c>
      <c r="S181" s="111"/>
      <c r="T181" s="116">
        <v>1119.0</v>
      </c>
      <c r="U181" s="117">
        <v>1439.0</v>
      </c>
      <c r="V181" s="76">
        <f>V182/V180</f>
        <v>100000</v>
      </c>
      <c r="W181" s="78">
        <f t="shared" ref="W181:AA181" si="377">ABS(G181-L181)/G181</f>
        <v>0.1244948086</v>
      </c>
      <c r="X181" s="78">
        <f t="shared" si="377"/>
        <v>0.09544881719</v>
      </c>
      <c r="Y181" s="78">
        <f t="shared" si="377"/>
        <v>0.04012311936</v>
      </c>
      <c r="Z181" s="78">
        <f t="shared" si="377"/>
        <v>0.05081849647</v>
      </c>
      <c r="AA181" s="78">
        <f t="shared" si="377"/>
        <v>0.1394087701</v>
      </c>
      <c r="AB181" s="57">
        <f t="shared" ref="AB181:AC181" si="378">ABS(G181-Q181)/G181</f>
        <v>0.008286866252</v>
      </c>
      <c r="AC181" s="57">
        <f t="shared" si="378"/>
        <v>0.04773040281</v>
      </c>
      <c r="AE181" s="57">
        <f t="shared" ref="AE181:AG181" si="379">ABS(I181-S181)/I181</f>
        <v>1</v>
      </c>
      <c r="AF181" s="57">
        <f t="shared" si="379"/>
        <v>0.1608022978</v>
      </c>
      <c r="AG181" s="57">
        <f t="shared" si="379"/>
        <v>0.1942051878</v>
      </c>
    </row>
    <row r="182" ht="15.75" customHeight="1">
      <c r="A182" s="23">
        <f t="shared" si="376"/>
        <v>3</v>
      </c>
      <c r="B182" s="21">
        <f t="shared" si="365"/>
        <v>9</v>
      </c>
      <c r="C182" s="21">
        <f t="shared" si="366"/>
        <v>0.00001</v>
      </c>
      <c r="D182" s="21">
        <f t="shared" si="367"/>
        <v>700000</v>
      </c>
      <c r="E182" s="113">
        <v>8.0</v>
      </c>
      <c r="F182" s="113">
        <v>2.0</v>
      </c>
      <c r="G182" s="113">
        <f t="shared" si="368"/>
        <v>240.9971108</v>
      </c>
      <c r="H182" s="113">
        <f t="shared" si="369"/>
        <v>481.9942216</v>
      </c>
      <c r="I182" s="113">
        <f t="shared" si="370"/>
        <v>722.9913325</v>
      </c>
      <c r="J182" s="113">
        <f t="shared" si="371"/>
        <v>963.9884433</v>
      </c>
      <c r="K182" s="113">
        <f t="shared" si="372"/>
        <v>1204.985554</v>
      </c>
      <c r="L182" s="114">
        <v>264.0</v>
      </c>
      <c r="M182" s="114">
        <v>529.0</v>
      </c>
      <c r="N182" s="114">
        <v>762.0</v>
      </c>
      <c r="O182" s="114"/>
      <c r="P182" s="114">
        <v>1142.0</v>
      </c>
      <c r="Q182" s="114">
        <v>239.0</v>
      </c>
      <c r="R182" s="114">
        <v>485.0</v>
      </c>
      <c r="S182" s="114">
        <v>758.0</v>
      </c>
      <c r="T182" s="114"/>
      <c r="U182" s="115">
        <v>1386.0</v>
      </c>
      <c r="V182" s="76">
        <v>1.0</v>
      </c>
      <c r="W182" s="78">
        <f t="shared" ref="W182:AA182" si="380">ABS(G182-L182)/G182</f>
        <v>0.09544881719</v>
      </c>
      <c r="X182" s="78">
        <f t="shared" si="380"/>
        <v>0.09752353086</v>
      </c>
      <c r="Y182" s="78">
        <f t="shared" si="380"/>
        <v>0.05395454382</v>
      </c>
      <c r="Z182" s="78">
        <f t="shared" si="380"/>
        <v>1</v>
      </c>
      <c r="AA182" s="78">
        <f t="shared" si="380"/>
        <v>0.05227079603</v>
      </c>
      <c r="AB182" s="57">
        <f t="shared" ref="AB182:AC182" si="381">ABS(G182-Q182)/G182</f>
        <v>0.008286866252</v>
      </c>
      <c r="AC182" s="57">
        <f t="shared" si="381"/>
        <v>0.00623612943</v>
      </c>
      <c r="AE182" s="57">
        <f t="shared" ref="AE182:AG182" si="382">ABS(I182-S182)/I182</f>
        <v>0.04842197403</v>
      </c>
      <c r="AF182" s="57">
        <f t="shared" si="382"/>
        <v>1</v>
      </c>
      <c r="AG182" s="57">
        <f t="shared" si="382"/>
        <v>0.1502212581</v>
      </c>
    </row>
    <row r="183" ht="15.75" customHeight="1">
      <c r="A183" s="18">
        <f t="shared" si="376"/>
        <v>4</v>
      </c>
      <c r="B183" s="16">
        <f t="shared" si="365"/>
        <v>11</v>
      </c>
      <c r="C183" s="16">
        <f t="shared" si="366"/>
        <v>0.00001</v>
      </c>
      <c r="D183" s="16">
        <f t="shared" si="367"/>
        <v>700000</v>
      </c>
      <c r="E183" s="110">
        <v>11.0</v>
      </c>
      <c r="F183" s="110">
        <v>2.5</v>
      </c>
      <c r="G183" s="110">
        <f t="shared" si="368"/>
        <v>240.9971108</v>
      </c>
      <c r="H183" s="110">
        <f t="shared" si="369"/>
        <v>481.9942216</v>
      </c>
      <c r="I183" s="110">
        <f t="shared" si="370"/>
        <v>722.9913325</v>
      </c>
      <c r="J183" s="110">
        <f t="shared" si="371"/>
        <v>963.9884433</v>
      </c>
      <c r="K183" s="110">
        <f t="shared" si="372"/>
        <v>1204.985554</v>
      </c>
      <c r="L183" s="111">
        <v>263.0</v>
      </c>
      <c r="M183" s="111">
        <v>505.0</v>
      </c>
      <c r="N183" s="111">
        <v>759.0</v>
      </c>
      <c r="O183" s="111">
        <v>991.0</v>
      </c>
      <c r="P183" s="111">
        <v>1191.0</v>
      </c>
      <c r="Q183" s="111">
        <v>239.0</v>
      </c>
      <c r="R183" s="111">
        <v>482.0</v>
      </c>
      <c r="S183" s="111">
        <v>750.0</v>
      </c>
      <c r="T183" s="111">
        <v>1020.0</v>
      </c>
      <c r="U183" s="112">
        <v>1325.0</v>
      </c>
      <c r="V183" s="76">
        <v>3.0E-4</v>
      </c>
      <c r="W183" s="78">
        <f t="shared" ref="W183:AA183" si="383">ABS(G183-L183)/G183</f>
        <v>0.09129938986</v>
      </c>
      <c r="X183" s="78">
        <f t="shared" si="383"/>
        <v>0.04773040281</v>
      </c>
      <c r="Y183" s="78">
        <f t="shared" si="383"/>
        <v>0.04980511648</v>
      </c>
      <c r="Z183" s="78">
        <f t="shared" si="383"/>
        <v>0.02802062295</v>
      </c>
      <c r="AA183" s="78">
        <f t="shared" si="383"/>
        <v>0.01160640812</v>
      </c>
      <c r="AB183" s="57">
        <f t="shared" ref="AB183:AC183" si="384">ABS(G183-Q183)/G183</f>
        <v>0.008286866252</v>
      </c>
      <c r="AC183" s="57">
        <f t="shared" si="384"/>
        <v>0.00001198842329</v>
      </c>
      <c r="AE183" s="57">
        <f t="shared" ref="AE183:AG183" si="385">ABS(I183-S183)/I183</f>
        <v>0.03735683446</v>
      </c>
      <c r="AF183" s="57">
        <f t="shared" si="385"/>
        <v>0.05810397115</v>
      </c>
      <c r="AG183" s="57">
        <f t="shared" si="385"/>
        <v>0.09959824453</v>
      </c>
    </row>
    <row r="184" ht="15.75" customHeight="1">
      <c r="A184" s="23">
        <f t="shared" si="376"/>
        <v>5</v>
      </c>
      <c r="B184" s="21">
        <f t="shared" si="365"/>
        <v>13</v>
      </c>
      <c r="C184" s="21">
        <f t="shared" si="366"/>
        <v>0.00001</v>
      </c>
      <c r="D184" s="21">
        <f t="shared" si="367"/>
        <v>700000</v>
      </c>
      <c r="E184" s="113">
        <v>13.0</v>
      </c>
      <c r="F184" s="113">
        <v>3.0</v>
      </c>
      <c r="G184" s="113">
        <f t="shared" si="368"/>
        <v>240.9971108</v>
      </c>
      <c r="H184" s="113">
        <f t="shared" si="369"/>
        <v>481.9942216</v>
      </c>
      <c r="I184" s="113">
        <f t="shared" si="370"/>
        <v>722.9913325</v>
      </c>
      <c r="J184" s="113">
        <f t="shared" si="371"/>
        <v>963.9884433</v>
      </c>
      <c r="K184" s="113">
        <f t="shared" si="372"/>
        <v>1204.985554</v>
      </c>
      <c r="L184" s="114">
        <v>261.0</v>
      </c>
      <c r="M184" s="114">
        <v>504.0</v>
      </c>
      <c r="N184" s="114">
        <v>755.0</v>
      </c>
      <c r="O184" s="114"/>
      <c r="P184" s="114">
        <v>1214.0</v>
      </c>
      <c r="Q184" s="114">
        <v>239.0</v>
      </c>
      <c r="R184" s="114">
        <v>482.0</v>
      </c>
      <c r="S184" s="114">
        <v>735.0</v>
      </c>
      <c r="T184" s="114"/>
      <c r="U184" s="115">
        <v>1289.0</v>
      </c>
      <c r="V184" s="76">
        <f>1150*(0.00069/2)^2*PI()</f>
        <v>0.0004300172754</v>
      </c>
      <c r="W184" s="78">
        <f t="shared" ref="W184:AA184" si="386">ABS(G184-L184)/G184</f>
        <v>0.08300053518</v>
      </c>
      <c r="X184" s="78">
        <f t="shared" si="386"/>
        <v>0.04565568914</v>
      </c>
      <c r="Y184" s="78">
        <f t="shared" si="386"/>
        <v>0.04427254669</v>
      </c>
      <c r="Z184" s="78">
        <f t="shared" si="386"/>
        <v>1</v>
      </c>
      <c r="AA184" s="78">
        <f t="shared" si="386"/>
        <v>0.007480957631</v>
      </c>
      <c r="AB184" s="57">
        <f t="shared" ref="AB184:AC184" si="387">ABS(G184-Q184)/G184</f>
        <v>0.008286866252</v>
      </c>
      <c r="AC184" s="57">
        <f t="shared" si="387"/>
        <v>0.00001198842329</v>
      </c>
      <c r="AE184" s="57">
        <f t="shared" ref="AE184:AG184" si="388">ABS(I184-S184)/I184</f>
        <v>0.01660969777</v>
      </c>
      <c r="AF184" s="57">
        <f t="shared" si="388"/>
        <v>1</v>
      </c>
      <c r="AG184" s="57">
        <f t="shared" si="388"/>
        <v>0.0697223677</v>
      </c>
    </row>
    <row r="185" ht="12.75" customHeight="1">
      <c r="A185" s="18">
        <f t="shared" si="376"/>
        <v>6</v>
      </c>
      <c r="B185" s="16">
        <f t="shared" si="365"/>
        <v>15</v>
      </c>
      <c r="C185" s="16">
        <f t="shared" si="366"/>
        <v>0.00001</v>
      </c>
      <c r="D185" s="16">
        <f t="shared" si="367"/>
        <v>700000</v>
      </c>
      <c r="E185" s="110">
        <v>19.0</v>
      </c>
      <c r="F185" s="110">
        <v>3.0</v>
      </c>
      <c r="G185" s="110">
        <f t="shared" si="368"/>
        <v>240.9971108</v>
      </c>
      <c r="H185" s="110">
        <f t="shared" si="369"/>
        <v>481.9942216</v>
      </c>
      <c r="I185" s="110">
        <f t="shared" si="370"/>
        <v>722.9913325</v>
      </c>
      <c r="J185" s="110">
        <f t="shared" si="371"/>
        <v>963.9884433</v>
      </c>
      <c r="K185" s="110">
        <f t="shared" si="372"/>
        <v>1204.985554</v>
      </c>
      <c r="L185" s="111">
        <v>258.0</v>
      </c>
      <c r="M185" s="111">
        <v>503.0</v>
      </c>
      <c r="N185" s="111">
        <v>752.0</v>
      </c>
      <c r="O185" s="111">
        <v>990.0</v>
      </c>
      <c r="P185" s="111">
        <v>1216.0</v>
      </c>
      <c r="Q185" s="111">
        <v>239.0</v>
      </c>
      <c r="R185" s="111">
        <v>483.0</v>
      </c>
      <c r="S185" s="111">
        <v>729.0</v>
      </c>
      <c r="T185" s="111">
        <v>994.0</v>
      </c>
      <c r="U185" s="112">
        <v>1264.0</v>
      </c>
      <c r="V185" s="2"/>
      <c r="W185" s="78">
        <f t="shared" ref="W185:AA185" si="389">ABS(G185-L185)/G185</f>
        <v>0.07055225317</v>
      </c>
      <c r="X185" s="78">
        <f t="shared" si="389"/>
        <v>0.04358097547</v>
      </c>
      <c r="Y185" s="78">
        <f t="shared" si="389"/>
        <v>0.04012311936</v>
      </c>
      <c r="Z185" s="78">
        <f t="shared" si="389"/>
        <v>0.02698326612</v>
      </c>
      <c r="AA185" s="78">
        <f t="shared" si="389"/>
        <v>0.009140728567</v>
      </c>
      <c r="AB185" s="57">
        <f t="shared" ref="AB185:AC185" si="390">ABS(G185-Q185)/G185</f>
        <v>0.008286866252</v>
      </c>
      <c r="AC185" s="57">
        <f t="shared" si="390"/>
        <v>0.002086702092</v>
      </c>
      <c r="AE185" s="57">
        <f t="shared" ref="AE185:AG185" si="391">ABS(I185-S185)/I185</f>
        <v>0.008310843099</v>
      </c>
      <c r="AF185" s="57">
        <f t="shared" si="391"/>
        <v>0.03113269346</v>
      </c>
      <c r="AG185" s="57">
        <f t="shared" si="391"/>
        <v>0.04897523101</v>
      </c>
    </row>
    <row r="186" ht="15.75" customHeight="1">
      <c r="A186" s="23">
        <f t="shared" si="376"/>
        <v>7</v>
      </c>
      <c r="B186" s="21">
        <f t="shared" si="365"/>
        <v>17</v>
      </c>
      <c r="C186" s="21">
        <f t="shared" si="366"/>
        <v>0.00001</v>
      </c>
      <c r="D186" s="21">
        <f t="shared" si="367"/>
        <v>700000</v>
      </c>
      <c r="E186" s="113">
        <v>21.0</v>
      </c>
      <c r="F186" s="113">
        <v>7.0</v>
      </c>
      <c r="G186" s="113">
        <f t="shared" si="368"/>
        <v>240.9971108</v>
      </c>
      <c r="H186" s="113">
        <f t="shared" si="369"/>
        <v>481.9942216</v>
      </c>
      <c r="I186" s="113">
        <f t="shared" si="370"/>
        <v>722.9913325</v>
      </c>
      <c r="J186" s="113">
        <f t="shared" si="371"/>
        <v>963.9884433</v>
      </c>
      <c r="K186" s="113">
        <f t="shared" si="372"/>
        <v>1204.985554</v>
      </c>
      <c r="L186" s="114">
        <v>254.0</v>
      </c>
      <c r="M186" s="114">
        <v>504.0</v>
      </c>
      <c r="N186" s="114">
        <v>751.0</v>
      </c>
      <c r="O186" s="114"/>
      <c r="P186" s="114">
        <v>1220.0</v>
      </c>
      <c r="Q186" s="111">
        <v>239.0</v>
      </c>
      <c r="R186" s="111">
        <v>483.0</v>
      </c>
      <c r="S186" s="114">
        <v>727.0</v>
      </c>
      <c r="T186" s="114"/>
      <c r="U186" s="115">
        <v>1247.0</v>
      </c>
      <c r="V186" s="2"/>
      <c r="W186" s="78">
        <f t="shared" ref="W186:AA186" si="392">ABS(G186-L186)/G186</f>
        <v>0.05395454382</v>
      </c>
      <c r="X186" s="78">
        <f t="shared" si="392"/>
        <v>0.04565568914</v>
      </c>
      <c r="Y186" s="78">
        <f t="shared" si="392"/>
        <v>0.03873997691</v>
      </c>
      <c r="Z186" s="78">
        <f t="shared" si="392"/>
        <v>1</v>
      </c>
      <c r="AA186" s="78">
        <f t="shared" si="392"/>
        <v>0.01246027044</v>
      </c>
      <c r="AB186" s="57">
        <f t="shared" ref="AB186:AC186" si="393">ABS(G186-Q186)/G186</f>
        <v>0.008286866252</v>
      </c>
      <c r="AC186" s="57">
        <f t="shared" si="393"/>
        <v>0.002086702092</v>
      </c>
      <c r="AE186" s="57">
        <f t="shared" ref="AE186:AG186" si="394">ABS(I186-S186)/I186</f>
        <v>0.005544558207</v>
      </c>
      <c r="AF186" s="57">
        <f t="shared" si="394"/>
        <v>1</v>
      </c>
      <c r="AG186" s="57">
        <f t="shared" si="394"/>
        <v>0.03486717806</v>
      </c>
    </row>
    <row r="187" ht="15.75" customHeight="1">
      <c r="A187" s="18">
        <f t="shared" si="376"/>
        <v>8</v>
      </c>
      <c r="B187" s="16">
        <f t="shared" si="365"/>
        <v>19</v>
      </c>
      <c r="C187" s="16">
        <f t="shared" si="366"/>
        <v>0.00001</v>
      </c>
      <c r="D187" s="16">
        <f t="shared" si="367"/>
        <v>700000</v>
      </c>
      <c r="E187" s="110">
        <v>24.0</v>
      </c>
      <c r="F187" s="110">
        <v>5.0</v>
      </c>
      <c r="G187" s="110">
        <f t="shared" si="368"/>
        <v>240.9971108</v>
      </c>
      <c r="H187" s="110">
        <f t="shared" si="369"/>
        <v>481.9942216</v>
      </c>
      <c r="I187" s="110">
        <f t="shared" si="370"/>
        <v>722.9913325</v>
      </c>
      <c r="J187" s="110">
        <f t="shared" si="371"/>
        <v>963.9884433</v>
      </c>
      <c r="K187" s="110">
        <f t="shared" si="372"/>
        <v>1204.985554</v>
      </c>
      <c r="L187" s="111">
        <v>248.0</v>
      </c>
      <c r="M187" s="111">
        <v>503.0</v>
      </c>
      <c r="N187" s="111">
        <v>751.0</v>
      </c>
      <c r="O187" s="111">
        <v>988.0</v>
      </c>
      <c r="P187" s="111">
        <v>1229.0</v>
      </c>
      <c r="Q187" s="111">
        <v>239.0</v>
      </c>
      <c r="R187" s="111">
        <v>482.0</v>
      </c>
      <c r="S187" s="111">
        <v>727.0</v>
      </c>
      <c r="T187" s="111">
        <v>969.0</v>
      </c>
      <c r="U187" s="112">
        <v>1240.0</v>
      </c>
      <c r="V187" s="2"/>
      <c r="W187" s="78">
        <f t="shared" ref="W187:AA187" si="395">ABS(G187-L187)/G187</f>
        <v>0.02905797979</v>
      </c>
      <c r="X187" s="78">
        <f t="shared" si="395"/>
        <v>0.04358097547</v>
      </c>
      <c r="Y187" s="78">
        <f t="shared" si="395"/>
        <v>0.03873997691</v>
      </c>
      <c r="Z187" s="78">
        <f t="shared" si="395"/>
        <v>0.02490855245</v>
      </c>
      <c r="AA187" s="78">
        <f t="shared" si="395"/>
        <v>0.01992923965</v>
      </c>
      <c r="AB187" s="57">
        <f t="shared" ref="AB187:AC187" si="396">ABS(G187-Q187)/G187</f>
        <v>0.008286866252</v>
      </c>
      <c r="AC187" s="57">
        <f t="shared" si="396"/>
        <v>0.00001198842329</v>
      </c>
      <c r="AE187" s="57">
        <f t="shared" ref="AE187:AG187" si="397">ABS(I187-S187)/I187</f>
        <v>0.005544558207</v>
      </c>
      <c r="AF187" s="57">
        <f t="shared" si="397"/>
        <v>0.005198772596</v>
      </c>
      <c r="AG187" s="57">
        <f t="shared" si="397"/>
        <v>0.02905797979</v>
      </c>
    </row>
    <row r="188" ht="15.75" customHeight="1">
      <c r="A188" s="23">
        <f t="shared" si="376"/>
        <v>9</v>
      </c>
      <c r="B188" s="21">
        <f t="shared" si="365"/>
        <v>21</v>
      </c>
      <c r="C188" s="21">
        <f t="shared" si="366"/>
        <v>0.00001</v>
      </c>
      <c r="D188" s="21">
        <f t="shared" si="367"/>
        <v>700000</v>
      </c>
      <c r="E188" s="113">
        <v>27.0</v>
      </c>
      <c r="F188" s="113">
        <v>5.0</v>
      </c>
      <c r="G188" s="113">
        <f t="shared" si="368"/>
        <v>240.9971108</v>
      </c>
      <c r="H188" s="113">
        <f t="shared" si="369"/>
        <v>481.9942216</v>
      </c>
      <c r="I188" s="113">
        <f t="shared" si="370"/>
        <v>722.9913325</v>
      </c>
      <c r="J188" s="113">
        <f t="shared" si="371"/>
        <v>963.9884433</v>
      </c>
      <c r="K188" s="113">
        <f t="shared" si="372"/>
        <v>1204.985554</v>
      </c>
      <c r="L188" s="114">
        <v>245.0</v>
      </c>
      <c r="M188" s="114">
        <v>502.0</v>
      </c>
      <c r="N188" s="114">
        <v>751.0</v>
      </c>
      <c r="O188" s="114"/>
      <c r="P188" s="114">
        <v>1233.0</v>
      </c>
      <c r="Q188" s="114">
        <v>239.0</v>
      </c>
      <c r="R188" s="114">
        <v>482.0</v>
      </c>
      <c r="S188" s="114">
        <v>729.0</v>
      </c>
      <c r="T188" s="114">
        <v>970.0</v>
      </c>
      <c r="U188" s="115">
        <v>1237.0</v>
      </c>
      <c r="V188" s="2"/>
      <c r="W188" s="78">
        <f t="shared" ref="W188:AA188" si="398">ABS(G188-L188)/G188</f>
        <v>0.01660969777</v>
      </c>
      <c r="X188" s="78">
        <f t="shared" si="398"/>
        <v>0.0415062618</v>
      </c>
      <c r="Y188" s="78">
        <f t="shared" si="398"/>
        <v>0.03873997691</v>
      </c>
      <c r="Z188" s="78">
        <f t="shared" si="398"/>
        <v>1</v>
      </c>
      <c r="AA188" s="78">
        <f t="shared" si="398"/>
        <v>0.02324878152</v>
      </c>
      <c r="AB188" s="57">
        <f t="shared" ref="AB188:AC188" si="399">ABS(G188-Q188)/G188</f>
        <v>0.008286866252</v>
      </c>
      <c r="AC188" s="57">
        <f t="shared" si="399"/>
        <v>0.00001198842329</v>
      </c>
      <c r="AE188" s="57">
        <f t="shared" ref="AE188:AG188" si="400">ABS(I188-S188)/I188</f>
        <v>0.008310843099</v>
      </c>
      <c r="AF188" s="57">
        <f t="shared" si="400"/>
        <v>0.00623612943</v>
      </c>
      <c r="AG188" s="57">
        <f t="shared" si="400"/>
        <v>0.02656832339</v>
      </c>
    </row>
    <row r="189" ht="15.75" customHeight="1">
      <c r="A189" s="18">
        <f t="shared" si="376"/>
        <v>10</v>
      </c>
      <c r="B189" s="16">
        <f t="shared" si="365"/>
        <v>23</v>
      </c>
      <c r="C189" s="16">
        <f t="shared" si="366"/>
        <v>0.00001</v>
      </c>
      <c r="D189" s="16">
        <f t="shared" si="367"/>
        <v>700000</v>
      </c>
      <c r="E189" s="110">
        <v>30.0</v>
      </c>
      <c r="F189" s="110">
        <v>5.0</v>
      </c>
      <c r="G189" s="110">
        <f t="shared" si="368"/>
        <v>240.9971108</v>
      </c>
      <c r="H189" s="110">
        <f t="shared" si="369"/>
        <v>481.9942216</v>
      </c>
      <c r="I189" s="110">
        <f t="shared" si="370"/>
        <v>722.9913325</v>
      </c>
      <c r="J189" s="110">
        <f t="shared" si="371"/>
        <v>963.9884433</v>
      </c>
      <c r="K189" s="110">
        <f t="shared" si="372"/>
        <v>1204.985554</v>
      </c>
      <c r="L189" s="111">
        <v>244.0</v>
      </c>
      <c r="M189" s="111">
        <v>500.0</v>
      </c>
      <c r="N189" s="111">
        <v>750.0</v>
      </c>
      <c r="O189" s="118">
        <v>975.0</v>
      </c>
      <c r="P189" s="111">
        <v>1233.0</v>
      </c>
      <c r="Q189" s="111">
        <v>239.0</v>
      </c>
      <c r="R189" s="111">
        <v>481.0</v>
      </c>
      <c r="S189" s="111">
        <v>726.0</v>
      </c>
      <c r="T189" s="111">
        <v>969.0</v>
      </c>
      <c r="U189" s="112">
        <v>1226.0</v>
      </c>
      <c r="V189" s="2"/>
      <c r="W189" s="78">
        <f t="shared" ref="W189:AA189" si="401">ABS(G189-L189)/G189</f>
        <v>0.01246027044</v>
      </c>
      <c r="X189" s="78">
        <f t="shared" si="401"/>
        <v>0.03735683446</v>
      </c>
      <c r="Y189" s="78">
        <f t="shared" si="401"/>
        <v>0.03735683446</v>
      </c>
      <c r="Z189" s="78">
        <f t="shared" si="401"/>
        <v>0.0114229136</v>
      </c>
      <c r="AA189" s="78">
        <f t="shared" si="401"/>
        <v>0.02324878152</v>
      </c>
      <c r="AB189" s="57">
        <f t="shared" ref="AB189:AC189" si="402">ABS(G189-Q189)/G189</f>
        <v>0.008286866252</v>
      </c>
      <c r="AC189" s="57">
        <f t="shared" si="402"/>
        <v>0.002062725246</v>
      </c>
      <c r="AE189" s="57">
        <f t="shared" ref="AE189:AG189" si="403">ABS(I189-S189)/I189</f>
        <v>0.004161415761</v>
      </c>
      <c r="AF189" s="57">
        <f t="shared" si="403"/>
        <v>0.005198772596</v>
      </c>
      <c r="AG189" s="57">
        <f t="shared" si="403"/>
        <v>0.01743958324</v>
      </c>
    </row>
    <row r="190" ht="15.75" customHeight="1">
      <c r="A190" s="23">
        <f t="shared" si="376"/>
        <v>11</v>
      </c>
      <c r="B190" s="21">
        <f t="shared" si="365"/>
        <v>25</v>
      </c>
      <c r="C190" s="21">
        <f t="shared" si="366"/>
        <v>0.00001</v>
      </c>
      <c r="D190" s="21">
        <f t="shared" si="367"/>
        <v>700000</v>
      </c>
      <c r="E190" s="113">
        <v>32.0</v>
      </c>
      <c r="F190" s="113">
        <v>5.0</v>
      </c>
      <c r="G190" s="113">
        <f t="shared" si="368"/>
        <v>240.9971108</v>
      </c>
      <c r="H190" s="113">
        <f t="shared" si="369"/>
        <v>481.9942216</v>
      </c>
      <c r="I190" s="113">
        <f t="shared" si="370"/>
        <v>722.9913325</v>
      </c>
      <c r="J190" s="113">
        <f t="shared" si="371"/>
        <v>963.9884433</v>
      </c>
      <c r="K190" s="113">
        <f t="shared" si="372"/>
        <v>1204.985554</v>
      </c>
      <c r="L190" s="114">
        <v>243.0</v>
      </c>
      <c r="M190" s="114">
        <v>493.0</v>
      </c>
      <c r="N190" s="114">
        <v>749.0</v>
      </c>
      <c r="O190" s="49"/>
      <c r="P190" s="114">
        <v>1233.0</v>
      </c>
      <c r="Q190" s="111">
        <v>239.0</v>
      </c>
      <c r="R190" s="111">
        <v>481.0</v>
      </c>
      <c r="S190" s="111">
        <v>726.0</v>
      </c>
      <c r="T190" s="114">
        <v>970.0</v>
      </c>
      <c r="U190" s="115">
        <v>1218.0</v>
      </c>
      <c r="V190" s="2"/>
      <c r="W190" s="78">
        <f t="shared" ref="W190:AA190" si="404">ABS(G190-L190)/G190</f>
        <v>0.008310843099</v>
      </c>
      <c r="X190" s="78">
        <f t="shared" si="404"/>
        <v>0.02283383878</v>
      </c>
      <c r="Y190" s="78">
        <f t="shared" si="404"/>
        <v>0.03597369202</v>
      </c>
      <c r="Z190" s="78">
        <f t="shared" si="404"/>
        <v>1</v>
      </c>
      <c r="AA190" s="78">
        <f t="shared" si="404"/>
        <v>0.02324878152</v>
      </c>
      <c r="AB190" s="57">
        <f t="shared" ref="AB190:AC190" si="405">ABS(G190-Q190)/G190</f>
        <v>0.008286866252</v>
      </c>
      <c r="AC190" s="57">
        <f t="shared" si="405"/>
        <v>0.002062725246</v>
      </c>
      <c r="AE190" s="57">
        <f t="shared" ref="AE190:AG190" si="406">ABS(I190-S190)/I190</f>
        <v>0.004161415761</v>
      </c>
      <c r="AF190" s="57">
        <f t="shared" si="406"/>
        <v>0.00623612943</v>
      </c>
      <c r="AG190" s="57">
        <f t="shared" si="406"/>
        <v>0.0108004995</v>
      </c>
    </row>
    <row r="191" ht="15.75" customHeight="1">
      <c r="A191" s="18">
        <f t="shared" si="376"/>
        <v>12</v>
      </c>
      <c r="B191" s="16">
        <f t="shared" si="365"/>
        <v>27</v>
      </c>
      <c r="C191" s="16">
        <f t="shared" si="366"/>
        <v>0.00001</v>
      </c>
      <c r="D191" s="16">
        <f t="shared" si="367"/>
        <v>700000</v>
      </c>
      <c r="E191" s="110">
        <v>38.0</v>
      </c>
      <c r="F191" s="110">
        <v>6.0</v>
      </c>
      <c r="G191" s="110">
        <f t="shared" si="368"/>
        <v>240.9971108</v>
      </c>
      <c r="H191" s="110">
        <f t="shared" si="369"/>
        <v>481.9942216</v>
      </c>
      <c r="I191" s="110">
        <f t="shared" si="370"/>
        <v>722.9913325</v>
      </c>
      <c r="J191" s="110">
        <f t="shared" si="371"/>
        <v>963.9884433</v>
      </c>
      <c r="K191" s="110">
        <f t="shared" si="372"/>
        <v>1204.985554</v>
      </c>
      <c r="L191" s="111">
        <v>242.0</v>
      </c>
      <c r="M191" s="111">
        <v>485.0</v>
      </c>
      <c r="N191" s="111">
        <v>747.0</v>
      </c>
      <c r="O191" s="116">
        <v>995.0</v>
      </c>
      <c r="P191" s="111">
        <v>1232.0</v>
      </c>
      <c r="Q191" s="111">
        <v>239.0</v>
      </c>
      <c r="R191" s="111">
        <v>481.0</v>
      </c>
      <c r="S191" s="111">
        <v>726.0</v>
      </c>
      <c r="T191" s="111"/>
      <c r="U191" s="112">
        <v>1218.0</v>
      </c>
      <c r="V191" s="2"/>
      <c r="W191" s="78">
        <f t="shared" ref="W191:AA191" si="407">ABS(G191-L191)/G191</f>
        <v>0.004161415761</v>
      </c>
      <c r="X191" s="78">
        <f t="shared" si="407"/>
        <v>0.00623612943</v>
      </c>
      <c r="Y191" s="78">
        <f t="shared" si="407"/>
        <v>0.03320740713</v>
      </c>
      <c r="Z191" s="78">
        <f t="shared" si="407"/>
        <v>0.03217005029</v>
      </c>
      <c r="AA191" s="78">
        <f t="shared" si="407"/>
        <v>0.02241889605</v>
      </c>
      <c r="AB191" s="57">
        <f t="shared" ref="AB191:AC191" si="408">ABS(G191-Q191)/G191</f>
        <v>0.008286866252</v>
      </c>
      <c r="AC191" s="57">
        <f t="shared" si="408"/>
        <v>0.002062725246</v>
      </c>
      <c r="AE191" s="57">
        <f t="shared" ref="AE191:AG191" si="409">ABS(I191-S191)/I191</f>
        <v>0.004161415761</v>
      </c>
      <c r="AF191" s="57">
        <f t="shared" si="409"/>
        <v>1</v>
      </c>
      <c r="AG191" s="57">
        <f t="shared" si="409"/>
        <v>0.0108004995</v>
      </c>
    </row>
    <row r="192" ht="15.75" customHeight="1">
      <c r="A192" s="23">
        <f t="shared" si="376"/>
        <v>13</v>
      </c>
      <c r="B192" s="21">
        <f t="shared" si="365"/>
        <v>29</v>
      </c>
      <c r="C192" s="21">
        <f t="shared" si="366"/>
        <v>0.00001</v>
      </c>
      <c r="D192" s="21">
        <f t="shared" si="367"/>
        <v>700000</v>
      </c>
      <c r="E192" s="113">
        <v>42.0</v>
      </c>
      <c r="F192" s="113">
        <v>6.8</v>
      </c>
      <c r="G192" s="113">
        <f t="shared" si="368"/>
        <v>240.9971108</v>
      </c>
      <c r="H192" s="113">
        <f t="shared" si="369"/>
        <v>481.9942216</v>
      </c>
      <c r="I192" s="113">
        <f t="shared" si="370"/>
        <v>722.9913325</v>
      </c>
      <c r="J192" s="113">
        <f t="shared" si="371"/>
        <v>963.9884433</v>
      </c>
      <c r="K192" s="113">
        <f t="shared" si="372"/>
        <v>1204.985554</v>
      </c>
      <c r="L192" s="114">
        <v>241.0</v>
      </c>
      <c r="M192" s="114">
        <v>484.0</v>
      </c>
      <c r="N192" s="114">
        <v>745.0</v>
      </c>
      <c r="O192" s="114"/>
      <c r="P192" s="114">
        <v>1229.0</v>
      </c>
      <c r="Q192" s="111">
        <v>239.0</v>
      </c>
      <c r="R192" s="111">
        <v>482.0</v>
      </c>
      <c r="S192" s="114">
        <v>726.0</v>
      </c>
      <c r="T192" s="114">
        <v>968.0</v>
      </c>
      <c r="U192" s="115">
        <v>1215.0</v>
      </c>
      <c r="V192" s="2"/>
      <c r="W192" s="78">
        <f t="shared" ref="W192:AA192" si="410">ABS(G192-L192)/G192</f>
        <v>0.00001198842329</v>
      </c>
      <c r="X192" s="78">
        <f t="shared" si="410"/>
        <v>0.004161415761</v>
      </c>
      <c r="Y192" s="78">
        <f t="shared" si="410"/>
        <v>0.03044112223</v>
      </c>
      <c r="Z192" s="78">
        <f t="shared" si="410"/>
        <v>1</v>
      </c>
      <c r="AA192" s="78">
        <f t="shared" si="410"/>
        <v>0.01992923965</v>
      </c>
      <c r="AB192" s="57">
        <f t="shared" ref="AB192:AC192" si="411">ABS(G192-Q192)/G192</f>
        <v>0.008286866252</v>
      </c>
      <c r="AC192" s="57">
        <f t="shared" si="411"/>
        <v>0.00001198842329</v>
      </c>
      <c r="AE192" s="57">
        <f t="shared" ref="AE192:AG192" si="412">ABS(I192-S192)/I192</f>
        <v>0.004161415761</v>
      </c>
      <c r="AF192" s="57">
        <f t="shared" si="412"/>
        <v>0.004161415761</v>
      </c>
      <c r="AG192" s="57">
        <f t="shared" si="412"/>
        <v>0.008310843099</v>
      </c>
    </row>
    <row r="193" ht="15.75" customHeight="1">
      <c r="A193" s="18">
        <f t="shared" si="376"/>
        <v>14</v>
      </c>
      <c r="B193" s="16">
        <f t="shared" si="365"/>
        <v>31</v>
      </c>
      <c r="C193" s="16">
        <f t="shared" si="366"/>
        <v>0.00001</v>
      </c>
      <c r="D193" s="16">
        <f t="shared" si="367"/>
        <v>700000</v>
      </c>
      <c r="E193" s="110">
        <v>45.0</v>
      </c>
      <c r="F193" s="110">
        <v>6.7</v>
      </c>
      <c r="G193" s="110">
        <f t="shared" si="368"/>
        <v>240.9971108</v>
      </c>
      <c r="H193" s="110">
        <f t="shared" si="369"/>
        <v>481.9942216</v>
      </c>
      <c r="I193" s="110">
        <f t="shared" si="370"/>
        <v>722.9913325</v>
      </c>
      <c r="J193" s="110">
        <f t="shared" si="371"/>
        <v>963.9884433</v>
      </c>
      <c r="K193" s="110">
        <f t="shared" si="372"/>
        <v>1204.985554</v>
      </c>
      <c r="L193" s="111">
        <v>241.0</v>
      </c>
      <c r="M193" s="111">
        <v>483.0</v>
      </c>
      <c r="N193" s="111">
        <v>742.0</v>
      </c>
      <c r="O193" s="116">
        <v>995.0</v>
      </c>
      <c r="P193" s="111">
        <v>1226.0</v>
      </c>
      <c r="Q193" s="111">
        <v>239.0</v>
      </c>
      <c r="R193" s="111">
        <v>482.0</v>
      </c>
      <c r="S193" s="114">
        <v>726.0</v>
      </c>
      <c r="T193" s="111"/>
      <c r="U193" s="112">
        <v>1215.0</v>
      </c>
      <c r="V193" s="2"/>
      <c r="W193" s="78">
        <f t="shared" ref="W193:AA193" si="413">ABS(G193-L193)/G193</f>
        <v>0.00001198842329</v>
      </c>
      <c r="X193" s="78">
        <f t="shared" si="413"/>
        <v>0.002086702092</v>
      </c>
      <c r="Y193" s="78">
        <f t="shared" si="413"/>
        <v>0.0262916949</v>
      </c>
      <c r="Z193" s="78">
        <f t="shared" si="413"/>
        <v>0.03217005029</v>
      </c>
      <c r="AA193" s="78">
        <f t="shared" si="413"/>
        <v>0.01743958324</v>
      </c>
      <c r="AB193" s="57">
        <f t="shared" ref="AB193:AC193" si="414">ABS(G193-Q193)/G193</f>
        <v>0.008286866252</v>
      </c>
      <c r="AC193" s="57">
        <f t="shared" si="414"/>
        <v>0.00001198842329</v>
      </c>
      <c r="AE193" s="57">
        <f t="shared" ref="AE193:AG193" si="415">ABS(I193-S193)/I193</f>
        <v>0.004161415761</v>
      </c>
      <c r="AF193" s="57">
        <f t="shared" si="415"/>
        <v>1</v>
      </c>
      <c r="AG193" s="57">
        <f t="shared" si="415"/>
        <v>0.008310843099</v>
      </c>
    </row>
    <row r="194" ht="15.75" customHeight="1">
      <c r="A194" s="23">
        <f t="shared" si="376"/>
        <v>15</v>
      </c>
      <c r="B194" s="21">
        <f t="shared" si="365"/>
        <v>33</v>
      </c>
      <c r="C194" s="21">
        <f t="shared" si="366"/>
        <v>0.00001</v>
      </c>
      <c r="D194" s="21">
        <f t="shared" si="367"/>
        <v>700000</v>
      </c>
      <c r="E194" s="113">
        <v>44.0</v>
      </c>
      <c r="F194" s="113">
        <v>7.0</v>
      </c>
      <c r="G194" s="113">
        <f t="shared" si="368"/>
        <v>240.9971108</v>
      </c>
      <c r="H194" s="113">
        <f t="shared" si="369"/>
        <v>481.9942216</v>
      </c>
      <c r="I194" s="113">
        <f t="shared" si="370"/>
        <v>722.9913325</v>
      </c>
      <c r="J194" s="113">
        <f t="shared" si="371"/>
        <v>963.9884433</v>
      </c>
      <c r="K194" s="113">
        <f t="shared" si="372"/>
        <v>1204.985554</v>
      </c>
      <c r="L194" s="114">
        <v>241.0</v>
      </c>
      <c r="M194" s="114">
        <v>483.0</v>
      </c>
      <c r="N194" s="114">
        <v>738.0</v>
      </c>
      <c r="O194" s="114">
        <v>965.0</v>
      </c>
      <c r="P194" s="114">
        <v>1224.0</v>
      </c>
      <c r="Q194" s="111">
        <v>239.0</v>
      </c>
      <c r="R194" s="111">
        <v>482.0</v>
      </c>
      <c r="S194" s="114">
        <v>725.0</v>
      </c>
      <c r="T194" s="114">
        <v>969.0</v>
      </c>
      <c r="U194" s="115">
        <v>1214.0</v>
      </c>
      <c r="V194" s="2"/>
      <c r="W194" s="78">
        <f t="shared" ref="W194:AA194" si="416">ABS(G194-L194)/G194</f>
        <v>0.00001198842329</v>
      </c>
      <c r="X194" s="78">
        <f t="shared" si="416"/>
        <v>0.002086702092</v>
      </c>
      <c r="Y194" s="78">
        <f t="shared" si="416"/>
        <v>0.02075912511</v>
      </c>
      <c r="Z194" s="78">
        <f t="shared" si="416"/>
        <v>0.001049345258</v>
      </c>
      <c r="AA194" s="78">
        <f t="shared" si="416"/>
        <v>0.01577981231</v>
      </c>
      <c r="AB194" s="57">
        <f t="shared" ref="AB194:AC194" si="417">ABS(G194-Q194)/G194</f>
        <v>0.008286866252</v>
      </c>
      <c r="AC194" s="57">
        <f t="shared" si="417"/>
        <v>0.00001198842329</v>
      </c>
      <c r="AE194" s="57">
        <f t="shared" ref="AE194:AG194" si="418">ABS(I194-S194)/I194</f>
        <v>0.002778273315</v>
      </c>
      <c r="AF194" s="57">
        <f t="shared" si="418"/>
        <v>0.005198772596</v>
      </c>
      <c r="AG194" s="57">
        <f t="shared" si="418"/>
        <v>0.007480957631</v>
      </c>
    </row>
    <row r="195" ht="15.75" customHeight="1">
      <c r="A195" s="18">
        <f t="shared" si="376"/>
        <v>16</v>
      </c>
      <c r="B195" s="16">
        <f t="shared" si="365"/>
        <v>35</v>
      </c>
      <c r="C195" s="16">
        <f t="shared" si="366"/>
        <v>0.00001</v>
      </c>
      <c r="D195" s="16">
        <f t="shared" si="367"/>
        <v>700000</v>
      </c>
      <c r="E195" s="110">
        <v>44.0</v>
      </c>
      <c r="F195" s="110">
        <v>8.0</v>
      </c>
      <c r="G195" s="110">
        <f t="shared" si="368"/>
        <v>240.9971108</v>
      </c>
      <c r="H195" s="110">
        <f t="shared" si="369"/>
        <v>481.9942216</v>
      </c>
      <c r="I195" s="110">
        <f t="shared" si="370"/>
        <v>722.9913325</v>
      </c>
      <c r="J195" s="110">
        <f t="shared" si="371"/>
        <v>963.9884433</v>
      </c>
      <c r="K195" s="110">
        <f t="shared" si="372"/>
        <v>1204.985554</v>
      </c>
      <c r="L195" s="111">
        <v>240.0</v>
      </c>
      <c r="M195" s="111">
        <v>483.0</v>
      </c>
      <c r="N195" s="111">
        <v>735.0</v>
      </c>
      <c r="O195" s="116">
        <v>971.0</v>
      </c>
      <c r="P195" s="111">
        <v>1222.0</v>
      </c>
      <c r="Q195" s="111">
        <v>239.0</v>
      </c>
      <c r="R195" s="111">
        <v>482.0</v>
      </c>
      <c r="S195" s="114">
        <v>725.0</v>
      </c>
      <c r="T195" s="111"/>
      <c r="U195" s="112">
        <v>1215.0</v>
      </c>
      <c r="V195" s="2"/>
      <c r="W195" s="78">
        <f t="shared" ref="W195:AA195" si="419">ABS(G195-L195)/G195</f>
        <v>0.004137438915</v>
      </c>
      <c r="X195" s="78">
        <f t="shared" si="419"/>
        <v>0.002086702092</v>
      </c>
      <c r="Y195" s="78">
        <f t="shared" si="419"/>
        <v>0.01660969777</v>
      </c>
      <c r="Z195" s="78">
        <f t="shared" si="419"/>
        <v>0.007273486265</v>
      </c>
      <c r="AA195" s="78">
        <f t="shared" si="419"/>
        <v>0.01412004137</v>
      </c>
      <c r="AB195" s="57">
        <f t="shared" ref="AB195:AC195" si="420">ABS(G195-Q195)/G195</f>
        <v>0.008286866252</v>
      </c>
      <c r="AC195" s="57">
        <f t="shared" si="420"/>
        <v>0.00001198842329</v>
      </c>
      <c r="AE195" s="57">
        <f t="shared" ref="AE195:AG195" si="421">ABS(I195-S195)/I195</f>
        <v>0.002778273315</v>
      </c>
      <c r="AF195" s="57">
        <f t="shared" si="421"/>
        <v>1</v>
      </c>
      <c r="AG195" s="57">
        <f t="shared" si="421"/>
        <v>0.008310843099</v>
      </c>
    </row>
    <row r="196" ht="15.75" customHeight="1">
      <c r="A196" s="23">
        <f t="shared" si="376"/>
        <v>17</v>
      </c>
      <c r="B196" s="21">
        <f t="shared" si="365"/>
        <v>37</v>
      </c>
      <c r="C196" s="21">
        <f t="shared" si="366"/>
        <v>0.00001</v>
      </c>
      <c r="D196" s="21">
        <f t="shared" si="367"/>
        <v>700000</v>
      </c>
      <c r="E196" s="113">
        <v>46.0</v>
      </c>
      <c r="F196" s="113">
        <v>8.5</v>
      </c>
      <c r="G196" s="113">
        <f t="shared" si="368"/>
        <v>240.9971108</v>
      </c>
      <c r="H196" s="113">
        <f t="shared" si="369"/>
        <v>481.9942216</v>
      </c>
      <c r="I196" s="113">
        <f t="shared" si="370"/>
        <v>722.9913325</v>
      </c>
      <c r="J196" s="113">
        <f t="shared" si="371"/>
        <v>963.9884433</v>
      </c>
      <c r="K196" s="113">
        <f t="shared" si="372"/>
        <v>1204.985554</v>
      </c>
      <c r="L196" s="114">
        <v>240.0</v>
      </c>
      <c r="M196" s="114">
        <v>483.0</v>
      </c>
      <c r="N196" s="114">
        <v>733.0</v>
      </c>
      <c r="O196" s="118">
        <v>967.0</v>
      </c>
      <c r="P196" s="114">
        <v>1221.0</v>
      </c>
      <c r="Q196" s="111">
        <v>239.0</v>
      </c>
      <c r="R196" s="111">
        <v>482.0</v>
      </c>
      <c r="S196" s="114">
        <v>725.0</v>
      </c>
      <c r="T196" s="118">
        <v>947.0</v>
      </c>
      <c r="U196" s="115">
        <v>1214.0</v>
      </c>
      <c r="V196" s="2"/>
      <c r="W196" s="78">
        <f t="shared" ref="W196:AA196" si="422">ABS(G196-L196)/G196</f>
        <v>0.004137438915</v>
      </c>
      <c r="X196" s="78">
        <f t="shared" si="422"/>
        <v>0.002086702092</v>
      </c>
      <c r="Y196" s="78">
        <f t="shared" si="422"/>
        <v>0.01384341288</v>
      </c>
      <c r="Z196" s="78">
        <f t="shared" si="422"/>
        <v>0.003124058927</v>
      </c>
      <c r="AA196" s="78">
        <f t="shared" si="422"/>
        <v>0.0132901559</v>
      </c>
      <c r="AB196" s="57">
        <f t="shared" ref="AB196:AC196" si="423">ABS(G196-Q196)/G196</f>
        <v>0.008286866252</v>
      </c>
      <c r="AC196" s="57">
        <f t="shared" si="423"/>
        <v>0.00001198842329</v>
      </c>
      <c r="AE196" s="57">
        <f t="shared" ref="AE196:AG196" si="424">ABS(I196-S196)/I196</f>
        <v>0.002778273315</v>
      </c>
      <c r="AF196" s="57">
        <f t="shared" si="424"/>
        <v>0.01762307776</v>
      </c>
      <c r="AG196" s="57">
        <f t="shared" si="424"/>
        <v>0.007480957631</v>
      </c>
    </row>
    <row r="197" ht="15.75" customHeight="1">
      <c r="A197" s="18">
        <f t="shared" si="376"/>
        <v>18</v>
      </c>
      <c r="B197" s="16">
        <f t="shared" si="365"/>
        <v>39</v>
      </c>
      <c r="C197" s="16">
        <f t="shared" si="366"/>
        <v>0.00001</v>
      </c>
      <c r="D197" s="16">
        <f t="shared" si="367"/>
        <v>700000</v>
      </c>
      <c r="E197" s="110">
        <v>46.0</v>
      </c>
      <c r="F197" s="110">
        <v>8.7</v>
      </c>
      <c r="G197" s="110">
        <f t="shared" si="368"/>
        <v>240.9971108</v>
      </c>
      <c r="H197" s="110">
        <f t="shared" si="369"/>
        <v>481.9942216</v>
      </c>
      <c r="I197" s="110">
        <f t="shared" si="370"/>
        <v>722.9913325</v>
      </c>
      <c r="J197" s="110">
        <f t="shared" si="371"/>
        <v>963.9884433</v>
      </c>
      <c r="K197" s="110">
        <f t="shared" si="372"/>
        <v>1204.985554</v>
      </c>
      <c r="L197" s="111">
        <v>240.0</v>
      </c>
      <c r="M197" s="111">
        <v>483.0</v>
      </c>
      <c r="N197" s="111">
        <v>732.0</v>
      </c>
      <c r="O197" s="116">
        <v>979.0</v>
      </c>
      <c r="P197" s="111">
        <v>1220.0</v>
      </c>
      <c r="Q197" s="111">
        <v>239.0</v>
      </c>
      <c r="R197" s="111">
        <v>481.0</v>
      </c>
      <c r="S197" s="111">
        <v>725.0</v>
      </c>
      <c r="T197" s="116">
        <v>975.0</v>
      </c>
      <c r="U197" s="112">
        <v>1214.0</v>
      </c>
      <c r="V197" s="2"/>
      <c r="W197" s="78">
        <f t="shared" ref="W197:AA197" si="425">ABS(G197-L197)/G197</f>
        <v>0.004137438915</v>
      </c>
      <c r="X197" s="78">
        <f t="shared" si="425"/>
        <v>0.002086702092</v>
      </c>
      <c r="Y197" s="78">
        <f t="shared" si="425"/>
        <v>0.01246027044</v>
      </c>
      <c r="Z197" s="78">
        <f t="shared" si="425"/>
        <v>0.01557234094</v>
      </c>
      <c r="AA197" s="78">
        <f t="shared" si="425"/>
        <v>0.01246027044</v>
      </c>
      <c r="AB197" s="57">
        <f t="shared" ref="AB197:AC197" si="426">ABS(G197-Q197)/G197</f>
        <v>0.008286866252</v>
      </c>
      <c r="AC197" s="57">
        <f t="shared" si="426"/>
        <v>0.002062725246</v>
      </c>
      <c r="AE197" s="57">
        <f t="shared" ref="AE197:AG197" si="427">ABS(I197-S197)/I197</f>
        <v>0.002778273315</v>
      </c>
      <c r="AF197" s="57">
        <f t="shared" si="427"/>
        <v>0.0114229136</v>
      </c>
      <c r="AG197" s="57">
        <f t="shared" si="427"/>
        <v>0.007480957631</v>
      </c>
    </row>
    <row r="198" ht="15.75" customHeight="1">
      <c r="A198" s="23">
        <f t="shared" si="376"/>
        <v>19</v>
      </c>
      <c r="B198" s="21">
        <f t="shared" si="365"/>
        <v>41</v>
      </c>
      <c r="C198" s="21">
        <f t="shared" si="366"/>
        <v>0.00001</v>
      </c>
      <c r="D198" s="21">
        <f t="shared" si="367"/>
        <v>700000</v>
      </c>
      <c r="E198" s="113">
        <v>47.0</v>
      </c>
      <c r="F198" s="113">
        <v>9.0</v>
      </c>
      <c r="G198" s="113">
        <f t="shared" si="368"/>
        <v>240.9971108</v>
      </c>
      <c r="H198" s="113">
        <f t="shared" si="369"/>
        <v>481.9942216</v>
      </c>
      <c r="I198" s="113">
        <f t="shared" si="370"/>
        <v>722.9913325</v>
      </c>
      <c r="J198" s="113">
        <f t="shared" si="371"/>
        <v>963.9884433</v>
      </c>
      <c r="K198" s="113">
        <f t="shared" si="372"/>
        <v>1204.985554</v>
      </c>
      <c r="L198" s="114">
        <v>240.0</v>
      </c>
      <c r="M198" s="114">
        <v>483.0</v>
      </c>
      <c r="N198" s="114">
        <v>731.0</v>
      </c>
      <c r="O198" s="114">
        <v>968.0</v>
      </c>
      <c r="P198" s="114">
        <v>1219.0</v>
      </c>
      <c r="Q198" s="111">
        <v>239.0</v>
      </c>
      <c r="R198" s="111">
        <v>481.0</v>
      </c>
      <c r="S198" s="114">
        <v>725.0</v>
      </c>
      <c r="T198" s="114">
        <v>969.0</v>
      </c>
      <c r="U198" s="115">
        <v>1213.0</v>
      </c>
      <c r="V198" s="2"/>
      <c r="W198" s="78">
        <f t="shared" ref="W198:AA198" si="428">ABS(G198-L198)/G198</f>
        <v>0.004137438915</v>
      </c>
      <c r="X198" s="78">
        <f t="shared" si="428"/>
        <v>0.002086702092</v>
      </c>
      <c r="Y198" s="78">
        <f t="shared" si="428"/>
        <v>0.01107712799</v>
      </c>
      <c r="Z198" s="78">
        <f t="shared" si="428"/>
        <v>0.004161415761</v>
      </c>
      <c r="AA198" s="78">
        <f t="shared" si="428"/>
        <v>0.01163038497</v>
      </c>
      <c r="AB198" s="57">
        <f t="shared" ref="AB198:AC198" si="429">ABS(G198-Q198)/G198</f>
        <v>0.008286866252</v>
      </c>
      <c r="AC198" s="57">
        <f t="shared" si="429"/>
        <v>0.002062725246</v>
      </c>
      <c r="AE198" s="57">
        <f t="shared" ref="AE198:AG198" si="430">ABS(I198-S198)/I198</f>
        <v>0.002778273315</v>
      </c>
      <c r="AF198" s="57">
        <f t="shared" si="430"/>
        <v>0.005198772596</v>
      </c>
      <c r="AG198" s="57">
        <f t="shared" si="430"/>
        <v>0.006651072164</v>
      </c>
    </row>
    <row r="199" ht="15.75" customHeight="1">
      <c r="A199" s="18">
        <f t="shared" si="376"/>
        <v>20</v>
      </c>
      <c r="B199" s="16">
        <f t="shared" si="365"/>
        <v>43</v>
      </c>
      <c r="C199" s="16">
        <f t="shared" si="366"/>
        <v>0.00001</v>
      </c>
      <c r="D199" s="16">
        <f t="shared" si="367"/>
        <v>700000</v>
      </c>
      <c r="E199" s="110">
        <v>53.0</v>
      </c>
      <c r="F199" s="110">
        <v>9.0</v>
      </c>
      <c r="G199" s="110">
        <f t="shared" si="368"/>
        <v>240.9971108</v>
      </c>
      <c r="H199" s="110">
        <f t="shared" si="369"/>
        <v>481.9942216</v>
      </c>
      <c r="I199" s="110">
        <f t="shared" si="370"/>
        <v>722.9913325</v>
      </c>
      <c r="J199" s="110">
        <f t="shared" si="371"/>
        <v>963.9884433</v>
      </c>
      <c r="K199" s="110">
        <f t="shared" si="372"/>
        <v>1204.985554</v>
      </c>
      <c r="L199" s="111">
        <v>240.0</v>
      </c>
      <c r="M199" s="111">
        <v>483.0</v>
      </c>
      <c r="N199" s="111">
        <v>730.0</v>
      </c>
      <c r="O199" s="111">
        <v>975.0</v>
      </c>
      <c r="P199" s="111">
        <v>1218.0</v>
      </c>
      <c r="Q199" s="111">
        <v>239.0</v>
      </c>
      <c r="R199" s="111">
        <v>481.0</v>
      </c>
      <c r="S199" s="114">
        <v>725.0</v>
      </c>
      <c r="T199" s="111">
        <v>967.0</v>
      </c>
      <c r="U199" s="112">
        <v>1213.0</v>
      </c>
      <c r="V199" s="2"/>
      <c r="W199" s="78">
        <f t="shared" ref="W199:AA199" si="431">ABS(G199-L199)/G199</f>
        <v>0.004137438915</v>
      </c>
      <c r="X199" s="78">
        <f t="shared" si="431"/>
        <v>0.002086702092</v>
      </c>
      <c r="Y199" s="78">
        <f t="shared" si="431"/>
        <v>0.009693985545</v>
      </c>
      <c r="Z199" s="78">
        <f t="shared" si="431"/>
        <v>0.0114229136</v>
      </c>
      <c r="AA199" s="78">
        <f t="shared" si="431"/>
        <v>0.0108004995</v>
      </c>
      <c r="AB199" s="57">
        <f t="shared" ref="AB199:AC199" si="432">ABS(G199-Q199)/G199</f>
        <v>0.008286866252</v>
      </c>
      <c r="AC199" s="57">
        <f t="shared" si="432"/>
        <v>0.002062725246</v>
      </c>
      <c r="AE199" s="57">
        <f t="shared" ref="AE199:AG199" si="433">ABS(I199-S199)/I199</f>
        <v>0.002778273315</v>
      </c>
      <c r="AF199" s="57">
        <f t="shared" si="433"/>
        <v>0.003124058927</v>
      </c>
      <c r="AG199" s="57">
        <f t="shared" si="433"/>
        <v>0.006651072164</v>
      </c>
    </row>
    <row r="200" ht="15.75" customHeight="1">
      <c r="A200" s="23">
        <f t="shared" si="376"/>
        <v>21</v>
      </c>
      <c r="B200" s="21">
        <f t="shared" si="365"/>
        <v>45</v>
      </c>
      <c r="C200" s="21">
        <f t="shared" si="366"/>
        <v>0.00001</v>
      </c>
      <c r="D200" s="21">
        <f t="shared" si="367"/>
        <v>700000</v>
      </c>
      <c r="E200" s="113">
        <v>51.0</v>
      </c>
      <c r="F200" s="113">
        <v>10.0</v>
      </c>
      <c r="G200" s="113">
        <f t="shared" si="368"/>
        <v>240.9971108</v>
      </c>
      <c r="H200" s="113">
        <f t="shared" si="369"/>
        <v>481.9942216</v>
      </c>
      <c r="I200" s="113">
        <f t="shared" si="370"/>
        <v>722.9913325</v>
      </c>
      <c r="J200" s="113">
        <f t="shared" si="371"/>
        <v>963.9884433</v>
      </c>
      <c r="K200" s="113">
        <f t="shared" si="372"/>
        <v>1204.985554</v>
      </c>
      <c r="L200" s="114">
        <v>240.0</v>
      </c>
      <c r="M200" s="114">
        <v>483.0</v>
      </c>
      <c r="N200" s="114">
        <v>730.0</v>
      </c>
      <c r="O200" s="114">
        <v>969.0</v>
      </c>
      <c r="P200" s="114">
        <v>1218.0</v>
      </c>
      <c r="Q200" s="111">
        <v>239.0</v>
      </c>
      <c r="R200" s="111">
        <v>481.0</v>
      </c>
      <c r="S200" s="114">
        <v>724.0</v>
      </c>
      <c r="T200" s="118">
        <v>935.0</v>
      </c>
      <c r="U200" s="115">
        <v>1212.0</v>
      </c>
      <c r="V200" s="2"/>
      <c r="W200" s="78">
        <f t="shared" ref="W200:AA200" si="434">ABS(G200-L200)/G200</f>
        <v>0.004137438915</v>
      </c>
      <c r="X200" s="78">
        <f t="shared" si="434"/>
        <v>0.002086702092</v>
      </c>
      <c r="Y200" s="78">
        <f t="shared" si="434"/>
        <v>0.009693985545</v>
      </c>
      <c r="Z200" s="78">
        <f t="shared" si="434"/>
        <v>0.005198772596</v>
      </c>
      <c r="AA200" s="78">
        <f t="shared" si="434"/>
        <v>0.0108004995</v>
      </c>
      <c r="AB200" s="57">
        <f t="shared" ref="AB200:AC200" si="435">ABS(G200-Q200)/G200</f>
        <v>0.008286866252</v>
      </c>
      <c r="AC200" s="57">
        <f t="shared" si="435"/>
        <v>0.002062725246</v>
      </c>
      <c r="AE200" s="57">
        <f t="shared" ref="AE200:AG200" si="436">ABS(I200-S200)/I200</f>
        <v>0.001395130869</v>
      </c>
      <c r="AF200" s="57">
        <f t="shared" si="436"/>
        <v>0.03007135978</v>
      </c>
      <c r="AG200" s="57">
        <f t="shared" si="436"/>
        <v>0.005821186696</v>
      </c>
    </row>
    <row r="201" ht="15.75" customHeight="1">
      <c r="A201" s="18">
        <f t="shared" si="376"/>
        <v>22</v>
      </c>
      <c r="B201" s="16">
        <f t="shared" si="365"/>
        <v>47</v>
      </c>
      <c r="C201" s="16">
        <f t="shared" si="366"/>
        <v>0.00001</v>
      </c>
      <c r="D201" s="16">
        <f t="shared" si="367"/>
        <v>700000</v>
      </c>
      <c r="E201" s="110">
        <v>57.0</v>
      </c>
      <c r="F201" s="110">
        <v>10.9</v>
      </c>
      <c r="G201" s="110">
        <f t="shared" si="368"/>
        <v>240.9971108</v>
      </c>
      <c r="H201" s="110">
        <f t="shared" si="369"/>
        <v>481.9942216</v>
      </c>
      <c r="I201" s="110">
        <f t="shared" si="370"/>
        <v>722.9913325</v>
      </c>
      <c r="J201" s="110">
        <f t="shared" si="371"/>
        <v>963.9884433</v>
      </c>
      <c r="K201" s="110">
        <f t="shared" si="372"/>
        <v>1204.985554</v>
      </c>
      <c r="L201" s="111">
        <v>240.0</v>
      </c>
      <c r="M201" s="111">
        <v>483.0</v>
      </c>
      <c r="N201" s="111">
        <v>729.0</v>
      </c>
      <c r="O201" s="111">
        <v>964.0</v>
      </c>
      <c r="P201" s="111">
        <v>1217.0</v>
      </c>
      <c r="Q201" s="111">
        <v>239.0</v>
      </c>
      <c r="R201" s="111">
        <v>481.0</v>
      </c>
      <c r="S201" s="114">
        <v>724.0</v>
      </c>
      <c r="T201" s="111">
        <v>941.0</v>
      </c>
      <c r="U201" s="112">
        <v>1211.0</v>
      </c>
      <c r="V201" s="2"/>
      <c r="W201" s="78">
        <f t="shared" ref="W201:AA201" si="437">ABS(G201-L201)/G201</f>
        <v>0.004137438915</v>
      </c>
      <c r="X201" s="78">
        <f t="shared" si="437"/>
        <v>0.002086702092</v>
      </c>
      <c r="Y201" s="78">
        <f t="shared" si="437"/>
        <v>0.008310843099</v>
      </c>
      <c r="Z201" s="78">
        <f t="shared" si="437"/>
        <v>0.00001198842329</v>
      </c>
      <c r="AA201" s="78">
        <f t="shared" si="437"/>
        <v>0.009970614034</v>
      </c>
      <c r="AB201" s="57">
        <f t="shared" ref="AB201:AC201" si="438">ABS(G201-Q201)/G201</f>
        <v>0.008286866252</v>
      </c>
      <c r="AC201" s="57">
        <f t="shared" si="438"/>
        <v>0.002062725246</v>
      </c>
      <c r="AE201" s="57">
        <f t="shared" ref="AE201:AG201" si="439">ABS(I201-S201)/I201</f>
        <v>0.001395130869</v>
      </c>
      <c r="AF201" s="57">
        <f t="shared" si="439"/>
        <v>0.02384721877</v>
      </c>
      <c r="AG201" s="57">
        <f t="shared" si="439"/>
        <v>0.004991301229</v>
      </c>
    </row>
    <row r="202" ht="15.75" customHeight="1">
      <c r="A202" s="23">
        <f t="shared" si="376"/>
        <v>23</v>
      </c>
      <c r="B202" s="21">
        <f t="shared" si="365"/>
        <v>49</v>
      </c>
      <c r="C202" s="21">
        <f t="shared" si="366"/>
        <v>0.00001</v>
      </c>
      <c r="D202" s="21">
        <f t="shared" si="367"/>
        <v>700000</v>
      </c>
      <c r="E202" s="113">
        <v>58.0</v>
      </c>
      <c r="F202" s="113">
        <v>12.0</v>
      </c>
      <c r="G202" s="113">
        <f t="shared" si="368"/>
        <v>240.9971108</v>
      </c>
      <c r="H202" s="113">
        <f t="shared" si="369"/>
        <v>481.9942216</v>
      </c>
      <c r="I202" s="113">
        <f t="shared" si="370"/>
        <v>722.9913325</v>
      </c>
      <c r="J202" s="113">
        <f t="shared" si="371"/>
        <v>963.9884433</v>
      </c>
      <c r="K202" s="113">
        <f t="shared" si="372"/>
        <v>1204.985554</v>
      </c>
      <c r="L202" s="114">
        <v>240.0</v>
      </c>
      <c r="M202" s="114">
        <v>483.0</v>
      </c>
      <c r="N202" s="114">
        <v>729.0</v>
      </c>
      <c r="O202" s="114">
        <v>969.0</v>
      </c>
      <c r="P202" s="114">
        <v>1217.0</v>
      </c>
      <c r="Q202" s="111">
        <v>239.0</v>
      </c>
      <c r="R202" s="111">
        <v>481.0</v>
      </c>
      <c r="S202" s="114">
        <v>724.0</v>
      </c>
      <c r="T202" s="118">
        <v>943.0</v>
      </c>
      <c r="U202" s="115">
        <v>1211.0</v>
      </c>
      <c r="V202" s="2"/>
      <c r="W202" s="78">
        <f t="shared" ref="W202:AA202" si="440">ABS(G202-L202)/G202</f>
        <v>0.004137438915</v>
      </c>
      <c r="X202" s="78">
        <f t="shared" si="440"/>
        <v>0.002086702092</v>
      </c>
      <c r="Y202" s="78">
        <f t="shared" si="440"/>
        <v>0.008310843099</v>
      </c>
      <c r="Z202" s="78">
        <f t="shared" si="440"/>
        <v>0.005198772596</v>
      </c>
      <c r="AA202" s="78">
        <f t="shared" si="440"/>
        <v>0.009970614034</v>
      </c>
      <c r="AB202" s="57">
        <f t="shared" ref="AB202:AC202" si="441">ABS(G202-Q202)/G202</f>
        <v>0.008286866252</v>
      </c>
      <c r="AC202" s="57">
        <f t="shared" si="441"/>
        <v>0.002062725246</v>
      </c>
      <c r="AE202" s="57">
        <f t="shared" ref="AE202:AG202" si="442">ABS(I202-S202)/I202</f>
        <v>0.001395130869</v>
      </c>
      <c r="AF202" s="57">
        <f t="shared" si="442"/>
        <v>0.0217725051</v>
      </c>
      <c r="AG202" s="57">
        <f t="shared" si="442"/>
        <v>0.004991301229</v>
      </c>
    </row>
    <row r="203" ht="15.75" customHeight="1">
      <c r="A203" s="18">
        <f t="shared" si="376"/>
        <v>24</v>
      </c>
      <c r="B203" s="16">
        <f t="shared" si="365"/>
        <v>51</v>
      </c>
      <c r="C203" s="16">
        <f t="shared" si="366"/>
        <v>0.00001</v>
      </c>
      <c r="D203" s="16">
        <f t="shared" si="367"/>
        <v>700000</v>
      </c>
      <c r="E203" s="110">
        <v>68.0</v>
      </c>
      <c r="F203" s="110">
        <v>12.0</v>
      </c>
      <c r="G203" s="110">
        <f t="shared" si="368"/>
        <v>240.9971108</v>
      </c>
      <c r="H203" s="110">
        <f t="shared" si="369"/>
        <v>481.9942216</v>
      </c>
      <c r="I203" s="110">
        <f t="shared" si="370"/>
        <v>722.9913325</v>
      </c>
      <c r="J203" s="110">
        <f t="shared" si="371"/>
        <v>963.9884433</v>
      </c>
      <c r="K203" s="110">
        <f t="shared" si="372"/>
        <v>1204.985554</v>
      </c>
      <c r="L203" s="111">
        <v>240.0</v>
      </c>
      <c r="M203" s="111">
        <v>483.0</v>
      </c>
      <c r="N203" s="111">
        <v>729.0</v>
      </c>
      <c r="O203" s="111">
        <v>971.0</v>
      </c>
      <c r="P203" s="111">
        <v>1217.0</v>
      </c>
      <c r="Q203" s="111">
        <v>239.0</v>
      </c>
      <c r="R203" s="111">
        <v>481.0</v>
      </c>
      <c r="S203" s="114">
        <v>724.0</v>
      </c>
      <c r="T203" s="111">
        <v>968.0</v>
      </c>
      <c r="U203" s="112">
        <v>1210.0</v>
      </c>
      <c r="V203" s="2"/>
      <c r="W203" s="78">
        <f t="shared" ref="W203:AA203" si="443">ABS(G203-L203)/G203</f>
        <v>0.004137438915</v>
      </c>
      <c r="X203" s="78">
        <f t="shared" si="443"/>
        <v>0.002086702092</v>
      </c>
      <c r="Y203" s="78">
        <f t="shared" si="443"/>
        <v>0.008310843099</v>
      </c>
      <c r="Z203" s="78">
        <f t="shared" si="443"/>
        <v>0.007273486265</v>
      </c>
      <c r="AA203" s="78">
        <f t="shared" si="443"/>
        <v>0.009970614034</v>
      </c>
      <c r="AB203" s="57">
        <f t="shared" ref="AB203:AC203" si="444">ABS(G203-Q203)/G203</f>
        <v>0.008286866252</v>
      </c>
      <c r="AC203" s="57">
        <f t="shared" si="444"/>
        <v>0.002062725246</v>
      </c>
      <c r="AE203" s="57">
        <f t="shared" ref="AE203:AG203" si="445">ABS(I203-S203)/I203</f>
        <v>0.001395130869</v>
      </c>
      <c r="AF203" s="57">
        <f t="shared" si="445"/>
        <v>0.004161415761</v>
      </c>
      <c r="AG203" s="57">
        <f t="shared" si="445"/>
        <v>0.004161415761</v>
      </c>
    </row>
    <row r="204" ht="15.75" customHeight="1">
      <c r="A204" s="23">
        <f t="shared" si="376"/>
        <v>25</v>
      </c>
      <c r="B204" s="21">
        <f t="shared" si="365"/>
        <v>53</v>
      </c>
      <c r="C204" s="21">
        <f t="shared" si="366"/>
        <v>0.00001</v>
      </c>
      <c r="D204" s="21">
        <f t="shared" si="367"/>
        <v>700000</v>
      </c>
      <c r="E204" s="113">
        <v>69.0</v>
      </c>
      <c r="F204" s="113">
        <v>13.0</v>
      </c>
      <c r="G204" s="113">
        <f t="shared" si="368"/>
        <v>240.9971108</v>
      </c>
      <c r="H204" s="113">
        <f t="shared" si="369"/>
        <v>481.9942216</v>
      </c>
      <c r="I204" s="113">
        <f t="shared" si="370"/>
        <v>722.9913325</v>
      </c>
      <c r="J204" s="113">
        <f t="shared" si="371"/>
        <v>963.9884433</v>
      </c>
      <c r="K204" s="113">
        <f t="shared" si="372"/>
        <v>1204.985554</v>
      </c>
      <c r="L204" s="114">
        <v>239.0</v>
      </c>
      <c r="M204" s="114">
        <v>483.0</v>
      </c>
      <c r="N204" s="114">
        <v>728.0</v>
      </c>
      <c r="O204" s="114">
        <v>970.0</v>
      </c>
      <c r="P204" s="114">
        <v>1216.0</v>
      </c>
      <c r="Q204" s="111">
        <v>239.0</v>
      </c>
      <c r="R204" s="111">
        <v>481.0</v>
      </c>
      <c r="S204" s="114">
        <v>724.0</v>
      </c>
      <c r="T204" s="111">
        <v>968.0</v>
      </c>
      <c r="U204" s="112">
        <v>1210.0</v>
      </c>
      <c r="V204" s="2"/>
      <c r="W204" s="78">
        <f t="shared" ref="W204:AA204" si="446">ABS(G204-L204)/G204</f>
        <v>0.008286866252</v>
      </c>
      <c r="X204" s="78">
        <f t="shared" si="446"/>
        <v>0.002086702092</v>
      </c>
      <c r="Y204" s="78">
        <f t="shared" si="446"/>
        <v>0.006927700653</v>
      </c>
      <c r="Z204" s="78">
        <f t="shared" si="446"/>
        <v>0.00623612943</v>
      </c>
      <c r="AA204" s="78">
        <f t="shared" si="446"/>
        <v>0.009140728567</v>
      </c>
      <c r="AB204" s="57">
        <f t="shared" ref="AB204:AC204" si="447">ABS(G204-Q204)/G204</f>
        <v>0.008286866252</v>
      </c>
      <c r="AC204" s="57">
        <f t="shared" si="447"/>
        <v>0.002062725246</v>
      </c>
      <c r="AE204" s="57">
        <f t="shared" ref="AE204:AG204" si="448">ABS(I204-S204)/I204</f>
        <v>0.001395130869</v>
      </c>
      <c r="AF204" s="57">
        <f t="shared" si="448"/>
        <v>0.004161415761</v>
      </c>
      <c r="AG204" s="57">
        <f t="shared" si="448"/>
        <v>0.004161415761</v>
      </c>
    </row>
    <row r="205" ht="15.75" customHeight="1">
      <c r="A205" s="18">
        <f t="shared" si="376"/>
        <v>26</v>
      </c>
      <c r="B205" s="16">
        <f t="shared" si="365"/>
        <v>55</v>
      </c>
      <c r="C205" s="16">
        <f t="shared" si="366"/>
        <v>0.00001</v>
      </c>
      <c r="D205" s="16">
        <f t="shared" si="367"/>
        <v>700000</v>
      </c>
      <c r="E205" s="110">
        <v>63.0</v>
      </c>
      <c r="F205" s="110">
        <v>16.0</v>
      </c>
      <c r="G205" s="110">
        <f t="shared" si="368"/>
        <v>240.9971108</v>
      </c>
      <c r="H205" s="110">
        <f t="shared" si="369"/>
        <v>481.9942216</v>
      </c>
      <c r="I205" s="110">
        <f t="shared" si="370"/>
        <v>722.9913325</v>
      </c>
      <c r="J205" s="110">
        <f t="shared" si="371"/>
        <v>963.9884433</v>
      </c>
      <c r="K205" s="110">
        <f t="shared" si="372"/>
        <v>1204.985554</v>
      </c>
      <c r="L205" s="111">
        <v>239.0</v>
      </c>
      <c r="M205" s="111">
        <v>483.0</v>
      </c>
      <c r="N205" s="111">
        <v>728.0</v>
      </c>
      <c r="O205" s="111">
        <v>971.0</v>
      </c>
      <c r="P205" s="111">
        <v>1216.0</v>
      </c>
      <c r="Q205" s="111">
        <v>239.0</v>
      </c>
      <c r="R205" s="111">
        <v>481.0</v>
      </c>
      <c r="S205" s="114">
        <v>724.0</v>
      </c>
      <c r="T205" s="111">
        <v>968.0</v>
      </c>
      <c r="U205" s="112">
        <v>1210.0</v>
      </c>
      <c r="V205" s="2"/>
      <c r="W205" s="78">
        <f t="shared" ref="W205:AA205" si="449">ABS(G205-L205)/G205</f>
        <v>0.008286866252</v>
      </c>
      <c r="X205" s="78">
        <f t="shared" si="449"/>
        <v>0.002086702092</v>
      </c>
      <c r="Y205" s="78">
        <f t="shared" si="449"/>
        <v>0.006927700653</v>
      </c>
      <c r="Z205" s="78">
        <f t="shared" si="449"/>
        <v>0.007273486265</v>
      </c>
      <c r="AA205" s="78">
        <f t="shared" si="449"/>
        <v>0.009140728567</v>
      </c>
      <c r="AB205" s="57">
        <f t="shared" ref="AB205:AC205" si="450">ABS(G205-Q205)/G205</f>
        <v>0.008286866252</v>
      </c>
      <c r="AC205" s="57">
        <f t="shared" si="450"/>
        <v>0.002062725246</v>
      </c>
      <c r="AE205" s="57">
        <f t="shared" ref="AE205:AG205" si="451">ABS(I205-S205)/I205</f>
        <v>0.001395130869</v>
      </c>
      <c r="AF205" s="57">
        <f t="shared" si="451"/>
        <v>0.004161415761</v>
      </c>
      <c r="AG205" s="57">
        <f t="shared" si="451"/>
        <v>0.004161415761</v>
      </c>
    </row>
    <row r="206" ht="15.75" customHeight="1">
      <c r="A206" s="23">
        <f t="shared" si="376"/>
        <v>27</v>
      </c>
      <c r="B206" s="21">
        <f t="shared" si="365"/>
        <v>57</v>
      </c>
      <c r="C206" s="21">
        <f t="shared" si="366"/>
        <v>0.00001</v>
      </c>
      <c r="D206" s="21">
        <f t="shared" si="367"/>
        <v>700000</v>
      </c>
      <c r="E206" s="113">
        <v>79.0</v>
      </c>
      <c r="F206" s="113">
        <v>15.0</v>
      </c>
      <c r="G206" s="113">
        <f t="shared" si="368"/>
        <v>240.9971108</v>
      </c>
      <c r="H206" s="113">
        <f t="shared" si="369"/>
        <v>481.9942216</v>
      </c>
      <c r="I206" s="113">
        <f t="shared" si="370"/>
        <v>722.9913325</v>
      </c>
      <c r="J206" s="113">
        <f t="shared" si="371"/>
        <v>963.9884433</v>
      </c>
      <c r="K206" s="113">
        <f t="shared" si="372"/>
        <v>1204.985554</v>
      </c>
      <c r="L206" s="114">
        <v>239.0</v>
      </c>
      <c r="M206" s="114">
        <v>483.0</v>
      </c>
      <c r="N206" s="114">
        <v>728.0</v>
      </c>
      <c r="O206" s="114">
        <v>970.0</v>
      </c>
      <c r="P206" s="114">
        <v>1216.0</v>
      </c>
      <c r="Q206" s="111">
        <v>239.0</v>
      </c>
      <c r="R206" s="111">
        <v>481.0</v>
      </c>
      <c r="S206" s="114">
        <v>724.0</v>
      </c>
      <c r="T206" s="118">
        <v>963.0</v>
      </c>
      <c r="U206" s="115">
        <v>1209.0</v>
      </c>
      <c r="V206" s="2"/>
      <c r="W206" s="78">
        <f t="shared" ref="W206:AA206" si="452">ABS(G206-L206)/G206</f>
        <v>0.008286866252</v>
      </c>
      <c r="X206" s="78">
        <f t="shared" si="452"/>
        <v>0.002086702092</v>
      </c>
      <c r="Y206" s="78">
        <f t="shared" si="452"/>
        <v>0.006927700653</v>
      </c>
      <c r="Z206" s="78">
        <f t="shared" si="452"/>
        <v>0.00623612943</v>
      </c>
      <c r="AA206" s="78">
        <f t="shared" si="452"/>
        <v>0.009140728567</v>
      </c>
      <c r="AB206" s="57">
        <f t="shared" ref="AB206:AC206" si="453">ABS(G206-Q206)/G206</f>
        <v>0.008286866252</v>
      </c>
      <c r="AC206" s="57">
        <f t="shared" si="453"/>
        <v>0.002062725246</v>
      </c>
      <c r="AE206" s="57">
        <f t="shared" ref="AE206:AG206" si="454">ABS(I206-S206)/I206</f>
        <v>0.001395130869</v>
      </c>
      <c r="AF206" s="57">
        <f t="shared" si="454"/>
        <v>0.001025368411</v>
      </c>
      <c r="AG206" s="57">
        <f t="shared" si="454"/>
        <v>0.003331530294</v>
      </c>
    </row>
    <row r="207" ht="15.75" customHeight="1">
      <c r="A207" s="18">
        <f t="shared" si="376"/>
        <v>28</v>
      </c>
      <c r="B207" s="16">
        <f t="shared" si="365"/>
        <v>59</v>
      </c>
      <c r="C207" s="16">
        <f t="shared" si="366"/>
        <v>0.00001</v>
      </c>
      <c r="D207" s="16">
        <f t="shared" si="367"/>
        <v>700000</v>
      </c>
      <c r="E207" s="110">
        <v>71.0</v>
      </c>
      <c r="F207" s="110">
        <v>17.0</v>
      </c>
      <c r="G207" s="110">
        <f t="shared" si="368"/>
        <v>240.9971108</v>
      </c>
      <c r="H207" s="110">
        <f t="shared" si="369"/>
        <v>481.9942216</v>
      </c>
      <c r="I207" s="110">
        <f t="shared" si="370"/>
        <v>722.9913325</v>
      </c>
      <c r="J207" s="110">
        <f t="shared" si="371"/>
        <v>963.9884433</v>
      </c>
      <c r="K207" s="110">
        <f t="shared" si="372"/>
        <v>1204.985554</v>
      </c>
      <c r="L207" s="111">
        <v>239.0</v>
      </c>
      <c r="M207" s="111">
        <v>483.0</v>
      </c>
      <c r="N207" s="111">
        <v>728.0</v>
      </c>
      <c r="O207" s="114">
        <v>970.0</v>
      </c>
      <c r="P207" s="114">
        <v>1216.0</v>
      </c>
      <c r="Q207" s="111">
        <v>239.0</v>
      </c>
      <c r="R207" s="111">
        <v>481.0</v>
      </c>
      <c r="S207" s="114">
        <v>724.0</v>
      </c>
      <c r="T207" s="118">
        <v>963.0</v>
      </c>
      <c r="U207" s="115">
        <v>1208.0</v>
      </c>
      <c r="V207" s="2"/>
      <c r="W207" s="78">
        <f t="shared" ref="W207:AA207" si="455">ABS(G207-L207)/G207</f>
        <v>0.008286866252</v>
      </c>
      <c r="X207" s="78">
        <f t="shared" si="455"/>
        <v>0.002086702092</v>
      </c>
      <c r="Y207" s="78">
        <f t="shared" si="455"/>
        <v>0.006927700653</v>
      </c>
      <c r="Z207" s="78">
        <f t="shared" si="455"/>
        <v>0.00623612943</v>
      </c>
      <c r="AA207" s="78">
        <f t="shared" si="455"/>
        <v>0.009140728567</v>
      </c>
      <c r="AB207" s="57">
        <f t="shared" ref="AB207:AC207" si="456">ABS(G207-Q207)/G207</f>
        <v>0.008286866252</v>
      </c>
      <c r="AC207" s="57">
        <f t="shared" si="456"/>
        <v>0.002062725246</v>
      </c>
      <c r="AE207" s="57">
        <f t="shared" ref="AE207:AG207" si="457">ABS(I207-S207)/I207</f>
        <v>0.001395130869</v>
      </c>
      <c r="AF207" s="57">
        <f t="shared" si="457"/>
        <v>0.001025368411</v>
      </c>
      <c r="AG207" s="57">
        <f t="shared" si="457"/>
        <v>0.002501644826</v>
      </c>
    </row>
    <row r="208" ht="15.75" customHeight="1">
      <c r="A208" s="23">
        <f t="shared" si="376"/>
        <v>29</v>
      </c>
      <c r="B208" s="21">
        <f t="shared" si="365"/>
        <v>61</v>
      </c>
      <c r="C208" s="21">
        <f t="shared" si="366"/>
        <v>0.00001</v>
      </c>
      <c r="D208" s="21">
        <f t="shared" si="367"/>
        <v>700000</v>
      </c>
      <c r="E208" s="113">
        <v>70.0</v>
      </c>
      <c r="F208" s="113">
        <v>18.0</v>
      </c>
      <c r="G208" s="113">
        <f t="shared" si="368"/>
        <v>240.9971108</v>
      </c>
      <c r="H208" s="113">
        <f t="shared" si="369"/>
        <v>481.9942216</v>
      </c>
      <c r="I208" s="113">
        <f t="shared" si="370"/>
        <v>722.9913325</v>
      </c>
      <c r="J208" s="113">
        <f t="shared" si="371"/>
        <v>963.9884433</v>
      </c>
      <c r="K208" s="113">
        <f t="shared" si="372"/>
        <v>1204.985554</v>
      </c>
      <c r="L208" s="114">
        <v>239.0</v>
      </c>
      <c r="M208" s="114">
        <v>483.0</v>
      </c>
      <c r="N208" s="114">
        <v>728.0</v>
      </c>
      <c r="O208" s="114">
        <v>970.0</v>
      </c>
      <c r="P208" s="114">
        <v>1216.0</v>
      </c>
      <c r="Q208" s="111">
        <v>239.0</v>
      </c>
      <c r="R208" s="111">
        <v>481.0</v>
      </c>
      <c r="S208" s="114">
        <v>724.0</v>
      </c>
      <c r="T208" s="49">
        <v>952.0</v>
      </c>
      <c r="U208" s="115">
        <v>1208.0</v>
      </c>
      <c r="V208" s="2"/>
      <c r="W208" s="78">
        <f t="shared" ref="W208:AA208" si="458">ABS(G208-L208)/G208</f>
        <v>0.008286866252</v>
      </c>
      <c r="X208" s="78">
        <f t="shared" si="458"/>
        <v>0.002086702092</v>
      </c>
      <c r="Y208" s="78">
        <f t="shared" si="458"/>
        <v>0.006927700653</v>
      </c>
      <c r="Z208" s="78">
        <f t="shared" si="458"/>
        <v>0.00623612943</v>
      </c>
      <c r="AA208" s="78">
        <f t="shared" si="458"/>
        <v>0.009140728567</v>
      </c>
      <c r="AB208" s="57">
        <f t="shared" ref="AB208:AC208" si="459">ABS(G208-Q208)/G208</f>
        <v>0.008286866252</v>
      </c>
      <c r="AC208" s="57">
        <f t="shared" si="459"/>
        <v>0.002062725246</v>
      </c>
      <c r="AE208" s="57">
        <f t="shared" ref="AE208:AG208" si="460">ABS(I208-S208)/I208</f>
        <v>0.001395130869</v>
      </c>
      <c r="AF208" s="57">
        <f t="shared" si="460"/>
        <v>0.01243629359</v>
      </c>
      <c r="AG208" s="57">
        <f t="shared" si="460"/>
        <v>0.002501644826</v>
      </c>
    </row>
    <row r="209" ht="15.75" customHeight="1">
      <c r="A209" s="18">
        <f t="shared" si="376"/>
        <v>30</v>
      </c>
      <c r="B209" s="16">
        <f t="shared" si="365"/>
        <v>63</v>
      </c>
      <c r="C209" s="16">
        <f t="shared" si="366"/>
        <v>0.00001</v>
      </c>
      <c r="D209" s="16">
        <f t="shared" si="367"/>
        <v>700000</v>
      </c>
      <c r="E209" s="110">
        <v>74.0</v>
      </c>
      <c r="F209" s="110">
        <v>18.0</v>
      </c>
      <c r="G209" s="110">
        <f t="shared" si="368"/>
        <v>240.9971108</v>
      </c>
      <c r="H209" s="110">
        <f t="shared" si="369"/>
        <v>481.9942216</v>
      </c>
      <c r="I209" s="110">
        <f t="shared" si="370"/>
        <v>722.9913325</v>
      </c>
      <c r="J209" s="110">
        <f t="shared" si="371"/>
        <v>963.9884433</v>
      </c>
      <c r="K209" s="110">
        <f t="shared" si="372"/>
        <v>1204.985554</v>
      </c>
      <c r="L209" s="111">
        <v>239.0</v>
      </c>
      <c r="M209" s="111">
        <v>483.0</v>
      </c>
      <c r="N209" s="111">
        <v>728.0</v>
      </c>
      <c r="O209" s="111">
        <v>971.0</v>
      </c>
      <c r="P209" s="111">
        <v>1215.0</v>
      </c>
      <c r="Q209" s="111">
        <v>239.0</v>
      </c>
      <c r="R209" s="111">
        <v>481.0</v>
      </c>
      <c r="S209" s="114">
        <v>724.0</v>
      </c>
      <c r="T209" s="119">
        <v>979.0</v>
      </c>
      <c r="U209" s="115">
        <v>1208.0</v>
      </c>
      <c r="V209" s="2"/>
      <c r="W209" s="78">
        <f t="shared" ref="W209:AA209" si="461">ABS(G209-L209)/G209</f>
        <v>0.008286866252</v>
      </c>
      <c r="X209" s="78">
        <f t="shared" si="461"/>
        <v>0.002086702092</v>
      </c>
      <c r="Y209" s="78">
        <f t="shared" si="461"/>
        <v>0.006927700653</v>
      </c>
      <c r="Z209" s="78">
        <f t="shared" si="461"/>
        <v>0.007273486265</v>
      </c>
      <c r="AA209" s="78">
        <f t="shared" si="461"/>
        <v>0.008310843099</v>
      </c>
      <c r="AB209" s="57">
        <f t="shared" ref="AB209:AC209" si="462">ABS(G209-Q209)/G209</f>
        <v>0.008286866252</v>
      </c>
      <c r="AC209" s="57">
        <f t="shared" si="462"/>
        <v>0.002062725246</v>
      </c>
      <c r="AE209" s="57">
        <f t="shared" ref="AE209:AG209" si="463">ABS(I209-S209)/I209</f>
        <v>0.001395130869</v>
      </c>
      <c r="AF209" s="57">
        <f t="shared" si="463"/>
        <v>0.01557234094</v>
      </c>
      <c r="AG209" s="57">
        <f t="shared" si="463"/>
        <v>0.002501644826</v>
      </c>
    </row>
    <row r="210" ht="15.75" customHeight="1">
      <c r="A210" s="23">
        <f t="shared" si="376"/>
        <v>31</v>
      </c>
      <c r="B210" s="21">
        <f t="shared" si="365"/>
        <v>65</v>
      </c>
      <c r="C210" s="21">
        <f t="shared" si="366"/>
        <v>0.00001</v>
      </c>
      <c r="D210" s="21">
        <f t="shared" si="367"/>
        <v>700000</v>
      </c>
      <c r="E210" s="113">
        <v>77.0</v>
      </c>
      <c r="F210" s="113">
        <v>17.0</v>
      </c>
      <c r="G210" s="113">
        <f t="shared" si="368"/>
        <v>240.9971108</v>
      </c>
      <c r="H210" s="113">
        <f t="shared" si="369"/>
        <v>481.9942216</v>
      </c>
      <c r="I210" s="113">
        <f t="shared" si="370"/>
        <v>722.9913325</v>
      </c>
      <c r="J210" s="113">
        <f t="shared" si="371"/>
        <v>963.9884433</v>
      </c>
      <c r="K210" s="113">
        <f t="shared" si="372"/>
        <v>1204.985554</v>
      </c>
      <c r="L210" s="111">
        <v>239.0</v>
      </c>
      <c r="M210" s="111">
        <v>483.0</v>
      </c>
      <c r="N210" s="111">
        <v>728.0</v>
      </c>
      <c r="O210" s="111">
        <v>971.0</v>
      </c>
      <c r="P210" s="111">
        <v>1216.0</v>
      </c>
      <c r="Q210" s="111">
        <v>239.0</v>
      </c>
      <c r="R210" s="111">
        <v>481.0</v>
      </c>
      <c r="S210" s="114">
        <v>724.0</v>
      </c>
      <c r="T210" s="49">
        <v>964.0</v>
      </c>
      <c r="U210" s="115">
        <v>1208.0</v>
      </c>
      <c r="V210" s="2"/>
      <c r="W210" s="78">
        <f t="shared" ref="W210:AA210" si="464">ABS(G210-L210)/G210</f>
        <v>0.008286866252</v>
      </c>
      <c r="X210" s="78">
        <f t="shared" si="464"/>
        <v>0.002086702092</v>
      </c>
      <c r="Y210" s="78">
        <f t="shared" si="464"/>
        <v>0.006927700653</v>
      </c>
      <c r="Z210" s="78">
        <f t="shared" si="464"/>
        <v>0.007273486265</v>
      </c>
      <c r="AA210" s="78">
        <f t="shared" si="464"/>
        <v>0.009140728567</v>
      </c>
      <c r="AB210" s="57">
        <f t="shared" ref="AB210:AC210" si="465">ABS(G210-Q210)/G210</f>
        <v>0.008286866252</v>
      </c>
      <c r="AC210" s="57">
        <f t="shared" si="465"/>
        <v>0.002062725246</v>
      </c>
      <c r="AE210" s="57">
        <f t="shared" ref="AE210:AG210" si="466">ABS(I210-S210)/I210</f>
        <v>0.001395130869</v>
      </c>
      <c r="AF210" s="57">
        <f t="shared" si="466"/>
        <v>0.00001198842329</v>
      </c>
      <c r="AG210" s="57">
        <f t="shared" si="466"/>
        <v>0.002501644826</v>
      </c>
    </row>
    <row r="211" ht="15.75" customHeight="1">
      <c r="A211" s="18">
        <f t="shared" si="376"/>
        <v>32</v>
      </c>
      <c r="B211" s="16">
        <f t="shared" si="365"/>
        <v>67</v>
      </c>
      <c r="C211" s="16">
        <f t="shared" si="366"/>
        <v>0.00001</v>
      </c>
      <c r="D211" s="16">
        <f t="shared" si="367"/>
        <v>700000</v>
      </c>
      <c r="E211" s="110">
        <v>77.0</v>
      </c>
      <c r="F211" s="110">
        <v>18.0</v>
      </c>
      <c r="G211" s="110">
        <f t="shared" si="368"/>
        <v>240.9971108</v>
      </c>
      <c r="H211" s="110">
        <f t="shared" si="369"/>
        <v>481.9942216</v>
      </c>
      <c r="I211" s="110">
        <f t="shared" si="370"/>
        <v>722.9913325</v>
      </c>
      <c r="J211" s="110">
        <f t="shared" si="371"/>
        <v>963.9884433</v>
      </c>
      <c r="K211" s="110">
        <f t="shared" si="372"/>
        <v>1204.985554</v>
      </c>
      <c r="L211" s="111">
        <v>239.0</v>
      </c>
      <c r="M211" s="111">
        <v>483.0</v>
      </c>
      <c r="N211" s="111">
        <v>728.0</v>
      </c>
      <c r="O211" s="111">
        <v>971.0</v>
      </c>
      <c r="P211" s="111">
        <v>1215.0</v>
      </c>
      <c r="Q211" s="111">
        <v>239.0</v>
      </c>
      <c r="R211" s="111">
        <v>481.0</v>
      </c>
      <c r="S211" s="114">
        <v>724.0</v>
      </c>
      <c r="T211" s="119">
        <v>967.0</v>
      </c>
      <c r="U211" s="115">
        <v>1207.0</v>
      </c>
      <c r="V211" s="2"/>
      <c r="W211" s="78">
        <f t="shared" ref="W211:AA211" si="467">ABS(G211-L211)/G211</f>
        <v>0.008286866252</v>
      </c>
      <c r="X211" s="78">
        <f t="shared" si="467"/>
        <v>0.002086702092</v>
      </c>
      <c r="Y211" s="78">
        <f t="shared" si="467"/>
        <v>0.006927700653</v>
      </c>
      <c r="Z211" s="78">
        <f t="shared" si="467"/>
        <v>0.007273486265</v>
      </c>
      <c r="AA211" s="78">
        <f t="shared" si="467"/>
        <v>0.008310843099</v>
      </c>
      <c r="AB211" s="57">
        <f t="shared" ref="AB211:AC211" si="468">ABS(G211-Q211)/G211</f>
        <v>0.008286866252</v>
      </c>
      <c r="AC211" s="57">
        <f t="shared" si="468"/>
        <v>0.002062725246</v>
      </c>
      <c r="AE211" s="57">
        <f t="shared" ref="AE211:AG211" si="469">ABS(I211-S211)/I211</f>
        <v>0.001395130869</v>
      </c>
      <c r="AF211" s="57">
        <f t="shared" si="469"/>
        <v>0.003124058927</v>
      </c>
      <c r="AG211" s="57">
        <f t="shared" si="469"/>
        <v>0.001671759358</v>
      </c>
    </row>
    <row r="212" ht="15.75" customHeight="1">
      <c r="A212" s="23">
        <f t="shared" si="376"/>
        <v>33</v>
      </c>
      <c r="B212" s="21">
        <f t="shared" si="365"/>
        <v>69</v>
      </c>
      <c r="C212" s="21">
        <f t="shared" si="366"/>
        <v>0.00001</v>
      </c>
      <c r="D212" s="21">
        <f t="shared" si="367"/>
        <v>700000</v>
      </c>
      <c r="E212" s="120">
        <v>77.0</v>
      </c>
      <c r="F212" s="113">
        <v>19.0</v>
      </c>
      <c r="G212" s="113">
        <f t="shared" si="368"/>
        <v>240.9971108</v>
      </c>
      <c r="H212" s="113">
        <f t="shared" si="369"/>
        <v>481.9942216</v>
      </c>
      <c r="I212" s="113">
        <f t="shared" si="370"/>
        <v>722.9913325</v>
      </c>
      <c r="J212" s="113">
        <f t="shared" si="371"/>
        <v>963.9884433</v>
      </c>
      <c r="K212" s="113">
        <f t="shared" si="372"/>
        <v>1204.985554</v>
      </c>
      <c r="L212" s="114">
        <v>239.0</v>
      </c>
      <c r="M212" s="114">
        <v>483.0</v>
      </c>
      <c r="N212" s="114">
        <v>728.0</v>
      </c>
      <c r="O212" s="114">
        <v>971.0</v>
      </c>
      <c r="P212" s="114">
        <v>1216.0</v>
      </c>
      <c r="Q212" s="111">
        <v>239.0</v>
      </c>
      <c r="R212" s="111">
        <v>481.0</v>
      </c>
      <c r="S212" s="114">
        <v>724.0</v>
      </c>
      <c r="T212" s="49">
        <v>966.0</v>
      </c>
      <c r="U212" s="115">
        <v>1206.0</v>
      </c>
      <c r="V212" s="2"/>
      <c r="W212" s="78">
        <f t="shared" ref="W212:AA212" si="470">ABS(G212-L212)/G212</f>
        <v>0.008286866252</v>
      </c>
      <c r="X212" s="78">
        <f t="shared" si="470"/>
        <v>0.002086702092</v>
      </c>
      <c r="Y212" s="78">
        <f t="shared" si="470"/>
        <v>0.006927700653</v>
      </c>
      <c r="Z212" s="78">
        <f t="shared" si="470"/>
        <v>0.007273486265</v>
      </c>
      <c r="AA212" s="78">
        <f t="shared" si="470"/>
        <v>0.009140728567</v>
      </c>
      <c r="AB212" s="57">
        <f t="shared" ref="AB212:AC212" si="471">ABS(G212-Q212)/G212</f>
        <v>0.008286866252</v>
      </c>
      <c r="AC212" s="57">
        <f t="shared" si="471"/>
        <v>0.002062725246</v>
      </c>
      <c r="AE212" s="57">
        <f t="shared" ref="AE212:AG212" si="472">ABS(I212-S212)/I212</f>
        <v>0.001395130869</v>
      </c>
      <c r="AF212" s="57">
        <f t="shared" si="472"/>
        <v>0.002086702092</v>
      </c>
      <c r="AG212" s="57">
        <f t="shared" si="472"/>
        <v>0.0008418738909</v>
      </c>
    </row>
    <row r="213" ht="15.75" customHeight="1">
      <c r="A213" s="18">
        <f t="shared" si="376"/>
        <v>34</v>
      </c>
      <c r="B213" s="16">
        <f t="shared" si="365"/>
        <v>71</v>
      </c>
      <c r="C213" s="16">
        <f t="shared" si="366"/>
        <v>0.00001</v>
      </c>
      <c r="D213" s="16">
        <f t="shared" si="367"/>
        <v>700000</v>
      </c>
      <c r="E213" s="110">
        <v>77.0</v>
      </c>
      <c r="F213" s="110">
        <v>21.0</v>
      </c>
      <c r="G213" s="110">
        <f t="shared" si="368"/>
        <v>240.9971108</v>
      </c>
      <c r="H213" s="110">
        <f t="shared" si="369"/>
        <v>481.9942216</v>
      </c>
      <c r="I213" s="110">
        <f t="shared" si="370"/>
        <v>722.9913325</v>
      </c>
      <c r="J213" s="110">
        <f t="shared" si="371"/>
        <v>963.9884433</v>
      </c>
      <c r="K213" s="110">
        <f t="shared" si="372"/>
        <v>1204.985554</v>
      </c>
      <c r="L213" s="111">
        <v>239.0</v>
      </c>
      <c r="M213" s="111">
        <v>483.0</v>
      </c>
      <c r="N213" s="111">
        <v>727.0</v>
      </c>
      <c r="O213" s="111">
        <v>971.0</v>
      </c>
      <c r="P213" s="111">
        <v>1216.0</v>
      </c>
      <c r="Q213" s="111">
        <v>239.0</v>
      </c>
      <c r="R213" s="111">
        <v>481.0</v>
      </c>
      <c r="S213" s="114">
        <v>724.0</v>
      </c>
      <c r="T213" s="119">
        <v>971.0</v>
      </c>
      <c r="U213" s="115">
        <v>1206.0</v>
      </c>
      <c r="V213" s="2"/>
      <c r="W213" s="78">
        <f t="shared" ref="W213:AA213" si="473">ABS(G213-L213)/G213</f>
        <v>0.008286866252</v>
      </c>
      <c r="X213" s="78">
        <f t="shared" si="473"/>
        <v>0.002086702092</v>
      </c>
      <c r="Y213" s="78">
        <f t="shared" si="473"/>
        <v>0.005544558207</v>
      </c>
      <c r="Z213" s="78">
        <f t="shared" si="473"/>
        <v>0.007273486265</v>
      </c>
      <c r="AA213" s="78">
        <f t="shared" si="473"/>
        <v>0.009140728567</v>
      </c>
      <c r="AB213" s="57">
        <f t="shared" ref="AB213:AC213" si="474">ABS(G213-Q213)/G213</f>
        <v>0.008286866252</v>
      </c>
      <c r="AC213" s="57">
        <f t="shared" si="474"/>
        <v>0.002062725246</v>
      </c>
      <c r="AE213" s="57">
        <f t="shared" ref="AE213:AG213" si="475">ABS(I213-S213)/I213</f>
        <v>0.001395130869</v>
      </c>
      <c r="AF213" s="57">
        <f t="shared" si="475"/>
        <v>0.007273486265</v>
      </c>
      <c r="AG213" s="57">
        <f t="shared" si="475"/>
        <v>0.0008418738909</v>
      </c>
    </row>
    <row r="214" ht="15.75" customHeight="1">
      <c r="A214" s="23">
        <f t="shared" si="376"/>
        <v>35</v>
      </c>
      <c r="B214" s="21">
        <f t="shared" si="365"/>
        <v>73</v>
      </c>
      <c r="C214" s="21">
        <f t="shared" si="366"/>
        <v>0.00001</v>
      </c>
      <c r="D214" s="21">
        <f t="shared" si="367"/>
        <v>700000</v>
      </c>
      <c r="E214" s="120">
        <v>77.0</v>
      </c>
      <c r="F214" s="113">
        <v>22.0</v>
      </c>
      <c r="G214" s="113">
        <f t="shared" si="368"/>
        <v>240.9971108</v>
      </c>
      <c r="H214" s="113">
        <f t="shared" si="369"/>
        <v>481.9942216</v>
      </c>
      <c r="I214" s="113">
        <f t="shared" si="370"/>
        <v>722.9913325</v>
      </c>
      <c r="J214" s="113">
        <f t="shared" si="371"/>
        <v>963.9884433</v>
      </c>
      <c r="K214" s="113">
        <f t="shared" si="372"/>
        <v>1204.985554</v>
      </c>
      <c r="L214" s="114">
        <v>239.0</v>
      </c>
      <c r="M214" s="114">
        <v>483.0</v>
      </c>
      <c r="N214" s="114">
        <v>728.0</v>
      </c>
      <c r="O214" s="114">
        <v>971.0</v>
      </c>
      <c r="P214" s="114">
        <v>1216.0</v>
      </c>
      <c r="Q214" s="114">
        <v>239.0</v>
      </c>
      <c r="R214" s="114">
        <v>481.0</v>
      </c>
      <c r="S214" s="114">
        <v>724.0</v>
      </c>
      <c r="T214" s="114">
        <v>964.0</v>
      </c>
      <c r="U214" s="115">
        <v>1205.0</v>
      </c>
      <c r="V214" s="2"/>
      <c r="W214" s="78">
        <f t="shared" ref="W214:AA214" si="476">ABS(G214-L214)/G214</f>
        <v>0.008286866252</v>
      </c>
      <c r="X214" s="78">
        <f t="shared" si="476"/>
        <v>0.002086702092</v>
      </c>
      <c r="Y214" s="78">
        <f t="shared" si="476"/>
        <v>0.006927700653</v>
      </c>
      <c r="Z214" s="78">
        <f t="shared" si="476"/>
        <v>0.007273486265</v>
      </c>
      <c r="AA214" s="78">
        <f t="shared" si="476"/>
        <v>0.009140728567</v>
      </c>
      <c r="AB214" s="57">
        <f t="shared" ref="AB214:AC214" si="477">ABS(G214-Q214)/G214</f>
        <v>0.008286866252</v>
      </c>
      <c r="AC214" s="57">
        <f t="shared" si="477"/>
        <v>0.002062725246</v>
      </c>
      <c r="AE214" s="57">
        <f t="shared" ref="AE214:AG214" si="478">ABS(I214-S214)/I214</f>
        <v>0.001395130869</v>
      </c>
      <c r="AF214" s="57">
        <f t="shared" si="478"/>
        <v>0.00001198842329</v>
      </c>
      <c r="AG214" s="57">
        <f t="shared" si="478"/>
        <v>0.00001198842329</v>
      </c>
    </row>
    <row r="215" ht="15.75" customHeight="1">
      <c r="A215" s="18">
        <f t="shared" si="376"/>
        <v>36</v>
      </c>
      <c r="B215" s="16">
        <f t="shared" si="365"/>
        <v>75</v>
      </c>
      <c r="C215" s="16">
        <f t="shared" si="366"/>
        <v>0.00001</v>
      </c>
      <c r="D215" s="16">
        <f t="shared" si="367"/>
        <v>700000</v>
      </c>
      <c r="E215" s="121">
        <v>81.0</v>
      </c>
      <c r="F215" s="110">
        <v>22.0</v>
      </c>
      <c r="G215" s="110">
        <f t="shared" si="368"/>
        <v>240.9971108</v>
      </c>
      <c r="H215" s="110">
        <f t="shared" si="369"/>
        <v>481.9942216</v>
      </c>
      <c r="I215" s="110">
        <f t="shared" si="370"/>
        <v>722.9913325</v>
      </c>
      <c r="J215" s="110">
        <f t="shared" si="371"/>
        <v>963.9884433</v>
      </c>
      <c r="K215" s="110">
        <f t="shared" si="372"/>
        <v>1204.985554</v>
      </c>
      <c r="L215" s="111">
        <v>239.0</v>
      </c>
      <c r="M215" s="111">
        <v>483.0</v>
      </c>
      <c r="N215" s="111">
        <v>727.0</v>
      </c>
      <c r="O215" s="111">
        <v>972.0</v>
      </c>
      <c r="P215" s="111">
        <v>1216.0</v>
      </c>
      <c r="Q215" s="114">
        <v>239.0</v>
      </c>
      <c r="R215" s="114">
        <v>481.0</v>
      </c>
      <c r="S215" s="114">
        <v>724.0</v>
      </c>
      <c r="T215" s="118">
        <v>971.0</v>
      </c>
      <c r="U215" s="115">
        <v>1205.0</v>
      </c>
      <c r="V215" s="2"/>
      <c r="W215" s="78">
        <f t="shared" ref="W215:AA215" si="479">ABS(G215-L215)/G215</f>
        <v>0.008286866252</v>
      </c>
      <c r="X215" s="78">
        <f t="shared" si="479"/>
        <v>0.002086702092</v>
      </c>
      <c r="Y215" s="78">
        <f t="shared" si="479"/>
        <v>0.005544558207</v>
      </c>
      <c r="Z215" s="78">
        <f t="shared" si="479"/>
        <v>0.008310843099</v>
      </c>
      <c r="AA215" s="78">
        <f t="shared" si="479"/>
        <v>0.009140728567</v>
      </c>
      <c r="AB215" s="57">
        <f t="shared" ref="AB215:AC215" si="480">ABS(G215-Q215)/G215</f>
        <v>0.008286866252</v>
      </c>
      <c r="AC215" s="57">
        <f t="shared" si="480"/>
        <v>0.002062725246</v>
      </c>
      <c r="AE215" s="57">
        <f t="shared" ref="AE215:AG215" si="481">ABS(I215-S215)/I215</f>
        <v>0.001395130869</v>
      </c>
      <c r="AF215" s="57">
        <f t="shared" si="481"/>
        <v>0.007273486265</v>
      </c>
      <c r="AG215" s="57">
        <f t="shared" si="481"/>
        <v>0.00001198842329</v>
      </c>
    </row>
    <row r="216" ht="15.75" customHeight="1">
      <c r="A216" s="23">
        <f t="shared" si="376"/>
        <v>37</v>
      </c>
      <c r="B216" s="21">
        <f t="shared" si="365"/>
        <v>77</v>
      </c>
      <c r="C216" s="21">
        <f t="shared" si="366"/>
        <v>0.00001</v>
      </c>
      <c r="D216" s="21">
        <f t="shared" si="367"/>
        <v>700000</v>
      </c>
      <c r="E216" s="120">
        <v>92.0</v>
      </c>
      <c r="F216" s="113">
        <v>25.0</v>
      </c>
      <c r="G216" s="113">
        <f t="shared" si="368"/>
        <v>240.9971108</v>
      </c>
      <c r="H216" s="113">
        <f t="shared" si="369"/>
        <v>481.9942216</v>
      </c>
      <c r="I216" s="113">
        <f t="shared" si="370"/>
        <v>722.9913325</v>
      </c>
      <c r="J216" s="113">
        <f t="shared" si="371"/>
        <v>963.9884433</v>
      </c>
      <c r="K216" s="113">
        <f t="shared" si="372"/>
        <v>1204.985554</v>
      </c>
      <c r="L216" s="111">
        <v>239.0</v>
      </c>
      <c r="M216" s="111">
        <v>483.0</v>
      </c>
      <c r="N216" s="111">
        <v>727.0</v>
      </c>
      <c r="O216" s="111">
        <v>972.0</v>
      </c>
      <c r="P216" s="111">
        <v>1215.0</v>
      </c>
      <c r="Q216" s="114">
        <v>239.0</v>
      </c>
      <c r="R216" s="114">
        <v>481.0</v>
      </c>
      <c r="S216" s="114">
        <v>724.0</v>
      </c>
      <c r="T216" s="118">
        <v>967.0</v>
      </c>
      <c r="U216" s="115">
        <v>1204.0</v>
      </c>
      <c r="V216" s="2"/>
      <c r="W216" s="78">
        <f t="shared" ref="W216:AA216" si="482">ABS(G216-L216)/G216</f>
        <v>0.008286866252</v>
      </c>
      <c r="X216" s="78">
        <f t="shared" si="482"/>
        <v>0.002086702092</v>
      </c>
      <c r="Y216" s="78">
        <f t="shared" si="482"/>
        <v>0.005544558207</v>
      </c>
      <c r="Z216" s="78">
        <f t="shared" si="482"/>
        <v>0.008310843099</v>
      </c>
      <c r="AA216" s="78">
        <f t="shared" si="482"/>
        <v>0.008310843099</v>
      </c>
      <c r="AB216" s="57">
        <f t="shared" ref="AB216:AC216" si="483">ABS(G216-Q216)/G216</f>
        <v>0.008286866252</v>
      </c>
      <c r="AC216" s="57">
        <f t="shared" si="483"/>
        <v>0.002062725246</v>
      </c>
      <c r="AE216" s="57">
        <f t="shared" ref="AE216:AG216" si="484">ABS(I216-S216)/I216</f>
        <v>0.001395130869</v>
      </c>
      <c r="AF216" s="57">
        <f t="shared" si="484"/>
        <v>0.003124058927</v>
      </c>
      <c r="AG216" s="57">
        <f t="shared" si="484"/>
        <v>0.0008178970443</v>
      </c>
    </row>
    <row r="217" ht="15.75" customHeight="1">
      <c r="A217" s="18">
        <f t="shared" si="376"/>
        <v>38</v>
      </c>
      <c r="B217" s="16">
        <f t="shared" si="365"/>
        <v>79</v>
      </c>
      <c r="C217" s="16">
        <f t="shared" si="366"/>
        <v>0.00001</v>
      </c>
      <c r="D217" s="16">
        <f t="shared" si="367"/>
        <v>700000</v>
      </c>
      <c r="E217" s="121">
        <v>92.0</v>
      </c>
      <c r="F217" s="110">
        <v>25.0</v>
      </c>
      <c r="G217" s="110">
        <f t="shared" si="368"/>
        <v>240.9971108</v>
      </c>
      <c r="H217" s="110">
        <f t="shared" si="369"/>
        <v>481.9942216</v>
      </c>
      <c r="I217" s="110">
        <f t="shared" si="370"/>
        <v>722.9913325</v>
      </c>
      <c r="J217" s="110">
        <f t="shared" si="371"/>
        <v>963.9884433</v>
      </c>
      <c r="K217" s="110">
        <f t="shared" si="372"/>
        <v>1204.985554</v>
      </c>
      <c r="L217" s="111">
        <v>239.0</v>
      </c>
      <c r="M217" s="111">
        <v>483.0</v>
      </c>
      <c r="N217" s="111">
        <v>727.0</v>
      </c>
      <c r="O217" s="111">
        <v>972.0</v>
      </c>
      <c r="P217" s="111">
        <v>1215.0</v>
      </c>
      <c r="Q217" s="114">
        <v>239.0</v>
      </c>
      <c r="R217" s="114">
        <v>481.0</v>
      </c>
      <c r="S217" s="114">
        <v>724.0</v>
      </c>
      <c r="T217" s="49"/>
      <c r="U217" s="115">
        <v>1204.0</v>
      </c>
      <c r="V217" s="2"/>
      <c r="W217" s="78">
        <f t="shared" ref="W217:AA217" si="485">ABS(G217-L217)/G217</f>
        <v>0.008286866252</v>
      </c>
      <c r="X217" s="78">
        <f t="shared" si="485"/>
        <v>0.002086702092</v>
      </c>
      <c r="Y217" s="78">
        <f t="shared" si="485"/>
        <v>0.005544558207</v>
      </c>
      <c r="Z217" s="78">
        <f t="shared" si="485"/>
        <v>0.008310843099</v>
      </c>
      <c r="AA217" s="78">
        <f t="shared" si="485"/>
        <v>0.008310843099</v>
      </c>
      <c r="AB217" s="57">
        <f t="shared" ref="AB217:AC217" si="486">ABS(G217-Q217)/G217</f>
        <v>0.008286866252</v>
      </c>
      <c r="AC217" s="57">
        <f t="shared" si="486"/>
        <v>0.002062725246</v>
      </c>
      <c r="AE217" s="57">
        <f t="shared" ref="AE217:AG217" si="487">ABS(I217-S217)/I217</f>
        <v>0.001395130869</v>
      </c>
      <c r="AF217" s="57">
        <f t="shared" si="487"/>
        <v>1</v>
      </c>
      <c r="AG217" s="57">
        <f t="shared" si="487"/>
        <v>0.0008178970443</v>
      </c>
    </row>
    <row r="218" ht="15.75" customHeight="1">
      <c r="A218" s="63">
        <f t="shared" si="376"/>
        <v>39</v>
      </c>
      <c r="B218" s="64">
        <f t="shared" si="365"/>
        <v>81</v>
      </c>
      <c r="C218" s="64">
        <f t="shared" si="366"/>
        <v>0.00001</v>
      </c>
      <c r="D218" s="64">
        <f t="shared" si="367"/>
        <v>700000</v>
      </c>
      <c r="E218" s="122">
        <v>95.0</v>
      </c>
      <c r="F218" s="123">
        <v>23.0</v>
      </c>
      <c r="G218" s="123">
        <f t="shared" si="368"/>
        <v>240.9971108</v>
      </c>
      <c r="H218" s="123">
        <f t="shared" si="369"/>
        <v>481.9942216</v>
      </c>
      <c r="I218" s="123">
        <f t="shared" si="370"/>
        <v>722.9913325</v>
      </c>
      <c r="J218" s="123">
        <f t="shared" si="371"/>
        <v>963.9884433</v>
      </c>
      <c r="K218" s="123">
        <f t="shared" si="372"/>
        <v>1204.985554</v>
      </c>
      <c r="L218" s="111">
        <v>239.0</v>
      </c>
      <c r="M218" s="111">
        <v>483.0</v>
      </c>
      <c r="N218" s="111">
        <v>727.0</v>
      </c>
      <c r="O218" s="111">
        <v>972.0</v>
      </c>
      <c r="P218" s="111">
        <v>1215.0</v>
      </c>
      <c r="Q218" s="114">
        <v>239.0</v>
      </c>
      <c r="R218" s="114">
        <v>481.0</v>
      </c>
      <c r="S218" s="114">
        <v>724.0</v>
      </c>
      <c r="T218" s="119">
        <v>951.0</v>
      </c>
      <c r="U218" s="115">
        <v>1203.0</v>
      </c>
      <c r="V218" s="2"/>
      <c r="W218" s="78">
        <f t="shared" ref="W218:AA218" si="488">ABS(G218-L218)/G218</f>
        <v>0.008286866252</v>
      </c>
      <c r="X218" s="78">
        <f t="shared" si="488"/>
        <v>0.002086702092</v>
      </c>
      <c r="Y218" s="78">
        <f t="shared" si="488"/>
        <v>0.005544558207</v>
      </c>
      <c r="Z218" s="78">
        <f t="shared" si="488"/>
        <v>0.008310843099</v>
      </c>
      <c r="AA218" s="78">
        <f t="shared" si="488"/>
        <v>0.008310843099</v>
      </c>
      <c r="AB218" s="57">
        <f t="shared" ref="AB218:AC218" si="489">ABS(G218-Q218)/G218</f>
        <v>0.008286866252</v>
      </c>
      <c r="AC218" s="57">
        <f t="shared" si="489"/>
        <v>0.002062725246</v>
      </c>
      <c r="AE218" s="57">
        <f t="shared" ref="AE218:AG218" si="490">ABS(I218-S218)/I218</f>
        <v>0.001395130869</v>
      </c>
      <c r="AF218" s="57">
        <f t="shared" si="490"/>
        <v>0.01347365042</v>
      </c>
      <c r="AG218" s="57">
        <f t="shared" si="490"/>
        <v>0.001647782512</v>
      </c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  <c r="W222" s="97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124" t="s">
        <v>91</v>
      </c>
    </row>
    <row r="245" ht="15.75" customHeight="1">
      <c r="A245" s="125" t="s">
        <v>92</v>
      </c>
      <c r="B245" s="126"/>
      <c r="F245" s="99"/>
      <c r="G245" s="99"/>
      <c r="H245" s="94" t="s">
        <v>14</v>
      </c>
      <c r="I245" s="94" t="s">
        <v>17</v>
      </c>
      <c r="J245" s="94" t="s">
        <v>19</v>
      </c>
      <c r="K245" s="94" t="s">
        <v>21</v>
      </c>
    </row>
    <row r="246" ht="15.75" customHeight="1">
      <c r="A246" s="127" t="s">
        <v>93</v>
      </c>
      <c r="B246" s="128">
        <v>10.0</v>
      </c>
      <c r="C246" s="56" t="s">
        <v>94</v>
      </c>
      <c r="D246" s="56" t="s">
        <v>95</v>
      </c>
      <c r="E246" s="56" t="s">
        <v>96</v>
      </c>
      <c r="F246" s="129" t="s">
        <v>97</v>
      </c>
      <c r="G246" s="94" t="s">
        <v>98</v>
      </c>
      <c r="H246" s="94">
        <v>689.0</v>
      </c>
      <c r="I246" s="94">
        <v>1385.0</v>
      </c>
      <c r="J246" s="94">
        <v>2305.0</v>
      </c>
      <c r="K246" s="94">
        <v>3462.0</v>
      </c>
    </row>
    <row r="247" ht="15.75" customHeight="1">
      <c r="A247" s="127" t="s">
        <v>99</v>
      </c>
      <c r="B247" s="128">
        <v>2700.0</v>
      </c>
      <c r="C247" s="130">
        <f>E247/B247/B249/(B248^4)</f>
        <v>525708.859</v>
      </c>
      <c r="D247" s="130">
        <f>10/2/B247/B249</f>
        <v>2.314814815</v>
      </c>
      <c r="E247" s="130">
        <f>B250*(B249^3)/12/(1-B251^2)</f>
        <v>2.906959707</v>
      </c>
      <c r="F247" s="131"/>
      <c r="G247" s="94" t="s">
        <v>100</v>
      </c>
      <c r="H247" s="94">
        <v>688.0</v>
      </c>
      <c r="I247" s="94">
        <v>1742.0</v>
      </c>
      <c r="J247" s="94">
        <v>3080.0</v>
      </c>
      <c r="K247" s="94">
        <v>3502.0</v>
      </c>
    </row>
    <row r="248" ht="15.75" customHeight="1">
      <c r="A248" s="127" t="s">
        <v>101</v>
      </c>
      <c r="B248" s="128">
        <v>0.04</v>
      </c>
      <c r="F248" s="132"/>
      <c r="G248" s="133" t="s">
        <v>102</v>
      </c>
      <c r="H248" s="134">
        <f>(1/2/PI())*SQRT(C247*(2^2)*((2+1)^2)-D247^2)</f>
        <v>692.3791295</v>
      </c>
      <c r="I248" s="134">
        <f>(1/2/PI())*SQRT(C247*(3^2)*((3+1)^2)-D247^2)</f>
        <v>1384.758406</v>
      </c>
      <c r="J248" s="134">
        <f>(1/2/PI())*SQRT(C247*(4^2)*((4+1)^2)-D247^2)</f>
        <v>2307.930729</v>
      </c>
      <c r="K248" s="134">
        <f>(1/2/PI())*SQRT(C247*(5^2)*((5+1)^2)-D247^2)</f>
        <v>3461.896118</v>
      </c>
    </row>
    <row r="249" ht="15.75" customHeight="1">
      <c r="A249" s="127" t="s">
        <v>103</v>
      </c>
      <c r="B249" s="128">
        <v>8.0E-4</v>
      </c>
      <c r="F249" s="135" t="s">
        <v>104</v>
      </c>
      <c r="G249" s="136" t="s">
        <v>98</v>
      </c>
      <c r="H249" s="137"/>
      <c r="I249" s="136">
        <v>3437.0</v>
      </c>
      <c r="J249" s="136">
        <v>6877.0</v>
      </c>
      <c r="K249" s="136">
        <v>11463.0</v>
      </c>
    </row>
    <row r="250" ht="15.75" customHeight="1">
      <c r="A250" s="127" t="s">
        <v>105</v>
      </c>
      <c r="B250" s="138">
        <f>62*10^9</f>
        <v>62000000000</v>
      </c>
      <c r="F250" s="131"/>
      <c r="G250" s="94" t="s">
        <v>100</v>
      </c>
      <c r="H250" s="94">
        <v>2320.0</v>
      </c>
      <c r="I250" s="94">
        <v>3463.0</v>
      </c>
      <c r="J250" s="94">
        <v>4883.0</v>
      </c>
      <c r="K250" s="94">
        <v>11104.0</v>
      </c>
    </row>
    <row r="251" ht="15.75" customHeight="1">
      <c r="A251" s="139" t="s">
        <v>106</v>
      </c>
      <c r="B251" s="140">
        <v>0.3</v>
      </c>
      <c r="F251" s="132"/>
      <c r="G251" s="94" t="s">
        <v>102</v>
      </c>
      <c r="H251" s="99">
        <f>(1/2/PI())*SQRT(C254*(1^2)*((1+1)^2)-D254^2)</f>
        <v>1146.346639</v>
      </c>
      <c r="I251" s="99">
        <f>(1/2/PI())*SQRT(C254*(2^2)*((2+1)^2)-D254^2)</f>
        <v>3439.039934</v>
      </c>
      <c r="J251" s="99">
        <f>(1/2/PI())*SQRT(C254*(3^2)*((3+1)^2)-D254^2)</f>
        <v>6878.079871</v>
      </c>
      <c r="K251" s="99">
        <f>(1/2/PI())*SQRT(C254*(4^2)*((4+1)^2)-D254^2)</f>
        <v>11463.46645</v>
      </c>
    </row>
    <row r="252" ht="15.75" customHeight="1">
      <c r="A252" s="141" t="s">
        <v>104</v>
      </c>
      <c r="B252" s="126"/>
    </row>
    <row r="253" ht="15.75" customHeight="1">
      <c r="A253" s="127" t="s">
        <v>93</v>
      </c>
      <c r="B253" s="128">
        <v>10.0</v>
      </c>
      <c r="C253" s="56" t="s">
        <v>14</v>
      </c>
    </row>
    <row r="254" ht="15.75" customHeight="1">
      <c r="A254" s="127" t="s">
        <v>99</v>
      </c>
      <c r="B254" s="128">
        <v>8470.0</v>
      </c>
      <c r="C254" s="130">
        <f>E254/B254/B256/(B255^4)</f>
        <v>12969752.07</v>
      </c>
      <c r="D254" s="130">
        <f>10/2/B254/B256</f>
        <v>0.7378984652</v>
      </c>
      <c r="E254" s="130">
        <f>B257*(B256^3)/12/(1-B258^2)</f>
        <v>4.449078902</v>
      </c>
      <c r="G254" s="56" t="s">
        <v>107</v>
      </c>
    </row>
    <row r="255" ht="15.75" customHeight="1">
      <c r="A255" s="127" t="s">
        <v>101</v>
      </c>
      <c r="B255" s="128">
        <v>0.015</v>
      </c>
      <c r="G255" s="56" t="s">
        <v>108</v>
      </c>
      <c r="H255" s="56" t="s">
        <v>109</v>
      </c>
    </row>
    <row r="256" ht="15.75" customHeight="1">
      <c r="A256" s="127" t="s">
        <v>103</v>
      </c>
      <c r="B256" s="128">
        <v>8.0E-4</v>
      </c>
      <c r="F256" s="56">
        <v>1.0</v>
      </c>
      <c r="G256" s="56">
        <v>1.0E-8</v>
      </c>
      <c r="H256" s="130">
        <f t="shared" ref="H256:H267" si="491">G256/2/B$254/B$256</f>
        <v>0.0000000007378984652</v>
      </c>
      <c r="I256" s="57">
        <f t="shared" ref="I256:I267" si="492">(1/2/PI())*SQRT(C$254*(2^2)*((2+1)^2)-H256^2)</f>
        <v>3439.039936</v>
      </c>
      <c r="J256" s="57">
        <f t="shared" ref="J256:J267" si="493">(1/2/PI())*SQRT(C$254*(3^2)*((3+1)^2)-H256^2)</f>
        <v>6878.079872</v>
      </c>
    </row>
    <row r="257" ht="15.75" customHeight="1">
      <c r="A257" s="127" t="s">
        <v>105</v>
      </c>
      <c r="B257" s="138">
        <f>90*10^9</f>
        <v>90000000000</v>
      </c>
      <c r="F257" s="56">
        <v>2.0</v>
      </c>
      <c r="G257" s="56">
        <f t="shared" ref="G257:G267" si="494">G256*10</f>
        <v>0.0000001</v>
      </c>
      <c r="H257" s="130">
        <f t="shared" si="491"/>
        <v>0.000000007378984652</v>
      </c>
      <c r="I257" s="57">
        <f t="shared" si="492"/>
        <v>3439.039936</v>
      </c>
      <c r="J257" s="57">
        <f t="shared" si="493"/>
        <v>6878.079872</v>
      </c>
    </row>
    <row r="258" ht="15.75" customHeight="1">
      <c r="A258" s="139" t="s">
        <v>106</v>
      </c>
      <c r="B258" s="142">
        <v>0.37</v>
      </c>
      <c r="F258" s="57">
        <f t="shared" ref="F258:F267" si="495">F257+1</f>
        <v>3</v>
      </c>
      <c r="G258" s="56">
        <f t="shared" si="494"/>
        <v>0.000001</v>
      </c>
      <c r="H258" s="130">
        <f t="shared" si="491"/>
        <v>0.00000007378984652</v>
      </c>
      <c r="I258" s="57">
        <f t="shared" si="492"/>
        <v>3439.039936</v>
      </c>
      <c r="J258" s="57">
        <f t="shared" si="493"/>
        <v>6878.079872</v>
      </c>
    </row>
    <row r="259" ht="15.75" customHeight="1">
      <c r="A259" s="3"/>
      <c r="F259" s="57">
        <f t="shared" si="495"/>
        <v>4</v>
      </c>
      <c r="G259" s="56">
        <f t="shared" si="494"/>
        <v>0.00001</v>
      </c>
      <c r="H259" s="130">
        <f t="shared" si="491"/>
        <v>0.0000007378984652</v>
      </c>
      <c r="I259" s="57">
        <f t="shared" si="492"/>
        <v>3439.039936</v>
      </c>
      <c r="J259" s="57">
        <f t="shared" si="493"/>
        <v>6878.079872</v>
      </c>
    </row>
    <row r="260" ht="15.75" customHeight="1">
      <c r="A260" s="3"/>
      <c r="F260" s="57">
        <f t="shared" si="495"/>
        <v>5</v>
      </c>
      <c r="G260" s="56">
        <f t="shared" si="494"/>
        <v>0.0001</v>
      </c>
      <c r="H260" s="130">
        <f t="shared" si="491"/>
        <v>0.000007378984652</v>
      </c>
      <c r="I260" s="57">
        <f t="shared" si="492"/>
        <v>3439.039936</v>
      </c>
      <c r="J260" s="57">
        <f t="shared" si="493"/>
        <v>6878.079872</v>
      </c>
    </row>
    <row r="261" ht="15.75" customHeight="1">
      <c r="A261" s="3"/>
      <c r="F261" s="57">
        <f t="shared" si="495"/>
        <v>6</v>
      </c>
      <c r="G261" s="56">
        <f t="shared" si="494"/>
        <v>0.001</v>
      </c>
      <c r="H261" s="130">
        <f t="shared" si="491"/>
        <v>0.00007378984652</v>
      </c>
      <c r="I261" s="57">
        <f t="shared" si="492"/>
        <v>3439.039936</v>
      </c>
      <c r="J261" s="57">
        <f t="shared" si="493"/>
        <v>6878.079872</v>
      </c>
    </row>
    <row r="262" ht="15.75" customHeight="1">
      <c r="A262" s="3"/>
      <c r="F262" s="57">
        <f t="shared" si="495"/>
        <v>7</v>
      </c>
      <c r="G262" s="56">
        <f t="shared" si="494"/>
        <v>0.01</v>
      </c>
      <c r="H262" s="130">
        <f t="shared" si="491"/>
        <v>0.0007378984652</v>
      </c>
      <c r="I262" s="57">
        <f t="shared" si="492"/>
        <v>3439.039936</v>
      </c>
      <c r="J262" s="57">
        <f t="shared" si="493"/>
        <v>6878.079872</v>
      </c>
    </row>
    <row r="263" ht="15.75" customHeight="1">
      <c r="A263" s="3"/>
      <c r="F263" s="57">
        <f t="shared" si="495"/>
        <v>8</v>
      </c>
      <c r="G263" s="56">
        <f t="shared" si="494"/>
        <v>0.1</v>
      </c>
      <c r="H263" s="130">
        <f t="shared" si="491"/>
        <v>0.007378984652</v>
      </c>
      <c r="I263" s="57">
        <f t="shared" si="492"/>
        <v>3439.039936</v>
      </c>
      <c r="J263" s="57">
        <f t="shared" si="493"/>
        <v>6878.079872</v>
      </c>
    </row>
    <row r="264" ht="15.75" customHeight="1">
      <c r="A264" s="3"/>
      <c r="F264" s="57">
        <f t="shared" si="495"/>
        <v>9</v>
      </c>
      <c r="G264" s="56">
        <f t="shared" si="494"/>
        <v>1</v>
      </c>
      <c r="H264" s="130">
        <f t="shared" si="491"/>
        <v>0.07378984652</v>
      </c>
      <c r="I264" s="57">
        <f t="shared" si="492"/>
        <v>3439.039936</v>
      </c>
      <c r="J264" s="57">
        <f t="shared" si="493"/>
        <v>6878.079872</v>
      </c>
    </row>
    <row r="265" ht="15.75" customHeight="1">
      <c r="A265" s="3"/>
      <c r="F265" s="57">
        <f t="shared" si="495"/>
        <v>10</v>
      </c>
      <c r="G265" s="56">
        <f t="shared" si="494"/>
        <v>10</v>
      </c>
      <c r="H265" s="130">
        <f t="shared" si="491"/>
        <v>0.7378984652</v>
      </c>
      <c r="I265" s="57">
        <f t="shared" si="492"/>
        <v>3439.039934</v>
      </c>
      <c r="J265" s="57">
        <f t="shared" si="493"/>
        <v>6878.079871</v>
      </c>
    </row>
    <row r="266" ht="15.75" customHeight="1">
      <c r="A266" s="3"/>
      <c r="F266" s="57">
        <f t="shared" si="495"/>
        <v>11</v>
      </c>
      <c r="G266" s="56">
        <f t="shared" si="494"/>
        <v>100</v>
      </c>
      <c r="H266" s="130">
        <f t="shared" si="491"/>
        <v>7.378984652</v>
      </c>
      <c r="I266" s="57">
        <f t="shared" si="492"/>
        <v>3439.039736</v>
      </c>
      <c r="J266" s="57">
        <f t="shared" si="493"/>
        <v>6878.079772</v>
      </c>
    </row>
    <row r="267" ht="15.75" customHeight="1">
      <c r="A267" s="3"/>
      <c r="F267" s="57">
        <f t="shared" si="495"/>
        <v>12</v>
      </c>
      <c r="G267" s="56">
        <f t="shared" si="494"/>
        <v>1000</v>
      </c>
      <c r="H267" s="130">
        <f t="shared" si="491"/>
        <v>73.78984652</v>
      </c>
      <c r="I267" s="57">
        <f t="shared" si="492"/>
        <v>3439.019884</v>
      </c>
      <c r="J267" s="57">
        <f t="shared" si="493"/>
        <v>6878.069846</v>
      </c>
    </row>
    <row r="268" ht="15.75" customHeight="1">
      <c r="A268" s="3"/>
    </row>
    <row r="269" ht="15.75" customHeight="1">
      <c r="A269" s="3"/>
      <c r="J269" s="14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6:V6"/>
    <mergeCell ref="B86:J86"/>
    <mergeCell ref="A245:B245"/>
    <mergeCell ref="F246:F248"/>
    <mergeCell ref="F249:F251"/>
    <mergeCell ref="A252:B252"/>
  </mergeCells>
  <dataValidations>
    <dataValidation type="custom" allowBlank="1" showDropDown="1" sqref="B9:B19 J9:J19 B22:B34 I22:I34 A45:B84 A88:A172 A179:A218">
      <formula1>AND(ISNUMBER(A9),(NOT(OR(NOT(ISERROR(DATEVALUE(A9))), AND(ISNUMBER(A9), LEFT(CELL("format", A9))="D")))))</formula1>
    </dataValidation>
  </dataValidations>
  <printOptions/>
  <pageMargins bottom="0.75" footer="0.0" header="0.0" left="0.7" right="0.7" top="0.75"/>
  <pageSetup paperSize="9" orientation="portrait"/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2025-01-25T23:14:39Z</dcterms:created>
  <dc:creator>FRANCK FLORIN</dc:creator>
</cp:coreProperties>
</file>