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lievanderhoop/Documents/R/DQ_R/"/>
    </mc:Choice>
  </mc:AlternateContent>
  <bookViews>
    <workbookView xWindow="1600" yWindow="1160" windowWidth="21080" windowHeight="928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F6" i="1"/>
  <c r="G6" i="1"/>
  <c r="E13" i="1"/>
  <c r="D13" i="1"/>
  <c r="C13" i="1"/>
  <c r="B13" i="1"/>
  <c r="I6" i="1"/>
  <c r="G12" i="1"/>
  <c r="B15" i="1"/>
  <c r="I5" i="1"/>
  <c r="G5" i="1"/>
  <c r="F12" i="1"/>
  <c r="F5" i="1"/>
  <c r="E12" i="1"/>
  <c r="E5" i="1"/>
  <c r="D12" i="1"/>
  <c r="C12" i="1"/>
  <c r="B12" i="1"/>
  <c r="D6" i="1"/>
  <c r="E6" i="1"/>
  <c r="C5" i="1"/>
  <c r="D5" i="1"/>
  <c r="G11" i="1"/>
  <c r="F11" i="1"/>
  <c r="I4" i="1"/>
  <c r="F4" i="1"/>
  <c r="E11" i="1"/>
  <c r="E4" i="1"/>
  <c r="D11" i="1"/>
  <c r="D4" i="1"/>
  <c r="C11" i="1"/>
  <c r="C4" i="1"/>
  <c r="B11" i="1"/>
  <c r="B4" i="1"/>
  <c r="G10" i="1"/>
  <c r="I3" i="1"/>
  <c r="G3" i="1"/>
  <c r="F10" i="1"/>
  <c r="F3" i="1"/>
  <c r="E10" i="1"/>
  <c r="E3" i="1"/>
  <c r="D10" i="1"/>
  <c r="D3" i="1"/>
  <c r="C10" i="1"/>
  <c r="C3" i="1"/>
  <c r="B10" i="1"/>
  <c r="B3" i="1"/>
  <c r="G4" i="1"/>
  <c r="C6" i="1"/>
  <c r="B6" i="1"/>
  <c r="B5" i="1"/>
</calcChain>
</file>

<file path=xl/sharedStrings.xml><?xml version="1.0" encoding="utf-8"?>
<sst xmlns="http://schemas.openxmlformats.org/spreadsheetml/2006/main" count="16" uniqueCount="12">
  <si>
    <t>fish</t>
  </si>
  <si>
    <t>tag</t>
  </si>
  <si>
    <t>tag=2</t>
  </si>
  <si>
    <t>tag+4</t>
  </si>
  <si>
    <t>tag+8</t>
  </si>
  <si>
    <t>Cd</t>
  </si>
  <si>
    <t>Area (fish+tag)</t>
  </si>
  <si>
    <t>Water_dens</t>
  </si>
  <si>
    <t>Fd</t>
  </si>
  <si>
    <t>tag+2</t>
  </si>
  <si>
    <t>Speed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</si>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</sst>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fish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Sheet1!$B$1:$G$1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0.0099446216645438</c:v>
                </c:pt>
                <c:pt idx="1">
                  <c:v>0.00830328602110233</c:v>
                </c:pt>
                <c:pt idx="2">
                  <c:v>0.00759101517945246</c:v>
                </c:pt>
                <c:pt idx="3">
                  <c:v>0.0073917430697191</c:v>
                </c:pt>
                <c:pt idx="4">
                  <c:v>0.00727132440979733</c:v>
                </c:pt>
                <c:pt idx="5">
                  <c:v>0.0071754623586518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tag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Sheet1!$B$1:$G$1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0.0103286654878147</c:v>
                </c:pt>
                <c:pt idx="1">
                  <c:v>0.00870512843550147</c:v>
                </c:pt>
                <c:pt idx="2">
                  <c:v>0.00801185045406761</c:v>
                </c:pt>
                <c:pt idx="3">
                  <c:v>0.0077997549715284</c:v>
                </c:pt>
                <c:pt idx="4">
                  <c:v>0.00768243038951466</c:v>
                </c:pt>
                <c:pt idx="5">
                  <c:v>0.00758283303939678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tag+2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Sheet1!$B$1:$G$1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0.0125215718496225</c:v>
                </c:pt>
                <c:pt idx="1">
                  <c:v>0.0113077525557126</c:v>
                </c:pt>
                <c:pt idx="2">
                  <c:v>0.0103558151268428</c:v>
                </c:pt>
                <c:pt idx="3">
                  <c:v>0.0101761775880971</c:v>
                </c:pt>
                <c:pt idx="4">
                  <c:v>0.0100157216275325</c:v>
                </c:pt>
                <c:pt idx="5">
                  <c:v>0.00993232572135817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tag+4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Sheet1!$B$1:$G$1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0">
                  <c:v>0.0146517258634376</c:v>
                </c:pt>
                <c:pt idx="1">
                  <c:v>0.0133048631298257</c:v>
                </c:pt>
                <c:pt idx="2">
                  <c:v>0.0127412912705538</c:v>
                </c:pt>
                <c:pt idx="3">
                  <c:v>0.0125567710487156</c:v>
                </c:pt>
                <c:pt idx="4">
                  <c:v>0.0124284129186711</c:v>
                </c:pt>
                <c:pt idx="5">
                  <c:v>0.0125041829248812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tag+8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Sheet1!$B$6:$E$6</c:f>
              <c:numCache>
                <c:formatCode>General</c:formatCode>
                <c:ptCount val="4"/>
                <c:pt idx="0">
                  <c:v>0.0207213970473982</c:v>
                </c:pt>
                <c:pt idx="1">
                  <c:v>0.0196452713421675</c:v>
                </c:pt>
                <c:pt idx="2">
                  <c:v>0.0191157107072588</c:v>
                </c:pt>
                <c:pt idx="3">
                  <c:v>0.0189553862939659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86369600"/>
        <c:axId val="-686365728"/>
      </c:scatterChart>
      <c:valAx>
        <c:axId val="-68636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686365728"/>
        <c:crosses val="autoZero"/>
        <c:crossBetween val="midCat"/>
      </c:valAx>
      <c:valAx>
        <c:axId val="-68636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686369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3</xdr:row>
      <xdr:rowOff>38100</xdr:rowOff>
    </xdr:from>
    <xdr:to>
      <xdr:col>17</xdr:col>
      <xdr:colOff>533400</xdr:colOff>
      <xdr:row>17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9" max="9" width="15.33203125" customWidth="1"/>
  </cols>
  <sheetData>
    <row r="1" spans="1:9" ht="21" x14ac:dyDescent="0.25">
      <c r="A1" s="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 t="s">
        <v>6</v>
      </c>
    </row>
    <row r="2" spans="1:9" x14ac:dyDescent="0.2">
      <c r="A2" t="s">
        <v>0</v>
      </c>
      <c r="B2" s="2">
        <v>9.9446216645437992E-3</v>
      </c>
      <c r="C2" s="2">
        <v>8.30328602110233E-3</v>
      </c>
      <c r="D2" s="2">
        <v>7.5910151794524603E-3</v>
      </c>
      <c r="E2" s="2">
        <v>7.3917430697191004E-3</v>
      </c>
      <c r="F2" s="2">
        <v>7.2713244097973298E-3</v>
      </c>
      <c r="G2" s="2">
        <v>7.1754623586517997E-3</v>
      </c>
      <c r="H2">
        <f>STDEV((B2:G2))</f>
        <v>1.0587041025204203E-3</v>
      </c>
      <c r="I2">
        <v>2.9150405975</v>
      </c>
    </row>
    <row r="3" spans="1:9" x14ac:dyDescent="0.2">
      <c r="A3" t="s">
        <v>1</v>
      </c>
      <c r="B3" s="2">
        <f t="shared" ref="B3:G3" si="0">B10*2/($B$15*B1*B1*$I$3)</f>
        <v>1.0328665487814746E-2</v>
      </c>
      <c r="C3" s="2">
        <f t="shared" si="0"/>
        <v>8.7051284355014729E-3</v>
      </c>
      <c r="D3" s="2">
        <f t="shared" si="0"/>
        <v>8.011850454067616E-3</v>
      </c>
      <c r="E3" s="2">
        <f t="shared" si="0"/>
        <v>7.7997549715284036E-3</v>
      </c>
      <c r="F3" s="2">
        <f t="shared" si="0"/>
        <v>7.6824303895146571E-3</v>
      </c>
      <c r="G3" s="2">
        <f t="shared" si="0"/>
        <v>7.5828330393967833E-3</v>
      </c>
      <c r="I3">
        <f>0.036681127695+2.9030530576</f>
        <v>2.9397341852950003</v>
      </c>
    </row>
    <row r="4" spans="1:9" x14ac:dyDescent="0.2">
      <c r="A4" t="s">
        <v>9</v>
      </c>
      <c r="B4" s="2">
        <f t="shared" ref="B4:G4" si="1">B11*2/($B$15*B1*B1*$I$4)</f>
        <v>1.2521571849622545E-2</v>
      </c>
      <c r="C4" s="2">
        <f t="shared" si="1"/>
        <v>1.1307752555712558E-2</v>
      </c>
      <c r="D4" s="2">
        <f t="shared" si="1"/>
        <v>1.0355815126842773E-2</v>
      </c>
      <c r="E4" s="2">
        <f t="shared" si="1"/>
        <v>1.0176177588097106E-2</v>
      </c>
      <c r="F4" s="2">
        <f t="shared" si="1"/>
        <v>1.0015721627532481E-2</v>
      </c>
      <c r="G4" s="2">
        <f t="shared" si="1"/>
        <v>9.9323257213581716E-3</v>
      </c>
      <c r="I4">
        <f>0.063525435372+2.8965261049</f>
        <v>2.960051540272</v>
      </c>
    </row>
    <row r="5" spans="1:9" x14ac:dyDescent="0.2">
      <c r="A5" t="s">
        <v>3</v>
      </c>
      <c r="B5" s="2">
        <f t="shared" ref="B5:G5" si="2">B12*2/($B$15*B1*B1*$I$5)</f>
        <v>1.4651725863437652E-2</v>
      </c>
      <c r="C5" s="2">
        <f t="shared" si="2"/>
        <v>1.3304863129825744E-2</v>
      </c>
      <c r="D5" s="2">
        <f t="shared" si="2"/>
        <v>1.2741291270553831E-2</v>
      </c>
      <c r="E5" s="2">
        <f t="shared" si="2"/>
        <v>1.2556771048715613E-2</v>
      </c>
      <c r="F5" s="2">
        <f t="shared" si="2"/>
        <v>1.2428412918671104E-2</v>
      </c>
      <c r="G5" s="2">
        <f t="shared" si="2"/>
        <v>1.2504182924881214E-2</v>
      </c>
      <c r="I5">
        <f>0.094216341737+2.888472928</f>
        <v>2.982689269737</v>
      </c>
    </row>
    <row r="6" spans="1:9" x14ac:dyDescent="0.2">
      <c r="A6" t="s">
        <v>4</v>
      </c>
      <c r="B6" s="2">
        <f>B13*2/($B$15*B1*B1*$I$6)</f>
        <v>2.072139704739823E-2</v>
      </c>
      <c r="C6" s="2">
        <f>C13*2/($B$15*C1*C1*$I$6)</f>
        <v>1.9645271342167515E-2</v>
      </c>
      <c r="D6" s="2">
        <f>D13*2/($B$15*D1*D1*$I$6)</f>
        <v>1.9115710707258815E-2</v>
      </c>
      <c r="E6" s="2">
        <f>E13*2/($B$15*E1*E1*$I$6)</f>
        <v>1.8955386293965891E-2</v>
      </c>
      <c r="F6" s="2">
        <f t="shared" ref="F6:G6" si="3">F13*2/($B$15*F1*F1*$I$6)</f>
        <v>1.8872297361358262E-2</v>
      </c>
      <c r="G6" s="2">
        <f t="shared" si="3"/>
        <v>1.8802197271547812E-2</v>
      </c>
      <c r="I6">
        <f>0.14929895335+2.8795368264</f>
        <v>3.0288357797500001</v>
      </c>
    </row>
    <row r="9" spans="1:9" ht="21" x14ac:dyDescent="0.25">
      <c r="A9" s="1" t="s">
        <v>8</v>
      </c>
    </row>
    <row r="10" spans="1:9" x14ac:dyDescent="0.2">
      <c r="A10" t="s">
        <v>1</v>
      </c>
      <c r="B10">
        <f>15.3920180915236+0.214836854301316</f>
        <v>15.606854945824916</v>
      </c>
      <c r="C10">
        <f>51.8992157537027+0.71539430910856</f>
        <v>52.614610062811259</v>
      </c>
      <c r="D10">
        <f>107.39271635931+1.56212318759132</f>
        <v>108.95483954690133</v>
      </c>
      <c r="E10">
        <f>185.875458377036+2.69433445396421</f>
        <v>188.56979283100023</v>
      </c>
      <c r="F10">
        <f>286.06918990382+4.13910675851967</f>
        <v>290.20829666233971</v>
      </c>
      <c r="G10">
        <f>406.718642941639+5.76352299742382</f>
        <v>412.48216593906284</v>
      </c>
    </row>
    <row r="11" spans="1:9" x14ac:dyDescent="0.2">
      <c r="A11" t="s">
        <v>2</v>
      </c>
      <c r="B11">
        <f>15.2763644068652+3.77478758574709</f>
        <v>19.05115199261229</v>
      </c>
      <c r="C11">
        <f>52.9758944485456+15.8415719912525</f>
        <v>68.817466439798096</v>
      </c>
      <c r="D11">
        <f xml:space="preserve"> 107.244576550704+34.5596548368595</f>
        <v>141.8042313875635</v>
      </c>
      <c r="E11">
        <f>186.36257679242+ 61.3608346296011</f>
        <v>247.72341142202109</v>
      </c>
      <c r="F11">
        <f>284.919161590281+96.0454595718124</f>
        <v>380.96462116209341</v>
      </c>
      <c r="G11">
        <f>405.826285643039+138.194942065966</f>
        <v>544.02122770900496</v>
      </c>
    </row>
    <row r="12" spans="1:9" x14ac:dyDescent="0.2">
      <c r="A12" t="s">
        <v>3</v>
      </c>
      <c r="B12">
        <f>15.2043214255161+7.25827296970973</f>
        <v>22.462594395225832</v>
      </c>
      <c r="C12">
        <f>51.9502824738532+29.6405817710366</f>
        <v>81.590864244889801</v>
      </c>
      <c r="D12">
        <f>108.753086988639+67.0502378172614</f>
        <v>175.80332480590039</v>
      </c>
      <c r="E12">
        <f>188.222664559938+119.790365560827</f>
        <v>308.01303012076499</v>
      </c>
      <c r="F12">
        <f>288.845596107876+187.50510989522</f>
        <v>476.35070600309598</v>
      </c>
      <c r="G12">
        <f>418.27856435738+271.848326393696</f>
        <v>690.12689075107596</v>
      </c>
    </row>
    <row r="13" spans="1:9" x14ac:dyDescent="0.2">
      <c r="A13" t="s">
        <v>4</v>
      </c>
      <c r="B13">
        <f>17.6348360121437+14.6246823026091</f>
        <v>32.259518314752803</v>
      </c>
      <c r="C13">
        <f>62.5153231351806+ 59.821407194595</f>
        <v>122.33673032977561</v>
      </c>
      <c r="D13">
        <f>132.13828459693+135.699475774533</f>
        <v>267.83776037146299</v>
      </c>
      <c r="E13">
        <f>230.050077014405+242.112397293425</f>
        <v>472.16247430783</v>
      </c>
      <c r="F13" s="3">
        <v>734.52</v>
      </c>
      <c r="G13" s="3">
        <v>1053.78</v>
      </c>
    </row>
    <row r="15" spans="1:9" x14ac:dyDescent="0.2">
      <c r="A15" t="s">
        <v>7</v>
      </c>
      <c r="B15">
        <f>1028</f>
        <v>1028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10</v>
      </c>
      <c r="B1" t="s">
        <v>5</v>
      </c>
      <c r="C1" t="s">
        <v>11</v>
      </c>
    </row>
    <row r="2" spans="1:3" x14ac:dyDescent="0.2">
      <c r="A2">
        <v>1</v>
      </c>
      <c r="B2">
        <v>9.9446216645437992E-3</v>
      </c>
      <c r="C2">
        <v>0</v>
      </c>
    </row>
    <row r="3" spans="1:3" x14ac:dyDescent="0.2">
      <c r="A3">
        <v>2</v>
      </c>
      <c r="B3">
        <v>8.30328602110233E-3</v>
      </c>
      <c r="C3">
        <v>0</v>
      </c>
    </row>
    <row r="4" spans="1:3" x14ac:dyDescent="0.2">
      <c r="A4">
        <v>3</v>
      </c>
      <c r="B4">
        <v>7.5910151794524603E-3</v>
      </c>
      <c r="C4">
        <v>0</v>
      </c>
    </row>
    <row r="5" spans="1:3" x14ac:dyDescent="0.2">
      <c r="A5">
        <v>4</v>
      </c>
      <c r="B5">
        <v>7.3917430697191004E-3</v>
      </c>
      <c r="C5">
        <v>0</v>
      </c>
    </row>
    <row r="6" spans="1:3" x14ac:dyDescent="0.2">
      <c r="A6">
        <v>5</v>
      </c>
      <c r="B6">
        <v>7.2713244097973298E-3</v>
      </c>
      <c r="C6">
        <v>0</v>
      </c>
    </row>
    <row r="7" spans="1:3" x14ac:dyDescent="0.2">
      <c r="A7">
        <v>6</v>
      </c>
      <c r="B7">
        <v>7.1754623586517997E-3</v>
      </c>
      <c r="C7">
        <v>0</v>
      </c>
    </row>
    <row r="8" spans="1:3" x14ac:dyDescent="0.2">
      <c r="A8">
        <v>1</v>
      </c>
      <c r="B8">
        <v>1.0328665487814746E-2</v>
      </c>
      <c r="C8">
        <v>1</v>
      </c>
    </row>
    <row r="9" spans="1:3" x14ac:dyDescent="0.2">
      <c r="A9">
        <v>2</v>
      </c>
      <c r="B9">
        <v>8.7051284355014729E-3</v>
      </c>
      <c r="C9">
        <v>1</v>
      </c>
    </row>
    <row r="10" spans="1:3" x14ac:dyDescent="0.2">
      <c r="A10">
        <v>3</v>
      </c>
      <c r="B10">
        <v>8.011850454067616E-3</v>
      </c>
      <c r="C10">
        <v>1</v>
      </c>
    </row>
    <row r="11" spans="1:3" x14ac:dyDescent="0.2">
      <c r="A11">
        <v>4</v>
      </c>
      <c r="B11">
        <v>7.7997549715284036E-3</v>
      </c>
      <c r="C11">
        <v>1</v>
      </c>
    </row>
    <row r="12" spans="1:3" x14ac:dyDescent="0.2">
      <c r="A12">
        <v>5</v>
      </c>
      <c r="B12">
        <v>7.6824303895146571E-3</v>
      </c>
      <c r="C12">
        <v>1</v>
      </c>
    </row>
    <row r="13" spans="1:3" x14ac:dyDescent="0.2">
      <c r="A13">
        <v>6</v>
      </c>
      <c r="B13">
        <v>7.5828330393967833E-3</v>
      </c>
      <c r="C13">
        <v>1</v>
      </c>
    </row>
    <row r="14" spans="1:3" x14ac:dyDescent="0.2">
      <c r="A14">
        <v>1</v>
      </c>
      <c r="B14">
        <v>1.2521571849622545E-2</v>
      </c>
      <c r="C14">
        <v>2</v>
      </c>
    </row>
    <row r="15" spans="1:3" x14ac:dyDescent="0.2">
      <c r="A15">
        <v>2</v>
      </c>
      <c r="B15">
        <v>1.1307752555712558E-2</v>
      </c>
      <c r="C15">
        <v>2</v>
      </c>
    </row>
    <row r="16" spans="1:3" x14ac:dyDescent="0.2">
      <c r="A16">
        <v>3</v>
      </c>
      <c r="B16">
        <v>1.0355815126842773E-2</v>
      </c>
      <c r="C16">
        <v>2</v>
      </c>
    </row>
    <row r="17" spans="1:3" x14ac:dyDescent="0.2">
      <c r="A17">
        <v>4</v>
      </c>
      <c r="B17">
        <v>1.0176177588097106E-2</v>
      </c>
      <c r="C17">
        <v>2</v>
      </c>
    </row>
    <row r="18" spans="1:3" x14ac:dyDescent="0.2">
      <c r="A18">
        <v>5</v>
      </c>
      <c r="B18">
        <v>1.0015721627532481E-2</v>
      </c>
      <c r="C18">
        <v>2</v>
      </c>
    </row>
    <row r="19" spans="1:3" x14ac:dyDescent="0.2">
      <c r="A19">
        <v>6</v>
      </c>
      <c r="B19">
        <v>9.9323257213581716E-3</v>
      </c>
      <c r="C19">
        <v>2</v>
      </c>
    </row>
    <row r="20" spans="1:3" x14ac:dyDescent="0.2">
      <c r="A20">
        <v>1</v>
      </c>
      <c r="B20">
        <v>1.4651725863437652E-2</v>
      </c>
      <c r="C20">
        <v>4</v>
      </c>
    </row>
    <row r="21" spans="1:3" x14ac:dyDescent="0.2">
      <c r="A21">
        <v>2</v>
      </c>
      <c r="B21">
        <v>1.3304863129825744E-2</v>
      </c>
      <c r="C21">
        <v>4</v>
      </c>
    </row>
    <row r="22" spans="1:3" x14ac:dyDescent="0.2">
      <c r="A22">
        <v>3</v>
      </c>
      <c r="B22">
        <v>1.2741291270553831E-2</v>
      </c>
      <c r="C22">
        <v>4</v>
      </c>
    </row>
    <row r="23" spans="1:3" x14ac:dyDescent="0.2">
      <c r="A23">
        <v>4</v>
      </c>
      <c r="B23">
        <v>1.2556771048715613E-2</v>
      </c>
      <c r="C23">
        <v>4</v>
      </c>
    </row>
    <row r="24" spans="1:3" x14ac:dyDescent="0.2">
      <c r="A24">
        <v>5</v>
      </c>
      <c r="B24">
        <v>1.2428412918671104E-2</v>
      </c>
      <c r="C24">
        <v>4</v>
      </c>
    </row>
    <row r="25" spans="1:3" x14ac:dyDescent="0.2">
      <c r="A25">
        <v>6</v>
      </c>
      <c r="B25">
        <v>1.2504182924881214E-2</v>
      </c>
      <c r="C25">
        <v>4</v>
      </c>
    </row>
    <row r="26" spans="1:3" x14ac:dyDescent="0.2">
      <c r="A26">
        <v>1</v>
      </c>
      <c r="B26">
        <v>2.072139704739823E-2</v>
      </c>
      <c r="C26">
        <v>8</v>
      </c>
    </row>
    <row r="27" spans="1:3" x14ac:dyDescent="0.2">
      <c r="A27">
        <v>2</v>
      </c>
      <c r="B27">
        <v>1.9645271342167515E-2</v>
      </c>
      <c r="C27">
        <v>8</v>
      </c>
    </row>
    <row r="28" spans="1:3" x14ac:dyDescent="0.2">
      <c r="A28">
        <v>3</v>
      </c>
      <c r="B28">
        <v>1.9115710707258815E-2</v>
      </c>
      <c r="C28">
        <v>8</v>
      </c>
    </row>
    <row r="29" spans="1:3" x14ac:dyDescent="0.2">
      <c r="A29">
        <v>4</v>
      </c>
      <c r="B29">
        <v>1.8955386293965891E-2</v>
      </c>
      <c r="C29">
        <v>8</v>
      </c>
    </row>
    <row r="30" spans="1:3" x14ac:dyDescent="0.2">
      <c r="A30">
        <v>5</v>
      </c>
      <c r="B30">
        <v>1.8872297361358262E-2</v>
      </c>
      <c r="C30">
        <v>8</v>
      </c>
    </row>
    <row r="31" spans="1:3" x14ac:dyDescent="0.2">
      <c r="A31">
        <v>6</v>
      </c>
      <c r="B31">
        <v>1.8802197271547812E-2</v>
      </c>
      <c r="C3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</dc:creator>
  <cp:lastModifiedBy>Julie van der Hoop</cp:lastModifiedBy>
  <dcterms:created xsi:type="dcterms:W3CDTF">2018-03-03T00:59:24Z</dcterms:created>
  <dcterms:modified xsi:type="dcterms:W3CDTF">2018-03-03T09:13:45Z</dcterms:modified>
</cp:coreProperties>
</file>