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lio Lima\Dropbox\Projeto de Potência\Planilhas\"/>
    </mc:Choice>
  </mc:AlternateContent>
  <bookViews>
    <workbookView xWindow="0" yWindow="0" windowWidth="16380" windowHeight="8190" tabRatio="500"/>
  </bookViews>
  <sheets>
    <sheet name="Sheet1" sheetId="1" r:id="rId1"/>
  </sheets>
  <definedNames>
    <definedName name="_cap1Daniel">Sheet1!$C$175</definedName>
    <definedName name="_cap1Rashid">Sheet1!$C$167</definedName>
    <definedName name="_cap2">Sheet1!$C$84</definedName>
    <definedName name="_ind1">Sheet1!$C$142</definedName>
    <definedName name="_ind2">Sheet1!$C$143</definedName>
    <definedName name="_L1min">Sheet1!$C$62</definedName>
    <definedName name="_L2min">Sheet1!$C$63</definedName>
    <definedName name="dCycle">Sheet1!$C$41</definedName>
    <definedName name="delta_Io">Sheet1!$C$128</definedName>
    <definedName name="delta_Io_perc">Sheet1!$C$8</definedName>
    <definedName name="delta_Is">Sheet1!$C$110</definedName>
    <definedName name="delta_Is_perc">Sheet1!$C$7</definedName>
    <definedName name="delta_Vcap1">Sheet1!$C$159</definedName>
    <definedName name="deltaVperc">Sheet1!$C$9</definedName>
    <definedName name="f">Sheet1!$C$10</definedName>
    <definedName name="Iind2">Sheet1!$C$138</definedName>
    <definedName name="Io">Sheet1!$C$102</definedName>
    <definedName name="Is">Sheet1!$C$93</definedName>
    <definedName name="N">Sheet1!$C$49</definedName>
    <definedName name="nc1prcnt">Sheet1!$C$157</definedName>
    <definedName name="P">Sheet1!$C$6</definedName>
    <definedName name="Pcarga">Sheet1!$C$18</definedName>
    <definedName name="Rcarga">Sheet1!$C$17</definedName>
    <definedName name="Req">Sheet1!$C$50</definedName>
    <definedName name="Vcap1">Sheet1!$C$158</definedName>
    <definedName name="Vo">Sheet1!$C$24</definedName>
    <definedName name="Vs">Sheet1!$C$30</definedName>
  </definedNames>
  <calcPr calcId="162913"/>
</workbook>
</file>

<file path=xl/calcChain.xml><?xml version="1.0" encoding="utf-8"?>
<calcChain xmlns="http://schemas.openxmlformats.org/spreadsheetml/2006/main">
  <c r="C142" i="1" l="1"/>
  <c r="C143" i="1"/>
  <c r="C93" i="1" l="1"/>
  <c r="C110" i="1" s="1"/>
  <c r="C24" i="1" l="1"/>
  <c r="C102" i="1" l="1"/>
  <c r="C128" i="1" s="1"/>
  <c r="C41" i="1"/>
  <c r="C120" i="1" s="1"/>
  <c r="C158" i="1"/>
  <c r="C159" i="1" s="1"/>
  <c r="C49" i="1"/>
  <c r="C50" i="1" s="1"/>
  <c r="D142" i="1"/>
  <c r="D143" i="1"/>
  <c r="C138" i="1" l="1"/>
  <c r="C63" i="1"/>
  <c r="C175" i="1"/>
  <c r="C167" i="1"/>
  <c r="C62" i="1"/>
  <c r="C84" i="1" l="1"/>
</calcChain>
</file>

<file path=xl/sharedStrings.xml><?xml version="1.0" encoding="utf-8"?>
<sst xmlns="http://schemas.openxmlformats.org/spreadsheetml/2006/main" count="91" uniqueCount="68">
  <si>
    <t>Projeto Eletrônica de Potência – Cúk</t>
  </si>
  <si>
    <t>Determinando a tensão de saída com base na potência da carga:</t>
  </si>
  <si>
    <t>Potência</t>
  </si>
  <si>
    <t>W</t>
  </si>
  <si>
    <t>%</t>
  </si>
  <si>
    <t xml:space="preserve">∆Vo Percentual </t>
  </si>
  <si>
    <t>Frequência</t>
  </si>
  <si>
    <t>Hz</t>
  </si>
  <si>
    <t>Dado que a potência é dada por:</t>
  </si>
  <si>
    <t>Rcarga</t>
  </si>
  <si>
    <t>Ω</t>
  </si>
  <si>
    <t>Potência dissipada em Rcarga (máx)</t>
  </si>
  <si>
    <t>Então a tensão de saída será dada por:</t>
  </si>
  <si>
    <t>Vo</t>
  </si>
  <si>
    <t>V</t>
  </si>
  <si>
    <t>Determinando a tensão de entrada com na fonte utilizada:</t>
  </si>
  <si>
    <t>Vs</t>
  </si>
  <si>
    <t>Determinando ciclo de trabalho de acordo com a tensões do projeto:</t>
  </si>
  <si>
    <t>Isolando D, obtemos:</t>
  </si>
  <si>
    <t>D</t>
  </si>
  <si>
    <t>adimensional</t>
  </si>
  <si>
    <t>.</t>
  </si>
  <si>
    <t>Determinando a carga equivalente:</t>
  </si>
  <si>
    <t>N</t>
  </si>
  <si>
    <t>Req</t>
  </si>
  <si>
    <t>Determinando L1min e L2min a partir da carga, do ciclo de trabalho e frequência:</t>
  </si>
  <si>
    <t>Dado as fórmulas.</t>
  </si>
  <si>
    <t xml:space="preserve">L1min </t>
  </si>
  <si>
    <t>mH</t>
  </si>
  <si>
    <t>Determinando L1 e L2 de acordo com a medição das indutâncias utilizadas:</t>
  </si>
  <si>
    <t>L1</t>
  </si>
  <si>
    <t>L2</t>
  </si>
  <si>
    <t>Determinando C2 do ciclo de trabalho, frequência, L2, delta Vo, Vo:</t>
  </si>
  <si>
    <t>Dado a fórmula.</t>
  </si>
  <si>
    <t>Dado que:</t>
  </si>
  <si>
    <t>C2</t>
  </si>
  <si>
    <t>uF</t>
  </si>
  <si>
    <t>A</t>
  </si>
  <si>
    <t>Determinando C1 a variação de corrente em L2 de acordo com a tensão de entrada, o ciclo de trabalho, L2 e a frequência:</t>
  </si>
  <si>
    <t>De acordo com o Rashid:</t>
  </si>
  <si>
    <t>De acordo com o Daniel</t>
  </si>
  <si>
    <t>Sabendo que:</t>
  </si>
  <si>
    <t>Em que V0 não é usado em módulo é:</t>
  </si>
  <si>
    <t>∆VC1</t>
  </si>
  <si>
    <t>Substutindo ∆Voprcnt e isolando C2, obtemos:</t>
  </si>
  <si>
    <t>Sendo NC1prcnt a porcentagem estabelecida pelos projetistas.</t>
  </si>
  <si>
    <t>C1rashid</t>
  </si>
  <si>
    <t>C1daniel</t>
  </si>
  <si>
    <t xml:space="preserve"> </t>
  </si>
  <si>
    <t>Is</t>
  </si>
  <si>
    <t>VC1</t>
  </si>
  <si>
    <t>NC1prcnt</t>
  </si>
  <si>
    <t>Dado que para uma máxima corrente as fontes utilizadas no laboratório possuem uma corrente máxima, será utilizado para o projeto a tensão de:</t>
  </si>
  <si>
    <t>Dado que a potência de cada resistor Rcarga, serão necessarios N resistores para obter a potência do projeto.</t>
  </si>
  <si>
    <t>Determinando a corrente de saída de acordo com a potência de saída e a tensão de saída:</t>
  </si>
  <si>
    <t>Io</t>
  </si>
  <si>
    <t>Determinando o valor téorico de L2  de acordo com a tensão de saída, ondulação de corrente de saída o cliclo de trabalho e a frequência:</t>
  </si>
  <si>
    <t>Sabendo que a ondulação e de corrente deve ser igual a variação de corrente em L2, ∆i:</t>
  </si>
  <si>
    <t>Isolando L2</t>
  </si>
  <si>
    <t>L2teórico</t>
  </si>
  <si>
    <t>Determinando o valor téorico de L1  de acordo com a tensão de saída, ondulação de corrente de entrada o cliclo de trabalho e a frequência:</t>
  </si>
  <si>
    <t>∆io Percentual</t>
  </si>
  <si>
    <t>∆is Percentual</t>
  </si>
  <si>
    <t>Sabendo que a ondulação e de corrente deve ser igual a variação de corrente em L2, ∆io:</t>
  </si>
  <si>
    <t>∆io</t>
  </si>
  <si>
    <t>∆is</t>
  </si>
  <si>
    <t>Determinando a corrente de entrada de acordo com a potência de saída e a tensão de entrada</t>
  </si>
  <si>
    <t>L1teórico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</si>
</sst>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name val="Arial"/>
      <family val="2"/>
    </font>
    <font>
      <i/>
      <sz val="10"/>
      <name val="Arial"/>
      <family val="2"/>
    </font>
    <font>
      <i/>
      <sz val="10"/>
      <name val="Arial"/>
      <charset val="1"/>
    </font>
    <font>
      <i/>
      <sz val="10"/>
      <color rgb="FFFF9900"/>
      <name val="Arial"/>
      <family val="2"/>
    </font>
    <font>
      <b/>
      <sz val="20"/>
      <color rgb="FFFF0066"/>
      <name val="DejaVu Math TeX Gyre"/>
      <charset val="1"/>
    </font>
    <font>
      <b/>
      <sz val="13"/>
      <color rgb="FFFF5D8B"/>
      <name val="DejaVu Math TeX Gyre"/>
      <charset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left" indent="1"/>
    </xf>
    <xf numFmtId="0" fontId="0" fillId="0" borderId="0" xfId="0" applyFont="1"/>
    <xf numFmtId="0" fontId="3" fillId="0" borderId="0" xfId="0" applyFont="1"/>
    <xf numFmtId="0" fontId="1" fillId="2" borderId="0" xfId="0" applyFont="1" applyFill="1"/>
    <xf numFmtId="0" fontId="2" fillId="2" borderId="0" xfId="0" applyFont="1" applyFill="1"/>
    <xf numFmtId="0" fontId="5" fillId="0" borderId="0" xfId="0" applyFont="1" applyAlignment="1">
      <alignment vertical="center"/>
    </xf>
    <xf numFmtId="0" fontId="5" fillId="0" borderId="0" xfId="0" applyFont="1"/>
    <xf numFmtId="2" fontId="1" fillId="0" borderId="0" xfId="0" applyNumberFormat="1" applyFont="1"/>
    <xf numFmtId="0" fontId="1" fillId="3" borderId="0" xfId="0" applyFont="1" applyFill="1"/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21409A"/>
      <rgbColor rgb="00333333"/>
    </indexedColors>
    <mruColors>
      <color rgb="FFFF5D8B"/>
      <color rgb="FFFFCCFF"/>
      <color rgb="FFFF00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104775</xdr:colOff>
          <xdr:row>12</xdr:row>
          <xdr:rowOff>28575</xdr:rowOff>
        </xdr:from>
        <xdr:to>
          <xdr:col>1</xdr:col>
          <xdr:colOff>1790700</xdr:colOff>
          <xdr:row>15</xdr:row>
          <xdr:rowOff>95250</xdr:rowOff>
        </xdr:to>
        <xdr:sp macro="" textlink="">
          <xdr:nvSpPr>
            <xdr:cNvPr id="1025" name="Picture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104775</xdr:colOff>
          <xdr:row>20</xdr:row>
          <xdr:rowOff>104775</xdr:rowOff>
        </xdr:from>
        <xdr:to>
          <xdr:col>1</xdr:col>
          <xdr:colOff>2105025</xdr:colOff>
          <xdr:row>22</xdr:row>
          <xdr:rowOff>28575</xdr:rowOff>
        </xdr:to>
        <xdr:sp macro="" textlink="">
          <xdr:nvSpPr>
            <xdr:cNvPr id="1026" name="Picture 3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104775</xdr:colOff>
          <xdr:row>31</xdr:row>
          <xdr:rowOff>200025</xdr:rowOff>
        </xdr:from>
        <xdr:to>
          <xdr:col>1</xdr:col>
          <xdr:colOff>1657350</xdr:colOff>
          <xdr:row>35</xdr:row>
          <xdr:rowOff>0</xdr:rowOff>
        </xdr:to>
        <xdr:sp macro="" textlink="">
          <xdr:nvSpPr>
            <xdr:cNvPr id="1027" name="Picture 4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104775</xdr:colOff>
          <xdr:row>53</xdr:row>
          <xdr:rowOff>47625</xdr:rowOff>
        </xdr:from>
        <xdr:to>
          <xdr:col>1</xdr:col>
          <xdr:colOff>1933575</xdr:colOff>
          <xdr:row>56</xdr:row>
          <xdr:rowOff>133350</xdr:rowOff>
        </xdr:to>
        <xdr:sp macro="" textlink="">
          <xdr:nvSpPr>
            <xdr:cNvPr id="1028" name="Picture 5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104775</xdr:colOff>
          <xdr:row>44</xdr:row>
          <xdr:rowOff>66675</xdr:rowOff>
        </xdr:from>
        <xdr:to>
          <xdr:col>1</xdr:col>
          <xdr:colOff>1590675</xdr:colOff>
          <xdr:row>47</xdr:row>
          <xdr:rowOff>104775</xdr:rowOff>
        </xdr:to>
        <xdr:sp macro="" textlink="">
          <xdr:nvSpPr>
            <xdr:cNvPr id="1029" name="Picture 6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104775</xdr:colOff>
          <xdr:row>36</xdr:row>
          <xdr:rowOff>28575</xdr:rowOff>
        </xdr:from>
        <xdr:to>
          <xdr:col>1</xdr:col>
          <xdr:colOff>1400175</xdr:colOff>
          <xdr:row>39</xdr:row>
          <xdr:rowOff>38100</xdr:rowOff>
        </xdr:to>
        <xdr:sp macro="" textlink="">
          <xdr:nvSpPr>
            <xdr:cNvPr id="1030" name="Picture 7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104775</xdr:colOff>
          <xdr:row>57</xdr:row>
          <xdr:rowOff>19050</xdr:rowOff>
        </xdr:from>
        <xdr:to>
          <xdr:col>1</xdr:col>
          <xdr:colOff>1819275</xdr:colOff>
          <xdr:row>60</xdr:row>
          <xdr:rowOff>104775</xdr:rowOff>
        </xdr:to>
        <xdr:sp macro="" textlink="">
          <xdr:nvSpPr>
            <xdr:cNvPr id="1031" name="Picture 8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104775</xdr:colOff>
          <xdr:row>127</xdr:row>
          <xdr:rowOff>114300</xdr:rowOff>
        </xdr:from>
        <xdr:to>
          <xdr:col>1</xdr:col>
          <xdr:colOff>1590675</xdr:colOff>
          <xdr:row>131</xdr:row>
          <xdr:rowOff>28575</xdr:rowOff>
        </xdr:to>
        <xdr:sp macro="" textlink="">
          <xdr:nvSpPr>
            <xdr:cNvPr id="1035" name="Picture 12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104775</xdr:colOff>
          <xdr:row>67</xdr:row>
          <xdr:rowOff>28575</xdr:rowOff>
        </xdr:from>
        <xdr:to>
          <xdr:col>2</xdr:col>
          <xdr:colOff>200025</xdr:colOff>
          <xdr:row>70</xdr:row>
          <xdr:rowOff>104775</xdr:rowOff>
        </xdr:to>
        <xdr:sp macro="" textlink="">
          <xdr:nvSpPr>
            <xdr:cNvPr id="1036" name="Picture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104775</xdr:colOff>
          <xdr:row>72</xdr:row>
          <xdr:rowOff>66675</xdr:rowOff>
        </xdr:from>
        <xdr:to>
          <xdr:col>1</xdr:col>
          <xdr:colOff>1666875</xdr:colOff>
          <xdr:row>75</xdr:row>
          <xdr:rowOff>142875</xdr:rowOff>
        </xdr:to>
        <xdr:sp macro="" textlink="">
          <xdr:nvSpPr>
            <xdr:cNvPr id="1037" name="Picture 12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104775</xdr:colOff>
          <xdr:row>161</xdr:row>
          <xdr:rowOff>28575</xdr:rowOff>
        </xdr:from>
        <xdr:to>
          <xdr:col>1</xdr:col>
          <xdr:colOff>2009775</xdr:colOff>
          <xdr:row>165</xdr:row>
          <xdr:rowOff>57150</xdr:rowOff>
        </xdr:to>
        <xdr:sp macro="" textlink="">
          <xdr:nvSpPr>
            <xdr:cNvPr id="1038" name="Picture 1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104775</xdr:colOff>
          <xdr:row>147</xdr:row>
          <xdr:rowOff>0</xdr:rowOff>
        </xdr:from>
        <xdr:to>
          <xdr:col>1</xdr:col>
          <xdr:colOff>1447800</xdr:colOff>
          <xdr:row>149</xdr:row>
          <xdr:rowOff>0</xdr:rowOff>
        </xdr:to>
        <xdr:sp macro="" textlink="">
          <xdr:nvSpPr>
            <xdr:cNvPr id="1040" name="Picture 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104775</xdr:colOff>
          <xdr:row>151</xdr:row>
          <xdr:rowOff>114300</xdr:rowOff>
        </xdr:from>
        <xdr:to>
          <xdr:col>1</xdr:col>
          <xdr:colOff>1695450</xdr:colOff>
          <xdr:row>153</xdr:row>
          <xdr:rowOff>133350</xdr:rowOff>
        </xdr:to>
        <xdr:sp macro="" textlink="">
          <xdr:nvSpPr>
            <xdr:cNvPr id="1041" name="Picture 6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104775</xdr:colOff>
          <xdr:row>169</xdr:row>
          <xdr:rowOff>28575</xdr:rowOff>
        </xdr:from>
        <xdr:to>
          <xdr:col>1</xdr:col>
          <xdr:colOff>2009775</xdr:colOff>
          <xdr:row>173</xdr:row>
          <xdr:rowOff>57150</xdr:rowOff>
        </xdr:to>
        <xdr:sp macro="" textlink="">
          <xdr:nvSpPr>
            <xdr:cNvPr id="1042" name="Picture 1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104775</xdr:colOff>
          <xdr:row>78</xdr:row>
          <xdr:rowOff>85725</xdr:rowOff>
        </xdr:from>
        <xdr:to>
          <xdr:col>2</xdr:col>
          <xdr:colOff>466725</xdr:colOff>
          <xdr:row>83</xdr:row>
          <xdr:rowOff>9525</xdr:rowOff>
        </xdr:to>
        <xdr:sp macro="" textlink="">
          <xdr:nvSpPr>
            <xdr:cNvPr id="1043" name="Picture 11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104775</xdr:colOff>
          <xdr:row>97</xdr:row>
          <xdr:rowOff>0</xdr:rowOff>
        </xdr:from>
        <xdr:to>
          <xdr:col>1</xdr:col>
          <xdr:colOff>1419225</xdr:colOff>
          <xdr:row>101</xdr:row>
          <xdr:rowOff>38100</xdr:rowOff>
        </xdr:to>
        <xdr:sp macro="" textlink="">
          <xdr:nvSpPr>
            <xdr:cNvPr id="1046" name="Picture 1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104775</xdr:colOff>
          <xdr:row>133</xdr:row>
          <xdr:rowOff>19050</xdr:rowOff>
        </xdr:from>
        <xdr:to>
          <xdr:col>1</xdr:col>
          <xdr:colOff>1590675</xdr:colOff>
          <xdr:row>136</xdr:row>
          <xdr:rowOff>95250</xdr:rowOff>
        </xdr:to>
        <xdr:sp macro="" textlink="">
          <xdr:nvSpPr>
            <xdr:cNvPr id="1047" name="Picture 12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104775</xdr:colOff>
          <xdr:row>124</xdr:row>
          <xdr:rowOff>57150</xdr:rowOff>
        </xdr:from>
        <xdr:to>
          <xdr:col>2</xdr:col>
          <xdr:colOff>381000</xdr:colOff>
          <xdr:row>126</xdr:row>
          <xdr:rowOff>57150</xdr:rowOff>
        </xdr:to>
        <xdr:sp macro="" textlink="">
          <xdr:nvSpPr>
            <xdr:cNvPr id="1048" name="Picture 1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104775</xdr:colOff>
          <xdr:row>106</xdr:row>
          <xdr:rowOff>104775</xdr:rowOff>
        </xdr:from>
        <xdr:to>
          <xdr:col>2</xdr:col>
          <xdr:colOff>381000</xdr:colOff>
          <xdr:row>108</xdr:row>
          <xdr:rowOff>104775</xdr:rowOff>
        </xdr:to>
        <xdr:sp macro="" textlink="">
          <xdr:nvSpPr>
            <xdr:cNvPr id="1049" name="Object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104775</xdr:colOff>
          <xdr:row>87</xdr:row>
          <xdr:rowOff>142875</xdr:rowOff>
        </xdr:from>
        <xdr:to>
          <xdr:col>1</xdr:col>
          <xdr:colOff>1419225</xdr:colOff>
          <xdr:row>92</xdr:row>
          <xdr:rowOff>19050</xdr:rowOff>
        </xdr:to>
        <xdr:sp macro="" textlink="">
          <xdr:nvSpPr>
            <xdr:cNvPr id="1050" name="Object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104775</xdr:colOff>
          <xdr:row>110</xdr:row>
          <xdr:rowOff>38100</xdr:rowOff>
        </xdr:from>
        <xdr:to>
          <xdr:col>1</xdr:col>
          <xdr:colOff>1590675</xdr:colOff>
          <xdr:row>113</xdr:row>
          <xdr:rowOff>114300</xdr:rowOff>
        </xdr:to>
        <xdr:sp macro="" textlink="">
          <xdr:nvSpPr>
            <xdr:cNvPr id="1052" name="Picture 1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104775</xdr:colOff>
          <xdr:row>115</xdr:row>
          <xdr:rowOff>85725</xdr:rowOff>
        </xdr:from>
        <xdr:to>
          <xdr:col>1</xdr:col>
          <xdr:colOff>1590675</xdr:colOff>
          <xdr:row>119</xdr:row>
          <xdr:rowOff>0</xdr:rowOff>
        </xdr:to>
        <xdr:sp macro="" textlink="">
          <xdr:nvSpPr>
            <xdr:cNvPr id="1053" name="Object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2.bin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oleObject" Target="../embeddings/oleObject16.bin"/><Relationship Id="rId42" Type="http://schemas.openxmlformats.org/officeDocument/2006/relationships/oleObject" Target="../embeddings/oleObject20.bin"/><Relationship Id="rId47" Type="http://schemas.openxmlformats.org/officeDocument/2006/relationships/image" Target="../media/image22.emf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1.bin"/><Relationship Id="rId32" Type="http://schemas.openxmlformats.org/officeDocument/2006/relationships/oleObject" Target="../embeddings/oleObject15.bin"/><Relationship Id="rId37" Type="http://schemas.openxmlformats.org/officeDocument/2006/relationships/image" Target="../media/image17.emf"/><Relationship Id="rId40" Type="http://schemas.openxmlformats.org/officeDocument/2006/relationships/oleObject" Target="../embeddings/oleObject19.bin"/><Relationship Id="rId45" Type="http://schemas.openxmlformats.org/officeDocument/2006/relationships/image" Target="../media/image21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oleObject" Target="../embeddings/oleObject13.bin"/><Relationship Id="rId36" Type="http://schemas.openxmlformats.org/officeDocument/2006/relationships/oleObject" Target="../embeddings/oleObject17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oleObject" Target="../embeddings/oleObject21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emf"/><Relationship Id="rId30" Type="http://schemas.openxmlformats.org/officeDocument/2006/relationships/oleObject" Target="../embeddings/oleObject14.bin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oleObject" Target="../embeddings/oleObject18.bin"/><Relationship Id="rId46" Type="http://schemas.openxmlformats.org/officeDocument/2006/relationships/oleObject" Target="../embeddings/oleObject22.bin"/><Relationship Id="rId20" Type="http://schemas.openxmlformats.org/officeDocument/2006/relationships/oleObject" Target="../embeddings/oleObject9.bin"/><Relationship Id="rId41" Type="http://schemas.openxmlformats.org/officeDocument/2006/relationships/image" Target="../media/image19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175"/>
  <sheetViews>
    <sheetView showGridLines="0" tabSelected="1" topLeftCell="A133" zoomScaleNormal="100" zoomScaleSheetLayoutView="100" workbookViewId="0">
      <selection activeCell="E155" sqref="E155"/>
    </sheetView>
  </sheetViews>
  <sheetFormatPr defaultColWidth="11" defaultRowHeight="12.75"/>
  <cols>
    <col min="1" max="1" width="11" customWidth="1"/>
    <col min="2" max="2" width="32.42578125" customWidth="1"/>
    <col min="3" max="3" width="15.7109375" bestFit="1" customWidth="1"/>
  </cols>
  <sheetData>
    <row r="1" spans="2:19">
      <c r="C1" s="12" t="s">
        <v>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2:19"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4" spans="2:19" ht="16.5">
      <c r="B4" s="8" t="s">
        <v>1</v>
      </c>
    </row>
    <row r="6" spans="2:19" s="1" customFormat="1">
      <c r="B6" s="6" t="s">
        <v>2</v>
      </c>
      <c r="C6" s="6">
        <v>70</v>
      </c>
      <c r="D6" s="6" t="s">
        <v>3</v>
      </c>
    </row>
    <row r="7" spans="2:19" s="1" customFormat="1">
      <c r="B7" s="7" t="s">
        <v>62</v>
      </c>
      <c r="C7" s="6">
        <v>10</v>
      </c>
      <c r="D7" s="6" t="s">
        <v>4</v>
      </c>
    </row>
    <row r="8" spans="2:19" s="1" customFormat="1">
      <c r="B8" s="7" t="s">
        <v>61</v>
      </c>
      <c r="C8" s="6">
        <v>10</v>
      </c>
      <c r="D8" s="6" t="s">
        <v>4</v>
      </c>
    </row>
    <row r="9" spans="2:19" s="1" customFormat="1">
      <c r="B9" s="7" t="s">
        <v>5</v>
      </c>
      <c r="C9" s="6">
        <v>10</v>
      </c>
      <c r="D9" s="6" t="s">
        <v>4</v>
      </c>
    </row>
    <row r="10" spans="2:19" s="1" customFormat="1">
      <c r="B10" s="7" t="s">
        <v>6</v>
      </c>
      <c r="C10" s="6">
        <v>20000</v>
      </c>
      <c r="D10" s="6" t="s">
        <v>7</v>
      </c>
    </row>
    <row r="12" spans="2:19">
      <c r="B12" s="3" t="s">
        <v>8</v>
      </c>
    </row>
    <row r="17" spans="2:6" s="1" customFormat="1">
      <c r="B17" s="6" t="s">
        <v>9</v>
      </c>
      <c r="C17" s="6">
        <v>39</v>
      </c>
      <c r="D17" s="7" t="s">
        <v>10</v>
      </c>
    </row>
    <row r="18" spans="2:6" s="1" customFormat="1">
      <c r="B18" s="6" t="s">
        <v>11</v>
      </c>
      <c r="C18" s="6">
        <v>10</v>
      </c>
      <c r="D18" s="6" t="s">
        <v>3</v>
      </c>
    </row>
    <row r="20" spans="2:6">
      <c r="B20" s="3" t="s">
        <v>12</v>
      </c>
    </row>
    <row r="21" spans="2:6">
      <c r="B21" s="3"/>
    </row>
    <row r="24" spans="2:6" s="1" customFormat="1">
      <c r="B24" s="1" t="s">
        <v>13</v>
      </c>
      <c r="C24" s="10">
        <f>-SQRT(Rcarga*Pcarga)</f>
        <v>-19.748417658131498</v>
      </c>
      <c r="D24" s="1" t="s">
        <v>14</v>
      </c>
    </row>
    <row r="25" spans="2:6" s="1" customFormat="1"/>
    <row r="26" spans="2:6" s="1" customFormat="1" ht="16.5">
      <c r="B26" s="8" t="s">
        <v>15</v>
      </c>
      <c r="C26" s="5"/>
      <c r="D26" s="5"/>
      <c r="E26" s="5"/>
      <c r="F26" s="5"/>
    </row>
    <row r="28" spans="2:6">
      <c r="B28" s="3" t="s">
        <v>52</v>
      </c>
    </row>
    <row r="29" spans="2:6">
      <c r="B29" s="3"/>
    </row>
    <row r="30" spans="2:6" s="1" customFormat="1">
      <c r="B30" s="6" t="s">
        <v>16</v>
      </c>
      <c r="C30" s="6">
        <v>15</v>
      </c>
      <c r="D30" s="6" t="s">
        <v>14</v>
      </c>
    </row>
    <row r="32" spans="2:6" ht="16.5">
      <c r="B32" s="9" t="s">
        <v>17</v>
      </c>
    </row>
    <row r="36" spans="2:4">
      <c r="B36" s="3" t="s">
        <v>18</v>
      </c>
    </row>
    <row r="37" spans="2:4">
      <c r="B37" s="3"/>
    </row>
    <row r="38" spans="2:4">
      <c r="B38" s="3"/>
    </row>
    <row r="39" spans="2:4">
      <c r="B39" s="3"/>
    </row>
    <row r="41" spans="2:4" s="1" customFormat="1">
      <c r="B41" s="1" t="s">
        <v>19</v>
      </c>
      <c r="C41" s="1">
        <f>ROUND(-Vo/(Vs-Vo),5)</f>
        <v>0.56833</v>
      </c>
      <c r="D41" s="1" t="s">
        <v>20</v>
      </c>
    </row>
    <row r="42" spans="2:4">
      <c r="C42" t="s">
        <v>21</v>
      </c>
    </row>
    <row r="43" spans="2:4" ht="16.5">
      <c r="B43" s="9" t="s">
        <v>22</v>
      </c>
    </row>
    <row r="44" spans="2:4">
      <c r="B44" s="3" t="s">
        <v>53</v>
      </c>
    </row>
    <row r="49" spans="2:4" s="1" customFormat="1">
      <c r="B49" s="1" t="s">
        <v>23</v>
      </c>
      <c r="C49" s="1">
        <f>P/Pcarga</f>
        <v>7</v>
      </c>
    </row>
    <row r="50" spans="2:4" s="1" customFormat="1">
      <c r="B50" s="1" t="s">
        <v>24</v>
      </c>
      <c r="C50" s="1">
        <f>ROUND(Rcarga/N,3)</f>
        <v>5.5709999999999997</v>
      </c>
      <c r="D50" s="2" t="s">
        <v>10</v>
      </c>
    </row>
    <row r="52" spans="2:4" ht="16.5">
      <c r="B52" s="9" t="s">
        <v>25</v>
      </c>
    </row>
    <row r="53" spans="2:4">
      <c r="B53" s="3" t="s">
        <v>26</v>
      </c>
    </row>
    <row r="62" spans="2:4" s="1" customFormat="1">
      <c r="B62" s="1" t="s">
        <v>27</v>
      </c>
      <c r="C62" s="1">
        <f>ROUND(((((1-dCycle)^2)*Req)/(2*dCycle*f))*1000,6)</f>
        <v>4.5664000000000003E-2</v>
      </c>
      <c r="D62" s="1" t="s">
        <v>28</v>
      </c>
    </row>
    <row r="63" spans="2:4" s="1" customFormat="1">
      <c r="B63" s="1" t="s">
        <v>27</v>
      </c>
      <c r="C63" s="1">
        <f>ROUND(((((1-dCycle))*Req)/(2*f))*10^3,6)</f>
        <v>6.0121000000000001E-2</v>
      </c>
      <c r="D63" s="1" t="s">
        <v>28</v>
      </c>
    </row>
    <row r="64" spans="2:4" s="4" customFormat="1"/>
    <row r="66" spans="2:2" ht="16.5">
      <c r="B66" s="9" t="s">
        <v>32</v>
      </c>
    </row>
    <row r="67" spans="2:2">
      <c r="B67" s="3" t="s">
        <v>33</v>
      </c>
    </row>
    <row r="72" spans="2:2">
      <c r="B72" s="3" t="s">
        <v>34</v>
      </c>
    </row>
    <row r="78" spans="2:2">
      <c r="B78" s="3" t="s">
        <v>44</v>
      </c>
    </row>
    <row r="84" spans="2:4" s="1" customFormat="1">
      <c r="B84" s="1" t="s">
        <v>35</v>
      </c>
      <c r="C84" s="1">
        <f>ROUND(((1-dCycle)/(8*(_ind2/1000)*(deltaVperc/100)*f^2))*10^6,3)</f>
        <v>1.1060000000000001</v>
      </c>
      <c r="D84" s="1" t="s">
        <v>36</v>
      </c>
    </row>
    <row r="85" spans="2:4" s="1" customFormat="1"/>
    <row r="86" spans="2:4" ht="16.5">
      <c r="B86" s="9" t="s">
        <v>66</v>
      </c>
    </row>
    <row r="88" spans="2:4">
      <c r="B88" s="3" t="s">
        <v>41</v>
      </c>
    </row>
    <row r="93" spans="2:4">
      <c r="B93" s="1" t="s">
        <v>49</v>
      </c>
      <c r="C93" s="10">
        <f>P/Vs</f>
        <v>4.666666666666667</v>
      </c>
      <c r="D93" s="1" t="s">
        <v>37</v>
      </c>
    </row>
    <row r="95" spans="2:4" ht="16.5">
      <c r="B95" s="9" t="s">
        <v>54</v>
      </c>
    </row>
    <row r="97" spans="2:5">
      <c r="B97" s="3" t="s">
        <v>41</v>
      </c>
    </row>
    <row r="102" spans="2:5">
      <c r="B102" s="1" t="s">
        <v>55</v>
      </c>
      <c r="C102" s="10">
        <f>ABS(P/Vo)</f>
        <v>3.5445877847928333</v>
      </c>
      <c r="D102" s="1" t="s">
        <v>37</v>
      </c>
    </row>
    <row r="104" spans="2:5" ht="16.5">
      <c r="B104" s="9" t="s">
        <v>60</v>
      </c>
    </row>
    <row r="105" spans="2:5" ht="16.5">
      <c r="B105" s="9"/>
    </row>
    <row r="106" spans="2:5">
      <c r="B106" s="3" t="s">
        <v>57</v>
      </c>
    </row>
    <row r="110" spans="2:5" s="1" customFormat="1">
      <c r="B110" s="1" t="s">
        <v>65</v>
      </c>
      <c r="C110" s="1">
        <f>ROUND(Is*delta_Is_perc/100,2)</f>
        <v>0.47</v>
      </c>
      <c r="D110" s="1" t="s">
        <v>37</v>
      </c>
      <c r="E110" s="1" t="s">
        <v>48</v>
      </c>
    </row>
    <row r="111" spans="2:5" s="1" customFormat="1"/>
    <row r="112" spans="2:5" s="1" customFormat="1"/>
    <row r="113" spans="2:4" s="1" customFormat="1"/>
    <row r="115" spans="2:4" ht="12" customHeight="1">
      <c r="B115" s="3" t="s">
        <v>58</v>
      </c>
    </row>
    <row r="120" spans="2:4">
      <c r="B120" s="1" t="s">
        <v>67</v>
      </c>
      <c r="C120">
        <f>ROUND((Vs*dCycle/((delta_Is)*f))*10^3,2)</f>
        <v>0.91</v>
      </c>
      <c r="D120" t="s">
        <v>28</v>
      </c>
    </row>
    <row r="121" spans="2:4">
      <c r="B121" s="1"/>
    </row>
    <row r="122" spans="2:4" ht="16.5">
      <c r="B122" s="9" t="s">
        <v>56</v>
      </c>
    </row>
    <row r="123" spans="2:4" ht="16.5">
      <c r="B123" s="9"/>
    </row>
    <row r="124" spans="2:4">
      <c r="B124" s="3" t="s">
        <v>63</v>
      </c>
    </row>
    <row r="128" spans="2:4" s="1" customFormat="1">
      <c r="B128" s="1" t="s">
        <v>64</v>
      </c>
      <c r="C128" s="1">
        <f>ROUND(Io*delta_Io_perc/100,2)</f>
        <v>0.35</v>
      </c>
      <c r="D128" s="1" t="s">
        <v>37</v>
      </c>
    </row>
    <row r="129" spans="2:5">
      <c r="E129" t="s">
        <v>48</v>
      </c>
    </row>
    <row r="133" spans="2:5" ht="12" customHeight="1">
      <c r="B133" s="3" t="s">
        <v>58</v>
      </c>
    </row>
    <row r="138" spans="2:5">
      <c r="B138" s="1" t="s">
        <v>59</v>
      </c>
      <c r="C138">
        <f>ROUND((Vs*dCycle/(delta_Io*f))*10^3,2)</f>
        <v>1.22</v>
      </c>
      <c r="D138" t="s">
        <v>28</v>
      </c>
    </row>
    <row r="139" spans="2:5">
      <c r="B139" s="1"/>
    </row>
    <row r="140" spans="2:5" s="4" customFormat="1" ht="16.5">
      <c r="B140" s="9" t="s">
        <v>29</v>
      </c>
    </row>
    <row r="141" spans="2:5" s="4" customFormat="1"/>
    <row r="142" spans="2:5" s="1" customFormat="1">
      <c r="B142" s="11" t="s">
        <v>30</v>
      </c>
      <c r="C142" s="11">
        <f>C120</f>
        <v>0.91</v>
      </c>
      <c r="D142" s="11" t="str">
        <f>D62</f>
        <v>mH</v>
      </c>
    </row>
    <row r="143" spans="2:5" s="1" customFormat="1">
      <c r="B143" s="11" t="s">
        <v>31</v>
      </c>
      <c r="C143" s="11">
        <f>Iind2</f>
        <v>1.22</v>
      </c>
      <c r="D143" s="11" t="str">
        <f>D63</f>
        <v>mH</v>
      </c>
    </row>
    <row r="145" spans="2:4" ht="16.5">
      <c r="B145" s="9" t="s">
        <v>38</v>
      </c>
    </row>
    <row r="146" spans="2:4" ht="16.5">
      <c r="B146" s="9"/>
    </row>
    <row r="147" spans="2:4">
      <c r="B147" s="3" t="s">
        <v>41</v>
      </c>
    </row>
    <row r="151" spans="2:4">
      <c r="B151" s="3" t="s">
        <v>42</v>
      </c>
    </row>
    <row r="152" spans="2:4">
      <c r="B152" s="3"/>
    </row>
    <row r="155" spans="2:4">
      <c r="B155" s="3" t="s">
        <v>45</v>
      </c>
    </row>
    <row r="157" spans="2:4" s="1" customFormat="1">
      <c r="B157" s="1" t="s">
        <v>51</v>
      </c>
      <c r="C157" s="1">
        <v>5</v>
      </c>
      <c r="D157" s="1" t="s">
        <v>4</v>
      </c>
    </row>
    <row r="158" spans="2:4" s="1" customFormat="1">
      <c r="B158" s="1" t="s">
        <v>50</v>
      </c>
      <c r="C158" s="10">
        <f>Vs-(ABS(Vo))</f>
        <v>-4.7484176581314976</v>
      </c>
      <c r="D158" s="1" t="s">
        <v>14</v>
      </c>
    </row>
    <row r="159" spans="2:4" s="1" customFormat="1">
      <c r="B159" s="1" t="s">
        <v>43</v>
      </c>
      <c r="C159" s="10">
        <f>ABS(Vcap1)*nc1prcnt/100</f>
        <v>0.23742088290657487</v>
      </c>
      <c r="D159" s="1" t="s">
        <v>14</v>
      </c>
    </row>
    <row r="160" spans="2:4" s="1" customFormat="1">
      <c r="C160" s="10"/>
    </row>
    <row r="161" spans="2:7">
      <c r="B161" s="3" t="s">
        <v>39</v>
      </c>
    </row>
    <row r="167" spans="2:7" s="1" customFormat="1">
      <c r="B167" s="1" t="s">
        <v>46</v>
      </c>
      <c r="C167" s="1">
        <f>ROUND(((Is*(1-dCycle))/(f*delta_Vcap1))*10^6,2)</f>
        <v>424.24</v>
      </c>
      <c r="D167" s="1" t="s">
        <v>36</v>
      </c>
    </row>
    <row r="169" spans="2:7">
      <c r="B169" s="3" t="s">
        <v>40</v>
      </c>
    </row>
    <row r="170" spans="2:7">
      <c r="G170" t="s">
        <v>21</v>
      </c>
    </row>
    <row r="171" spans="2:7">
      <c r="G171" t="s">
        <v>21</v>
      </c>
    </row>
    <row r="175" spans="2:7" s="1" customFormat="1">
      <c r="B175" s="1" t="s">
        <v>47</v>
      </c>
      <c r="C175" s="10">
        <f>ROUND(((ABS(Vo)*dCycle)/(Req*f*delta_Vcap1))*10^6,2)</f>
        <v>424.28</v>
      </c>
      <c r="D175" s="1" t="s">
        <v>36</v>
      </c>
    </row>
  </sheetData>
  <sheetProtection sheet="1" objects="1" scenarios="1"/>
  <protectedRanges>
    <protectedRange sqref="C6:C10" name="Intervalo4"/>
    <protectedRange sqref="C30" name="Intervalo2"/>
    <protectedRange sqref="C142:C143" name="Intervalo1"/>
    <protectedRange sqref="C17:C18" name="Intervalo3"/>
  </protectedRanges>
  <mergeCells count="1">
    <mergeCell ref="C1:S2"/>
  </mergeCells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r:id="rId5">
            <anchor>
              <from>
                <xdr:col>1</xdr:col>
                <xdr:colOff>104775</xdr:colOff>
                <xdr:row>12</xdr:row>
                <xdr:rowOff>28575</xdr:rowOff>
              </from>
              <to>
                <xdr:col>1</xdr:col>
                <xdr:colOff>1790700</xdr:colOff>
                <xdr:row>15</xdr:row>
                <xdr:rowOff>95250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r:id="rId7">
            <anchor>
              <from>
                <xdr:col>1</xdr:col>
                <xdr:colOff>104775</xdr:colOff>
                <xdr:row>20</xdr:row>
                <xdr:rowOff>104775</xdr:rowOff>
              </from>
              <to>
                <xdr:col>1</xdr:col>
                <xdr:colOff>2105025</xdr:colOff>
                <xdr:row>22</xdr:row>
                <xdr:rowOff>28575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r:id="rId9">
            <anchor>
              <from>
                <xdr:col>1</xdr:col>
                <xdr:colOff>104775</xdr:colOff>
                <xdr:row>31</xdr:row>
                <xdr:rowOff>200025</xdr:rowOff>
              </from>
              <to>
                <xdr:col>1</xdr:col>
                <xdr:colOff>1657350</xdr:colOff>
                <xdr:row>35</xdr:row>
                <xdr:rowOff>0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r:id="rId11">
            <anchor>
              <from>
                <xdr:col>1</xdr:col>
                <xdr:colOff>104775</xdr:colOff>
                <xdr:row>53</xdr:row>
                <xdr:rowOff>47625</xdr:rowOff>
              </from>
              <to>
                <xdr:col>1</xdr:col>
                <xdr:colOff>1933575</xdr:colOff>
                <xdr:row>56</xdr:row>
                <xdr:rowOff>133350</xdr:rowOff>
              </to>
            </anchor>
          </objectPr>
        </oleObject>
      </mc:Choice>
      <mc:Fallback>
        <oleObject progId="Equation.3" shapeId="1028" r:id="rId10"/>
      </mc:Fallback>
    </mc:AlternateContent>
    <mc:AlternateContent xmlns:mc="http://schemas.openxmlformats.org/markup-compatibility/2006">
      <mc:Choice Requires="x14">
        <oleObject progId="Equation.3" shapeId="1029" r:id="rId12">
          <objectPr defaultSize="0" r:id="rId13">
            <anchor>
              <from>
                <xdr:col>1</xdr:col>
                <xdr:colOff>104775</xdr:colOff>
                <xdr:row>44</xdr:row>
                <xdr:rowOff>66675</xdr:rowOff>
              </from>
              <to>
                <xdr:col>1</xdr:col>
                <xdr:colOff>1590675</xdr:colOff>
                <xdr:row>47</xdr:row>
                <xdr:rowOff>104775</xdr:rowOff>
              </to>
            </anchor>
          </objectPr>
        </oleObject>
      </mc:Choice>
      <mc:Fallback>
        <oleObject progId="Equation.3" shapeId="1029" r:id="rId12"/>
      </mc:Fallback>
    </mc:AlternateContent>
    <mc:AlternateContent xmlns:mc="http://schemas.openxmlformats.org/markup-compatibility/2006">
      <mc:Choice Requires="x14">
        <oleObject progId="Equation.3" shapeId="1030" r:id="rId14">
          <objectPr defaultSize="0" r:id="rId15">
            <anchor>
              <from>
                <xdr:col>1</xdr:col>
                <xdr:colOff>104775</xdr:colOff>
                <xdr:row>36</xdr:row>
                <xdr:rowOff>28575</xdr:rowOff>
              </from>
              <to>
                <xdr:col>1</xdr:col>
                <xdr:colOff>1400175</xdr:colOff>
                <xdr:row>39</xdr:row>
                <xdr:rowOff>38100</xdr:rowOff>
              </to>
            </anchor>
          </objectPr>
        </oleObject>
      </mc:Choice>
      <mc:Fallback>
        <oleObject progId="Equation.3" shapeId="1030" r:id="rId14"/>
      </mc:Fallback>
    </mc:AlternateContent>
    <mc:AlternateContent xmlns:mc="http://schemas.openxmlformats.org/markup-compatibility/2006">
      <mc:Choice Requires="x14">
        <oleObject progId="Equation.3" shapeId="1031" r:id="rId16">
          <objectPr defaultSize="0" r:id="rId17">
            <anchor>
              <from>
                <xdr:col>1</xdr:col>
                <xdr:colOff>104775</xdr:colOff>
                <xdr:row>57</xdr:row>
                <xdr:rowOff>19050</xdr:rowOff>
              </from>
              <to>
                <xdr:col>1</xdr:col>
                <xdr:colOff>1819275</xdr:colOff>
                <xdr:row>60</xdr:row>
                <xdr:rowOff>104775</xdr:rowOff>
              </to>
            </anchor>
          </objectPr>
        </oleObject>
      </mc:Choice>
      <mc:Fallback>
        <oleObject progId="Equation.3" shapeId="1031" r:id="rId16"/>
      </mc:Fallback>
    </mc:AlternateContent>
    <mc:AlternateContent xmlns:mc="http://schemas.openxmlformats.org/markup-compatibility/2006">
      <mc:Choice Requires="x14">
        <oleObject progId="Equation.3" shapeId="1035" r:id="rId18">
          <objectPr defaultSize="0" r:id="rId19">
            <anchor>
              <from>
                <xdr:col>1</xdr:col>
                <xdr:colOff>104775</xdr:colOff>
                <xdr:row>127</xdr:row>
                <xdr:rowOff>114300</xdr:rowOff>
              </from>
              <to>
                <xdr:col>1</xdr:col>
                <xdr:colOff>1590675</xdr:colOff>
                <xdr:row>131</xdr:row>
                <xdr:rowOff>28575</xdr:rowOff>
              </to>
            </anchor>
          </objectPr>
        </oleObject>
      </mc:Choice>
      <mc:Fallback>
        <oleObject progId="Equation.3" shapeId="1035" r:id="rId18"/>
      </mc:Fallback>
    </mc:AlternateContent>
    <mc:AlternateContent xmlns:mc="http://schemas.openxmlformats.org/markup-compatibility/2006">
      <mc:Choice Requires="x14">
        <oleObject progId="Equation.3" shapeId="1036" r:id="rId20">
          <objectPr defaultSize="0" r:id="rId21">
            <anchor>
              <from>
                <xdr:col>1</xdr:col>
                <xdr:colOff>104775</xdr:colOff>
                <xdr:row>67</xdr:row>
                <xdr:rowOff>28575</xdr:rowOff>
              </from>
              <to>
                <xdr:col>2</xdr:col>
                <xdr:colOff>200025</xdr:colOff>
                <xdr:row>70</xdr:row>
                <xdr:rowOff>104775</xdr:rowOff>
              </to>
            </anchor>
          </objectPr>
        </oleObject>
      </mc:Choice>
      <mc:Fallback>
        <oleObject progId="Equation.3" shapeId="1036" r:id="rId20"/>
      </mc:Fallback>
    </mc:AlternateContent>
    <mc:AlternateContent xmlns:mc="http://schemas.openxmlformats.org/markup-compatibility/2006">
      <mc:Choice Requires="x14">
        <oleObject progId="Equation.3" shapeId="1037" r:id="rId22">
          <objectPr defaultSize="0" r:id="rId23">
            <anchor>
              <from>
                <xdr:col>1</xdr:col>
                <xdr:colOff>104775</xdr:colOff>
                <xdr:row>72</xdr:row>
                <xdr:rowOff>66675</xdr:rowOff>
              </from>
              <to>
                <xdr:col>1</xdr:col>
                <xdr:colOff>1666875</xdr:colOff>
                <xdr:row>75</xdr:row>
                <xdr:rowOff>142875</xdr:rowOff>
              </to>
            </anchor>
          </objectPr>
        </oleObject>
      </mc:Choice>
      <mc:Fallback>
        <oleObject progId="Equation.3" shapeId="1037" r:id="rId22"/>
      </mc:Fallback>
    </mc:AlternateContent>
    <mc:AlternateContent xmlns:mc="http://schemas.openxmlformats.org/markup-compatibility/2006">
      <mc:Choice Requires="x14">
        <oleObject progId="Equation.3" shapeId="1038" r:id="rId24">
          <objectPr defaultSize="0" autoPict="0" r:id="rId25">
            <anchor>
              <from>
                <xdr:col>1</xdr:col>
                <xdr:colOff>104775</xdr:colOff>
                <xdr:row>161</xdr:row>
                <xdr:rowOff>28575</xdr:rowOff>
              </from>
              <to>
                <xdr:col>1</xdr:col>
                <xdr:colOff>2009775</xdr:colOff>
                <xdr:row>165</xdr:row>
                <xdr:rowOff>57150</xdr:rowOff>
              </to>
            </anchor>
          </objectPr>
        </oleObject>
      </mc:Choice>
      <mc:Fallback>
        <oleObject progId="Equation.3" shapeId="1038" r:id="rId24"/>
      </mc:Fallback>
    </mc:AlternateContent>
    <mc:AlternateContent xmlns:mc="http://schemas.openxmlformats.org/markup-compatibility/2006">
      <mc:Choice Requires="x14">
        <oleObject progId="Equation.3" shapeId="1040" r:id="rId26">
          <objectPr defaultSize="0" autoPict="0" r:id="rId27">
            <anchor>
              <from>
                <xdr:col>1</xdr:col>
                <xdr:colOff>104775</xdr:colOff>
                <xdr:row>147</xdr:row>
                <xdr:rowOff>0</xdr:rowOff>
              </from>
              <to>
                <xdr:col>1</xdr:col>
                <xdr:colOff>1447800</xdr:colOff>
                <xdr:row>149</xdr:row>
                <xdr:rowOff>0</xdr:rowOff>
              </to>
            </anchor>
          </objectPr>
        </oleObject>
      </mc:Choice>
      <mc:Fallback>
        <oleObject progId="Equation.3" shapeId="1040" r:id="rId26"/>
      </mc:Fallback>
    </mc:AlternateContent>
    <mc:AlternateContent xmlns:mc="http://schemas.openxmlformats.org/markup-compatibility/2006">
      <mc:Choice Requires="x14">
        <oleObject progId="Equation.3" shapeId="1041" r:id="rId28">
          <objectPr defaultSize="0" autoPict="0" r:id="rId29">
            <anchor>
              <from>
                <xdr:col>1</xdr:col>
                <xdr:colOff>104775</xdr:colOff>
                <xdr:row>151</xdr:row>
                <xdr:rowOff>114300</xdr:rowOff>
              </from>
              <to>
                <xdr:col>1</xdr:col>
                <xdr:colOff>1695450</xdr:colOff>
                <xdr:row>153</xdr:row>
                <xdr:rowOff>133350</xdr:rowOff>
              </to>
            </anchor>
          </objectPr>
        </oleObject>
      </mc:Choice>
      <mc:Fallback>
        <oleObject progId="Equation.3" shapeId="1041" r:id="rId28"/>
      </mc:Fallback>
    </mc:AlternateContent>
    <mc:AlternateContent xmlns:mc="http://schemas.openxmlformats.org/markup-compatibility/2006">
      <mc:Choice Requires="x14">
        <oleObject progId="Equation.3" shapeId="1042" r:id="rId30">
          <objectPr defaultSize="0" autoPict="0" r:id="rId31">
            <anchor>
              <from>
                <xdr:col>1</xdr:col>
                <xdr:colOff>104775</xdr:colOff>
                <xdr:row>169</xdr:row>
                <xdr:rowOff>28575</xdr:rowOff>
              </from>
              <to>
                <xdr:col>1</xdr:col>
                <xdr:colOff>2009775</xdr:colOff>
                <xdr:row>173</xdr:row>
                <xdr:rowOff>57150</xdr:rowOff>
              </to>
            </anchor>
          </objectPr>
        </oleObject>
      </mc:Choice>
      <mc:Fallback>
        <oleObject progId="Equation.3" shapeId="1042" r:id="rId30"/>
      </mc:Fallback>
    </mc:AlternateContent>
    <mc:AlternateContent xmlns:mc="http://schemas.openxmlformats.org/markup-compatibility/2006">
      <mc:Choice Requires="x14">
        <oleObject progId="Equation.3" shapeId="1043" r:id="rId32">
          <objectPr defaultSize="0" autoPict="0" r:id="rId33">
            <anchor>
              <from>
                <xdr:col>1</xdr:col>
                <xdr:colOff>104775</xdr:colOff>
                <xdr:row>78</xdr:row>
                <xdr:rowOff>85725</xdr:rowOff>
              </from>
              <to>
                <xdr:col>2</xdr:col>
                <xdr:colOff>466725</xdr:colOff>
                <xdr:row>83</xdr:row>
                <xdr:rowOff>9525</xdr:rowOff>
              </to>
            </anchor>
          </objectPr>
        </oleObject>
      </mc:Choice>
      <mc:Fallback>
        <oleObject progId="Equation.3" shapeId="1043" r:id="rId32"/>
      </mc:Fallback>
    </mc:AlternateContent>
    <mc:AlternateContent xmlns:mc="http://schemas.openxmlformats.org/markup-compatibility/2006">
      <mc:Choice Requires="x14">
        <oleObject progId="Equation.3" shapeId="1046" r:id="rId34">
          <objectPr defaultSize="0" autoPict="0" r:id="rId35">
            <anchor>
              <from>
                <xdr:col>1</xdr:col>
                <xdr:colOff>104775</xdr:colOff>
                <xdr:row>97</xdr:row>
                <xdr:rowOff>0</xdr:rowOff>
              </from>
              <to>
                <xdr:col>1</xdr:col>
                <xdr:colOff>1419225</xdr:colOff>
                <xdr:row>101</xdr:row>
                <xdr:rowOff>38100</xdr:rowOff>
              </to>
            </anchor>
          </objectPr>
        </oleObject>
      </mc:Choice>
      <mc:Fallback>
        <oleObject progId="Equation.3" shapeId="1046" r:id="rId34"/>
      </mc:Fallback>
    </mc:AlternateContent>
    <mc:AlternateContent xmlns:mc="http://schemas.openxmlformats.org/markup-compatibility/2006">
      <mc:Choice Requires="x14">
        <oleObject progId="Equation.3" shapeId="1047" r:id="rId36">
          <objectPr defaultSize="0" r:id="rId37">
            <anchor>
              <from>
                <xdr:col>1</xdr:col>
                <xdr:colOff>104775</xdr:colOff>
                <xdr:row>133</xdr:row>
                <xdr:rowOff>19050</xdr:rowOff>
              </from>
              <to>
                <xdr:col>1</xdr:col>
                <xdr:colOff>1590675</xdr:colOff>
                <xdr:row>136</xdr:row>
                <xdr:rowOff>95250</xdr:rowOff>
              </to>
            </anchor>
          </objectPr>
        </oleObject>
      </mc:Choice>
      <mc:Fallback>
        <oleObject progId="Equation.3" shapeId="1047" r:id="rId36"/>
      </mc:Fallback>
    </mc:AlternateContent>
    <mc:AlternateContent xmlns:mc="http://schemas.openxmlformats.org/markup-compatibility/2006">
      <mc:Choice Requires="x14">
        <oleObject progId="Equation.3" shapeId="1048" r:id="rId38">
          <objectPr defaultSize="0" r:id="rId39">
            <anchor>
              <from>
                <xdr:col>1</xdr:col>
                <xdr:colOff>104775</xdr:colOff>
                <xdr:row>124</xdr:row>
                <xdr:rowOff>57150</xdr:rowOff>
              </from>
              <to>
                <xdr:col>2</xdr:col>
                <xdr:colOff>381000</xdr:colOff>
                <xdr:row>126</xdr:row>
                <xdr:rowOff>57150</xdr:rowOff>
              </to>
            </anchor>
          </objectPr>
        </oleObject>
      </mc:Choice>
      <mc:Fallback>
        <oleObject progId="Equation.3" shapeId="1048" r:id="rId38"/>
      </mc:Fallback>
    </mc:AlternateContent>
    <mc:AlternateContent xmlns:mc="http://schemas.openxmlformats.org/markup-compatibility/2006">
      <mc:Choice Requires="x14">
        <oleObject progId="Equation.3" shapeId="1049" r:id="rId40">
          <objectPr defaultSize="0" r:id="rId41">
            <anchor>
              <from>
                <xdr:col>1</xdr:col>
                <xdr:colOff>104775</xdr:colOff>
                <xdr:row>106</xdr:row>
                <xdr:rowOff>104775</xdr:rowOff>
              </from>
              <to>
                <xdr:col>2</xdr:col>
                <xdr:colOff>381000</xdr:colOff>
                <xdr:row>108</xdr:row>
                <xdr:rowOff>104775</xdr:rowOff>
              </to>
            </anchor>
          </objectPr>
        </oleObject>
      </mc:Choice>
      <mc:Fallback>
        <oleObject progId="Equation.3" shapeId="1049" r:id="rId40"/>
      </mc:Fallback>
    </mc:AlternateContent>
    <mc:AlternateContent xmlns:mc="http://schemas.openxmlformats.org/markup-compatibility/2006">
      <mc:Choice Requires="x14">
        <oleObject progId="Equation.3" shapeId="1050" r:id="rId42">
          <objectPr defaultSize="0" autoPict="0" r:id="rId43">
            <anchor>
              <from>
                <xdr:col>1</xdr:col>
                <xdr:colOff>104775</xdr:colOff>
                <xdr:row>87</xdr:row>
                <xdr:rowOff>142875</xdr:rowOff>
              </from>
              <to>
                <xdr:col>1</xdr:col>
                <xdr:colOff>1419225</xdr:colOff>
                <xdr:row>92</xdr:row>
                <xdr:rowOff>19050</xdr:rowOff>
              </to>
            </anchor>
          </objectPr>
        </oleObject>
      </mc:Choice>
      <mc:Fallback>
        <oleObject progId="Equation.3" shapeId="1050" r:id="rId42"/>
      </mc:Fallback>
    </mc:AlternateContent>
    <mc:AlternateContent xmlns:mc="http://schemas.openxmlformats.org/markup-compatibility/2006">
      <mc:Choice Requires="x14">
        <oleObject progId="Equation.3" shapeId="1052" r:id="rId44">
          <objectPr defaultSize="0" r:id="rId45">
            <anchor>
              <from>
                <xdr:col>1</xdr:col>
                <xdr:colOff>104775</xdr:colOff>
                <xdr:row>110</xdr:row>
                <xdr:rowOff>38100</xdr:rowOff>
              </from>
              <to>
                <xdr:col>1</xdr:col>
                <xdr:colOff>1590675</xdr:colOff>
                <xdr:row>113</xdr:row>
                <xdr:rowOff>114300</xdr:rowOff>
              </to>
            </anchor>
          </objectPr>
        </oleObject>
      </mc:Choice>
      <mc:Fallback>
        <oleObject progId="Equation.3" shapeId="1052" r:id="rId44"/>
      </mc:Fallback>
    </mc:AlternateContent>
    <mc:AlternateContent xmlns:mc="http://schemas.openxmlformats.org/markup-compatibility/2006">
      <mc:Choice Requires="x14">
        <oleObject progId="Equation.3" shapeId="1053" r:id="rId46">
          <objectPr defaultSize="0" r:id="rId47">
            <anchor>
              <from>
                <xdr:col>1</xdr:col>
                <xdr:colOff>104775</xdr:colOff>
                <xdr:row>115</xdr:row>
                <xdr:rowOff>85725</xdr:rowOff>
              </from>
              <to>
                <xdr:col>1</xdr:col>
                <xdr:colOff>1590675</xdr:colOff>
                <xdr:row>119</xdr:row>
                <xdr:rowOff>0</xdr:rowOff>
              </to>
            </anchor>
          </objectPr>
        </oleObject>
      </mc:Choice>
      <mc:Fallback>
        <oleObject progId="Equation.3" shapeId="1053" r:id="rId4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27</vt:i4>
      </vt:variant>
    </vt:vector>
  </HeadingPairs>
  <TitlesOfParts>
    <vt:vector size="28" baseType="lpstr">
      <vt:lpstr>Sheet1</vt:lpstr>
      <vt:lpstr>_cap1Daniel</vt:lpstr>
      <vt:lpstr>_cap1Rashid</vt:lpstr>
      <vt:lpstr>_cap2</vt:lpstr>
      <vt:lpstr>_ind1</vt:lpstr>
      <vt:lpstr>_ind2</vt:lpstr>
      <vt:lpstr>_L1min</vt:lpstr>
      <vt:lpstr>_L2min</vt:lpstr>
      <vt:lpstr>dCycle</vt:lpstr>
      <vt:lpstr>delta_Io</vt:lpstr>
      <vt:lpstr>delta_Io_perc</vt:lpstr>
      <vt:lpstr>delta_Is</vt:lpstr>
      <vt:lpstr>delta_Is_perc</vt:lpstr>
      <vt:lpstr>delta_Vcap1</vt:lpstr>
      <vt:lpstr>deltaVperc</vt:lpstr>
      <vt:lpstr>f</vt:lpstr>
      <vt:lpstr>Iind2</vt:lpstr>
      <vt:lpstr>Io</vt:lpstr>
      <vt:lpstr>Is</vt:lpstr>
      <vt:lpstr>N</vt:lpstr>
      <vt:lpstr>nc1prcnt</vt:lpstr>
      <vt:lpstr>P</vt:lpstr>
      <vt:lpstr>Pcarga</vt:lpstr>
      <vt:lpstr>Rcarga</vt:lpstr>
      <vt:lpstr>Req</vt:lpstr>
      <vt:lpstr>Vcap1</vt:lpstr>
      <vt:lpstr>Vo</vt:lpstr>
      <vt:lpstr>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ycl</dc:creator>
  <cp:lastModifiedBy>Windows User</cp:lastModifiedBy>
  <cp:revision>11</cp:revision>
  <cp:lastPrinted>1601-01-01T00:00:00Z</cp:lastPrinted>
  <dcterms:created xsi:type="dcterms:W3CDTF">1899-12-30T00:00:00Z</dcterms:created>
  <dcterms:modified xsi:type="dcterms:W3CDTF">2018-05-20T00:11:17Z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1033-9.1.0.4280</vt:lpwstr>
  </property>
</Properties>
</file>