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fca\Desktop\ELIZABETH\"/>
    </mc:Choice>
  </mc:AlternateContent>
  <bookViews>
    <workbookView xWindow="0" yWindow="0" windowWidth="28800" windowHeight="13620" activeTab="1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AÑO16">Hoja1!$CV$1:$CW$348</definedName>
    <definedName name="AÑO18">Hoja1!$DB$1:$DC$190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4" i="4" l="1"/>
  <c r="S34" i="4"/>
  <c r="O34" i="4"/>
  <c r="K34" i="4"/>
  <c r="X37" i="4" s="1"/>
  <c r="G34" i="4"/>
  <c r="X36" i="4" s="1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34" i="4" s="1"/>
  <c r="X44" i="3"/>
  <c r="W42" i="3"/>
  <c r="S42" i="3"/>
  <c r="O42" i="3"/>
  <c r="K42" i="3"/>
  <c r="X45" i="3" s="1"/>
  <c r="G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42" i="3" s="1"/>
  <c r="T40" i="2"/>
  <c r="G39" i="2"/>
  <c r="T38" i="2"/>
  <c r="S26" i="2"/>
  <c r="O26" i="2"/>
  <c r="K26" i="2"/>
  <c r="X29" i="2" s="1"/>
  <c r="G26" i="2"/>
  <c r="X28" i="2" s="1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26" i="2" s="1"/>
  <c r="CL58" i="1"/>
  <c r="CI58" i="1"/>
  <c r="CJ58" i="1" s="1"/>
  <c r="CH58" i="1"/>
  <c r="CG58" i="1"/>
  <c r="CF58" i="1"/>
  <c r="CE58" i="1"/>
  <c r="BV58" i="1"/>
  <c r="BU58" i="1"/>
  <c r="BL58" i="1"/>
  <c r="BC58" i="1"/>
  <c r="AT58" i="1"/>
  <c r="CM58" i="1" s="1"/>
  <c r="CN58" i="1" s="1"/>
  <c r="AL58" i="1"/>
  <c r="V58" i="1"/>
  <c r="CL57" i="1"/>
  <c r="CJ57" i="1"/>
  <c r="CI57" i="1"/>
  <c r="CH57" i="1"/>
  <c r="CG57" i="1"/>
  <c r="CF57" i="1"/>
  <c r="CE57" i="1"/>
  <c r="BV57" i="1"/>
  <c r="BU57" i="1"/>
  <c r="BL57" i="1"/>
  <c r="BD57" i="1"/>
  <c r="BC57" i="1"/>
  <c r="AU57" i="1"/>
  <c r="AT57" i="1"/>
  <c r="CM57" i="1" s="1"/>
  <c r="CN57" i="1" s="1"/>
  <c r="AL57" i="1"/>
  <c r="V57" i="1"/>
  <c r="CL56" i="1"/>
  <c r="CI56" i="1"/>
  <c r="CH56" i="1"/>
  <c r="CJ56" i="1" s="1"/>
  <c r="CG56" i="1"/>
  <c r="CF56" i="1"/>
  <c r="CE56" i="1"/>
  <c r="BV56" i="1"/>
  <c r="BU56" i="1"/>
  <c r="BL56" i="1"/>
  <c r="BC56" i="1"/>
  <c r="CM56" i="1" s="1"/>
  <c r="CN56" i="1" s="1"/>
  <c r="AT56" i="1"/>
  <c r="AL56" i="1"/>
  <c r="V56" i="1"/>
  <c r="CL55" i="1"/>
  <c r="CJ55" i="1"/>
  <c r="BX55" i="1" s="1"/>
  <c r="CI55" i="1"/>
  <c r="CH55" i="1"/>
  <c r="CG55" i="1"/>
  <c r="CF55" i="1"/>
  <c r="CE55" i="1"/>
  <c r="BV55" i="1"/>
  <c r="BU55" i="1"/>
  <c r="BM55" i="1"/>
  <c r="BL55" i="1"/>
  <c r="BD55" i="1"/>
  <c r="BC55" i="1"/>
  <c r="AU55" i="1"/>
  <c r="AT55" i="1"/>
  <c r="CM55" i="1" s="1"/>
  <c r="CN55" i="1" s="1"/>
  <c r="AL55" i="1"/>
  <c r="V55" i="1"/>
  <c r="CL54" i="1"/>
  <c r="CI54" i="1"/>
  <c r="CJ54" i="1" s="1"/>
  <c r="CH54" i="1"/>
  <c r="CF54" i="1"/>
  <c r="CG54" i="1" s="1"/>
  <c r="CE54" i="1"/>
  <c r="BV54" i="1"/>
  <c r="BU54" i="1"/>
  <c r="BL54" i="1"/>
  <c r="BD54" i="1"/>
  <c r="BC54" i="1"/>
  <c r="CM54" i="1" s="1"/>
  <c r="CN54" i="1" s="1"/>
  <c r="AU54" i="1"/>
  <c r="AT54" i="1"/>
  <c r="AL54" i="1"/>
  <c r="V54" i="1"/>
  <c r="CM53" i="1"/>
  <c r="CN53" i="1" s="1"/>
  <c r="CL53" i="1"/>
  <c r="CK53" i="1"/>
  <c r="CJ53" i="1"/>
  <c r="CI53" i="1"/>
  <c r="CH53" i="1"/>
  <c r="CF53" i="1"/>
  <c r="CG53" i="1" s="1"/>
  <c r="CE53" i="1"/>
  <c r="BV53" i="1"/>
  <c r="BU53" i="1"/>
  <c r="BL53" i="1"/>
  <c r="BC53" i="1"/>
  <c r="AT53" i="1"/>
  <c r="AL53" i="1"/>
  <c r="V53" i="1"/>
  <c r="CL52" i="1"/>
  <c r="CI52" i="1"/>
  <c r="CJ52" i="1" s="1"/>
  <c r="CH52" i="1"/>
  <c r="CF52" i="1"/>
  <c r="CG52" i="1" s="1"/>
  <c r="CE52" i="1"/>
  <c r="BV52" i="1"/>
  <c r="BU52" i="1"/>
  <c r="BL52" i="1"/>
  <c r="BH52" i="1"/>
  <c r="BD52" i="1"/>
  <c r="BC52" i="1"/>
  <c r="CM52" i="1" s="1"/>
  <c r="CN52" i="1" s="1"/>
  <c r="AY52" i="1"/>
  <c r="AU52" i="1"/>
  <c r="AT52" i="1"/>
  <c r="AL52" i="1"/>
  <c r="V52" i="1"/>
  <c r="CL51" i="1"/>
  <c r="CI51" i="1"/>
  <c r="CH51" i="1"/>
  <c r="CJ51" i="1" s="1"/>
  <c r="CG51" i="1"/>
  <c r="CF51" i="1"/>
  <c r="CE51" i="1"/>
  <c r="BV51" i="1"/>
  <c r="BU51" i="1"/>
  <c r="BL51" i="1"/>
  <c r="BC51" i="1"/>
  <c r="CM51" i="1" s="1"/>
  <c r="CN51" i="1" s="1"/>
  <c r="AT51" i="1"/>
  <c r="AL51" i="1"/>
  <c r="V51" i="1"/>
  <c r="CL50" i="1"/>
  <c r="CJ50" i="1"/>
  <c r="CI50" i="1"/>
  <c r="CH50" i="1"/>
  <c r="CF50" i="1"/>
  <c r="CE50" i="1"/>
  <c r="CG50" i="1" s="1"/>
  <c r="BV50" i="1"/>
  <c r="BU50" i="1"/>
  <c r="BL50" i="1"/>
  <c r="CM50" i="1" s="1"/>
  <c r="CN50" i="1" s="1"/>
  <c r="BD50" i="1"/>
  <c r="BC50" i="1"/>
  <c r="AU50" i="1"/>
  <c r="AT50" i="1"/>
  <c r="AL50" i="1"/>
  <c r="V50" i="1"/>
  <c r="CL49" i="1"/>
  <c r="CI49" i="1"/>
  <c r="CH49" i="1"/>
  <c r="CJ49" i="1" s="1"/>
  <c r="CG49" i="1"/>
  <c r="CF49" i="1"/>
  <c r="CE49" i="1"/>
  <c r="BV49" i="1"/>
  <c r="BU49" i="1"/>
  <c r="BM49" i="1"/>
  <c r="BL49" i="1"/>
  <c r="BD49" i="1"/>
  <c r="BC49" i="1"/>
  <c r="CM49" i="1" s="1"/>
  <c r="CN49" i="1" s="1"/>
  <c r="AU49" i="1"/>
  <c r="AT49" i="1"/>
  <c r="AL49" i="1"/>
  <c r="CM48" i="1"/>
  <c r="CN48" i="1" s="1"/>
  <c r="CL48" i="1"/>
  <c r="CI48" i="1"/>
  <c r="CJ48" i="1" s="1"/>
  <c r="CH48" i="1"/>
  <c r="CF48" i="1"/>
  <c r="CE48" i="1"/>
  <c r="CG48" i="1" s="1"/>
  <c r="BV48" i="1"/>
  <c r="BU48" i="1"/>
  <c r="BL48" i="1"/>
  <c r="BC48" i="1"/>
  <c r="AT48" i="1"/>
  <c r="AL48" i="1"/>
  <c r="V48" i="1"/>
  <c r="CL47" i="1"/>
  <c r="CI47" i="1"/>
  <c r="CH47" i="1"/>
  <c r="CJ47" i="1" s="1"/>
  <c r="CG47" i="1"/>
  <c r="CF47" i="1"/>
  <c r="CE47" i="1"/>
  <c r="BV47" i="1"/>
  <c r="BU47" i="1"/>
  <c r="BL47" i="1"/>
  <c r="BC47" i="1"/>
  <c r="CM47" i="1" s="1"/>
  <c r="CN47" i="1" s="1"/>
  <c r="AT47" i="1"/>
  <c r="AL47" i="1"/>
  <c r="V47" i="1"/>
  <c r="CL46" i="1"/>
  <c r="CJ46" i="1"/>
  <c r="CI46" i="1"/>
  <c r="CH46" i="1"/>
  <c r="CG46" i="1"/>
  <c r="CF46" i="1"/>
  <c r="CE46" i="1"/>
  <c r="BV46" i="1"/>
  <c r="BU46" i="1"/>
  <c r="BL46" i="1"/>
  <c r="BC46" i="1"/>
  <c r="CM46" i="1" s="1"/>
  <c r="CN46" i="1" s="1"/>
  <c r="AT46" i="1"/>
  <c r="AL46" i="1"/>
  <c r="V46" i="1"/>
  <c r="CL45" i="1"/>
  <c r="CI45" i="1"/>
  <c r="CH45" i="1"/>
  <c r="CJ45" i="1" s="1"/>
  <c r="CF45" i="1"/>
  <c r="CG45" i="1" s="1"/>
  <c r="CE45" i="1"/>
  <c r="BV45" i="1"/>
  <c r="BU45" i="1"/>
  <c r="BM45" i="1"/>
  <c r="BL45" i="1"/>
  <c r="BD45" i="1"/>
  <c r="BC45" i="1"/>
  <c r="CM45" i="1" s="1"/>
  <c r="CN45" i="1" s="1"/>
  <c r="AU45" i="1"/>
  <c r="AT45" i="1"/>
  <c r="AL45" i="1"/>
  <c r="V45" i="1"/>
  <c r="CL44" i="1"/>
  <c r="CI44" i="1"/>
  <c r="CJ44" i="1" s="1"/>
  <c r="CH44" i="1"/>
  <c r="CF44" i="1"/>
  <c r="CG44" i="1" s="1"/>
  <c r="CE44" i="1"/>
  <c r="BV44" i="1"/>
  <c r="BU44" i="1"/>
  <c r="BL44" i="1"/>
  <c r="BC44" i="1"/>
  <c r="AT44" i="1"/>
  <c r="CM44" i="1" s="1"/>
  <c r="CN44" i="1" s="1"/>
  <c r="AL44" i="1"/>
  <c r="V44" i="1"/>
  <c r="CL43" i="1"/>
  <c r="CI43" i="1"/>
  <c r="CJ43" i="1" s="1"/>
  <c r="CH43" i="1"/>
  <c r="CF43" i="1"/>
  <c r="CG43" i="1" s="1"/>
  <c r="CE43" i="1"/>
  <c r="BV43" i="1"/>
  <c r="BU43" i="1"/>
  <c r="BL43" i="1"/>
  <c r="BC43" i="1"/>
  <c r="AT43" i="1"/>
  <c r="CM43" i="1" s="1"/>
  <c r="CN43" i="1" s="1"/>
  <c r="AL43" i="1"/>
  <c r="V43" i="1"/>
  <c r="CL42" i="1"/>
  <c r="CI42" i="1"/>
  <c r="CJ42" i="1" s="1"/>
  <c r="CH42" i="1"/>
  <c r="CF42" i="1"/>
  <c r="CG42" i="1" s="1"/>
  <c r="CE42" i="1"/>
  <c r="BV42" i="1"/>
  <c r="BU42" i="1"/>
  <c r="BL42" i="1"/>
  <c r="BC42" i="1"/>
  <c r="AT42" i="1"/>
  <c r="CM42" i="1" s="1"/>
  <c r="CN42" i="1" s="1"/>
  <c r="AL42" i="1"/>
  <c r="V42" i="1"/>
  <c r="CM41" i="1"/>
  <c r="CN41" i="1" s="1"/>
  <c r="CL41" i="1"/>
  <c r="CI41" i="1"/>
  <c r="CJ41" i="1" s="1"/>
  <c r="CH41" i="1"/>
  <c r="CF41" i="1"/>
  <c r="CE41" i="1"/>
  <c r="CG41" i="1" s="1"/>
  <c r="BV41" i="1"/>
  <c r="BU41" i="1"/>
  <c r="BL41" i="1"/>
  <c r="BC41" i="1"/>
  <c r="AT41" i="1"/>
  <c r="AL41" i="1"/>
  <c r="V41" i="1"/>
  <c r="CL40" i="1"/>
  <c r="CI40" i="1"/>
  <c r="CH40" i="1"/>
  <c r="CJ40" i="1" s="1"/>
  <c r="CG40" i="1"/>
  <c r="CF40" i="1"/>
  <c r="CE40" i="1"/>
  <c r="BV40" i="1"/>
  <c r="BU40" i="1"/>
  <c r="BL40" i="1"/>
  <c r="BC40" i="1"/>
  <c r="AU40" i="1"/>
  <c r="AT40" i="1"/>
  <c r="CM40" i="1" s="1"/>
  <c r="CN40" i="1" s="1"/>
  <c r="AL40" i="1"/>
  <c r="V40" i="1"/>
  <c r="CL39" i="1"/>
  <c r="CI39" i="1"/>
  <c r="CJ39" i="1" s="1"/>
  <c r="CH39" i="1"/>
  <c r="CF39" i="1"/>
  <c r="CG39" i="1" s="1"/>
  <c r="CE39" i="1"/>
  <c r="BV39" i="1"/>
  <c r="BU39" i="1"/>
  <c r="BL39" i="1"/>
  <c r="BC39" i="1"/>
  <c r="AT39" i="1"/>
  <c r="CM39" i="1" s="1"/>
  <c r="CN39" i="1" s="1"/>
  <c r="V39" i="1"/>
  <c r="CM38" i="1"/>
  <c r="CN38" i="1" s="1"/>
  <c r="CL38" i="1"/>
  <c r="CI38" i="1"/>
  <c r="CH38" i="1"/>
  <c r="CJ38" i="1" s="1"/>
  <c r="CF38" i="1"/>
  <c r="CG38" i="1" s="1"/>
  <c r="CE38" i="1"/>
  <c r="BV38" i="1"/>
  <c r="BU38" i="1"/>
  <c r="BL38" i="1"/>
  <c r="BC38" i="1"/>
  <c r="AT38" i="1"/>
  <c r="AL38" i="1"/>
  <c r="V38" i="1"/>
  <c r="CL37" i="1"/>
  <c r="CI37" i="1"/>
  <c r="CJ37" i="1" s="1"/>
  <c r="CH37" i="1"/>
  <c r="CF37" i="1"/>
  <c r="CG37" i="1" s="1"/>
  <c r="CE37" i="1"/>
  <c r="BV37" i="1"/>
  <c r="BU37" i="1"/>
  <c r="BL37" i="1"/>
  <c r="BC37" i="1"/>
  <c r="AT37" i="1"/>
  <c r="CM37" i="1" s="1"/>
  <c r="CN37" i="1" s="1"/>
  <c r="AL37" i="1"/>
  <c r="V37" i="1"/>
  <c r="CL36" i="1"/>
  <c r="CI36" i="1"/>
  <c r="CJ36" i="1" s="1"/>
  <c r="CH36" i="1"/>
  <c r="CF36" i="1"/>
  <c r="CG36" i="1" s="1"/>
  <c r="CE36" i="1"/>
  <c r="BV36" i="1"/>
  <c r="BU36" i="1"/>
  <c r="BL36" i="1"/>
  <c r="BC36" i="1"/>
  <c r="AT36" i="1"/>
  <c r="CM36" i="1" s="1"/>
  <c r="CN36" i="1" s="1"/>
  <c r="V36" i="1"/>
  <c r="CL35" i="1"/>
  <c r="CI35" i="1"/>
  <c r="CH35" i="1"/>
  <c r="CJ35" i="1" s="1"/>
  <c r="CF35" i="1"/>
  <c r="CG35" i="1" s="1"/>
  <c r="CE35" i="1"/>
  <c r="BV35" i="1"/>
  <c r="BU35" i="1"/>
  <c r="BM35" i="1"/>
  <c r="BL35" i="1"/>
  <c r="BD35" i="1"/>
  <c r="BC35" i="1"/>
  <c r="CM35" i="1" s="1"/>
  <c r="CN35" i="1" s="1"/>
  <c r="AU35" i="1"/>
  <c r="AT35" i="1"/>
  <c r="AL35" i="1"/>
  <c r="V35" i="1"/>
  <c r="CL34" i="1"/>
  <c r="CI34" i="1"/>
  <c r="CJ34" i="1" s="1"/>
  <c r="CH34" i="1"/>
  <c r="CF34" i="1"/>
  <c r="CG34" i="1" s="1"/>
  <c r="CE34" i="1"/>
  <c r="BV34" i="1"/>
  <c r="BU34" i="1"/>
  <c r="BL34" i="1"/>
  <c r="BC34" i="1"/>
  <c r="AT34" i="1"/>
  <c r="CM34" i="1" s="1"/>
  <c r="CN34" i="1" s="1"/>
  <c r="AL34" i="1"/>
  <c r="V34" i="1"/>
  <c r="CL33" i="1"/>
  <c r="CI33" i="1"/>
  <c r="CJ33" i="1" s="1"/>
  <c r="CH33" i="1"/>
  <c r="CF33" i="1"/>
  <c r="CG33" i="1" s="1"/>
  <c r="CE33" i="1"/>
  <c r="BV33" i="1"/>
  <c r="BU33" i="1"/>
  <c r="BL33" i="1"/>
  <c r="BC33" i="1"/>
  <c r="AT33" i="1"/>
  <c r="CM33" i="1" s="1"/>
  <c r="CN33" i="1" s="1"/>
  <c r="AL33" i="1"/>
  <c r="V33" i="1"/>
  <c r="CL32" i="1"/>
  <c r="CI32" i="1"/>
  <c r="CJ32" i="1" s="1"/>
  <c r="CH32" i="1"/>
  <c r="CG32" i="1"/>
  <c r="CF32" i="1"/>
  <c r="CE32" i="1"/>
  <c r="BV32" i="1"/>
  <c r="BU32" i="1"/>
  <c r="BL32" i="1"/>
  <c r="BC32" i="1"/>
  <c r="AT32" i="1"/>
  <c r="CM32" i="1" s="1"/>
  <c r="CN32" i="1" s="1"/>
  <c r="AL32" i="1"/>
  <c r="V32" i="1"/>
  <c r="CM31" i="1"/>
  <c r="CN31" i="1" s="1"/>
  <c r="CL31" i="1"/>
  <c r="CJ31" i="1"/>
  <c r="CK31" i="1" s="1"/>
  <c r="CI31" i="1"/>
  <c r="CH31" i="1"/>
  <c r="CF31" i="1"/>
  <c r="CE31" i="1"/>
  <c r="CG31" i="1" s="1"/>
  <c r="BV31" i="1"/>
  <c r="BU31" i="1"/>
  <c r="BL31" i="1"/>
  <c r="BC31" i="1"/>
  <c r="AT31" i="1"/>
  <c r="CM30" i="1"/>
  <c r="CN30" i="1" s="1"/>
  <c r="CL30" i="1"/>
  <c r="CI30" i="1"/>
  <c r="CH30" i="1"/>
  <c r="CJ30" i="1" s="1"/>
  <c r="CF30" i="1"/>
  <c r="CG30" i="1" s="1"/>
  <c r="CE30" i="1"/>
  <c r="BV30" i="1"/>
  <c r="BU30" i="1"/>
  <c r="BL30" i="1"/>
  <c r="BC30" i="1"/>
  <c r="AT30" i="1"/>
  <c r="AL30" i="1"/>
  <c r="V30" i="1"/>
  <c r="CL29" i="1"/>
  <c r="CI29" i="1"/>
  <c r="CJ29" i="1" s="1"/>
  <c r="CH29" i="1"/>
  <c r="CF29" i="1"/>
  <c r="CG29" i="1" s="1"/>
  <c r="CE29" i="1"/>
  <c r="BV29" i="1"/>
  <c r="BU29" i="1"/>
  <c r="BL29" i="1"/>
  <c r="BC29" i="1"/>
  <c r="AU29" i="1"/>
  <c r="AT29" i="1"/>
  <c r="CM29" i="1" s="1"/>
  <c r="CN29" i="1" s="1"/>
  <c r="AL29" i="1"/>
  <c r="V29" i="1"/>
  <c r="CM28" i="1"/>
  <c r="CN28" i="1" s="1"/>
  <c r="CL28" i="1"/>
  <c r="CJ28" i="1"/>
  <c r="CK28" i="1" s="1"/>
  <c r="CI28" i="1"/>
  <c r="CH28" i="1"/>
  <c r="CF28" i="1"/>
  <c r="CE28" i="1"/>
  <c r="CG28" i="1" s="1"/>
  <c r="BV28" i="1"/>
  <c r="BU28" i="1"/>
  <c r="BL28" i="1"/>
  <c r="BC28" i="1"/>
  <c r="AT28" i="1"/>
  <c r="AL28" i="1"/>
  <c r="V28" i="1"/>
  <c r="CL27" i="1"/>
  <c r="CI27" i="1"/>
  <c r="CH27" i="1"/>
  <c r="CJ27" i="1" s="1"/>
  <c r="CG27" i="1"/>
  <c r="CF27" i="1"/>
  <c r="CE27" i="1"/>
  <c r="BV27" i="1"/>
  <c r="BU27" i="1"/>
  <c r="BL27" i="1"/>
  <c r="BC27" i="1"/>
  <c r="AU27" i="1"/>
  <c r="AT27" i="1"/>
  <c r="CM27" i="1" s="1"/>
  <c r="CN27" i="1" s="1"/>
  <c r="AL27" i="1"/>
  <c r="V27" i="1"/>
  <c r="CL26" i="1"/>
  <c r="CI26" i="1"/>
  <c r="CJ26" i="1" s="1"/>
  <c r="CH26" i="1"/>
  <c r="CF26" i="1"/>
  <c r="CG26" i="1" s="1"/>
  <c r="CE26" i="1"/>
  <c r="BV26" i="1"/>
  <c r="BU26" i="1"/>
  <c r="BL26" i="1"/>
  <c r="BC26" i="1"/>
  <c r="AT26" i="1"/>
  <c r="CM26" i="1" s="1"/>
  <c r="CN26" i="1" s="1"/>
  <c r="AL26" i="1"/>
  <c r="V26" i="1"/>
  <c r="CL25" i="1"/>
  <c r="CI25" i="1"/>
  <c r="CJ25" i="1" s="1"/>
  <c r="CH25" i="1"/>
  <c r="CF25" i="1"/>
  <c r="CG25" i="1" s="1"/>
  <c r="CE25" i="1"/>
  <c r="BV25" i="1"/>
  <c r="BU25" i="1"/>
  <c r="BL25" i="1"/>
  <c r="BC25" i="1"/>
  <c r="AT25" i="1"/>
  <c r="CM25" i="1" s="1"/>
  <c r="CN25" i="1" s="1"/>
  <c r="CM24" i="1"/>
  <c r="CN24" i="1" s="1"/>
  <c r="CL24" i="1"/>
  <c r="CI24" i="1"/>
  <c r="CH24" i="1"/>
  <c r="CJ24" i="1" s="1"/>
  <c r="CG24" i="1"/>
  <c r="CF24" i="1"/>
  <c r="CE24" i="1"/>
  <c r="BV24" i="1"/>
  <c r="BU24" i="1"/>
  <c r="BL24" i="1"/>
  <c r="BD24" i="1"/>
  <c r="BC24" i="1"/>
  <c r="AU24" i="1"/>
  <c r="AT24" i="1"/>
  <c r="AL24" i="1"/>
  <c r="V24" i="1"/>
  <c r="CM23" i="1"/>
  <c r="CN23" i="1" s="1"/>
  <c r="CL23" i="1"/>
  <c r="CJ23" i="1"/>
  <c r="CK23" i="1" s="1"/>
  <c r="CI23" i="1"/>
  <c r="CH23" i="1"/>
  <c r="CF23" i="1"/>
  <c r="CE23" i="1"/>
  <c r="CG23" i="1" s="1"/>
  <c r="BV23" i="1"/>
  <c r="BU23" i="1"/>
  <c r="BL23" i="1"/>
  <c r="BC23" i="1"/>
  <c r="AT23" i="1"/>
  <c r="AL23" i="1"/>
  <c r="V23" i="1"/>
  <c r="CL22" i="1"/>
  <c r="CI22" i="1"/>
  <c r="CH22" i="1"/>
  <c r="CJ22" i="1" s="1"/>
  <c r="CG22" i="1"/>
  <c r="CF22" i="1"/>
  <c r="CE22" i="1"/>
  <c r="BV22" i="1"/>
  <c r="BU22" i="1"/>
  <c r="BL22" i="1"/>
  <c r="BC22" i="1"/>
  <c r="CM22" i="1" s="1"/>
  <c r="CN22" i="1" s="1"/>
  <c r="AT22" i="1"/>
  <c r="AL22" i="1"/>
  <c r="V22" i="1"/>
  <c r="CL21" i="1"/>
  <c r="CJ21" i="1"/>
  <c r="CI21" i="1"/>
  <c r="CH21" i="1"/>
  <c r="CF21" i="1"/>
  <c r="CG21" i="1" s="1"/>
  <c r="CE21" i="1"/>
  <c r="BV21" i="1"/>
  <c r="BU21" i="1"/>
  <c r="BL21" i="1"/>
  <c r="CM21" i="1" s="1"/>
  <c r="CN21" i="1" s="1"/>
  <c r="BC21" i="1"/>
  <c r="AT21" i="1"/>
  <c r="AL21" i="1"/>
  <c r="V21" i="1"/>
  <c r="CM20" i="1"/>
  <c r="CN20" i="1" s="1"/>
  <c r="CL20" i="1"/>
  <c r="CI20" i="1"/>
  <c r="CJ20" i="1" s="1"/>
  <c r="CH20" i="1"/>
  <c r="CF20" i="1"/>
  <c r="CG20" i="1" s="1"/>
  <c r="CE20" i="1"/>
  <c r="BV20" i="1"/>
  <c r="BU20" i="1"/>
  <c r="BL20" i="1"/>
  <c r="BC20" i="1"/>
  <c r="AT20" i="1"/>
  <c r="V20" i="1"/>
  <c r="CL19" i="1"/>
  <c r="CI19" i="1"/>
  <c r="CH19" i="1"/>
  <c r="CJ19" i="1" s="1"/>
  <c r="CG19" i="1"/>
  <c r="CF19" i="1"/>
  <c r="CE19" i="1"/>
  <c r="BV19" i="1"/>
  <c r="BU19" i="1"/>
  <c r="BL19" i="1"/>
  <c r="BC19" i="1"/>
  <c r="CM19" i="1" s="1"/>
  <c r="CN19" i="1" s="1"/>
  <c r="AT19" i="1"/>
  <c r="AL19" i="1"/>
  <c r="V19" i="1"/>
  <c r="CL18" i="1"/>
  <c r="CJ18" i="1"/>
  <c r="CK18" i="1" s="1"/>
  <c r="CI18" i="1"/>
  <c r="CH18" i="1"/>
  <c r="CF18" i="1"/>
  <c r="CG18" i="1" s="1"/>
  <c r="CE18" i="1"/>
  <c r="BV18" i="1"/>
  <c r="BU18" i="1"/>
  <c r="BL18" i="1"/>
  <c r="CM18" i="1" s="1"/>
  <c r="CN18" i="1" s="1"/>
  <c r="BC18" i="1"/>
  <c r="AT18" i="1"/>
  <c r="CL17" i="1"/>
  <c r="CI17" i="1"/>
  <c r="CJ17" i="1" s="1"/>
  <c r="CH17" i="1"/>
  <c r="CF17" i="1"/>
  <c r="CG17" i="1" s="1"/>
  <c r="CE17" i="1"/>
  <c r="BV17" i="1"/>
  <c r="BU17" i="1"/>
  <c r="BM17" i="1"/>
  <c r="BL17" i="1"/>
  <c r="BD17" i="1"/>
  <c r="BC17" i="1"/>
  <c r="AU17" i="1"/>
  <c r="AT17" i="1"/>
  <c r="CM17" i="1" s="1"/>
  <c r="CN17" i="1" s="1"/>
  <c r="AL17" i="1"/>
  <c r="V17" i="1"/>
  <c r="CL16" i="1"/>
  <c r="CI16" i="1"/>
  <c r="CJ16" i="1" s="1"/>
  <c r="CH16" i="1"/>
  <c r="CG16" i="1"/>
  <c r="CF16" i="1"/>
  <c r="CE16" i="1"/>
  <c r="BV16" i="1"/>
  <c r="BU16" i="1"/>
  <c r="BL16" i="1"/>
  <c r="BC16" i="1"/>
  <c r="AU16" i="1"/>
  <c r="AT16" i="1"/>
  <c r="CM16" i="1" s="1"/>
  <c r="CN16" i="1" s="1"/>
  <c r="AL16" i="1"/>
  <c r="V16" i="1"/>
  <c r="CM15" i="1"/>
  <c r="CN15" i="1" s="1"/>
  <c r="CL15" i="1"/>
  <c r="CI15" i="1"/>
  <c r="CH15" i="1"/>
  <c r="CJ15" i="1" s="1"/>
  <c r="CF15" i="1"/>
  <c r="CG15" i="1" s="1"/>
  <c r="CE15" i="1"/>
  <c r="BV15" i="1"/>
  <c r="BU15" i="1"/>
  <c r="BL15" i="1"/>
  <c r="BC15" i="1"/>
  <c r="AT15" i="1"/>
  <c r="AL15" i="1"/>
  <c r="V15" i="1"/>
  <c r="CL14" i="1"/>
  <c r="CI14" i="1"/>
  <c r="CJ14" i="1" s="1"/>
  <c r="CH14" i="1"/>
  <c r="CF14" i="1"/>
  <c r="CG14" i="1" s="1"/>
  <c r="CE14" i="1"/>
  <c r="BV14" i="1"/>
  <c r="BU14" i="1"/>
  <c r="BL14" i="1"/>
  <c r="BC14" i="1"/>
  <c r="AT14" i="1"/>
  <c r="CM14" i="1" s="1"/>
  <c r="CN14" i="1" s="1"/>
  <c r="AL14" i="1"/>
  <c r="V14" i="1"/>
  <c r="CL13" i="1"/>
  <c r="CI13" i="1"/>
  <c r="CJ13" i="1" s="1"/>
  <c r="CH13" i="1"/>
  <c r="CF13" i="1"/>
  <c r="CG13" i="1" s="1"/>
  <c r="CE13" i="1"/>
  <c r="BV13" i="1"/>
  <c r="BU13" i="1"/>
  <c r="BL13" i="1"/>
  <c r="BC13" i="1"/>
  <c r="AT13" i="1"/>
  <c r="CM13" i="1" s="1"/>
  <c r="CN13" i="1" s="1"/>
  <c r="AL13" i="1"/>
  <c r="V13" i="1"/>
  <c r="CL12" i="1"/>
  <c r="CI12" i="1"/>
  <c r="CJ12" i="1" s="1"/>
  <c r="CH12" i="1"/>
  <c r="CF12" i="1"/>
  <c r="CG12" i="1" s="1"/>
  <c r="CE12" i="1"/>
  <c r="BV12" i="1"/>
  <c r="BU12" i="1"/>
  <c r="BL12" i="1"/>
  <c r="BC12" i="1"/>
  <c r="AT12" i="1"/>
  <c r="CM12" i="1" s="1"/>
  <c r="CN12" i="1" s="1"/>
  <c r="AL12" i="1"/>
  <c r="V12" i="1"/>
  <c r="CL11" i="1"/>
  <c r="CI11" i="1"/>
  <c r="CJ11" i="1" s="1"/>
  <c r="CH11" i="1"/>
  <c r="CG11" i="1"/>
  <c r="CF11" i="1"/>
  <c r="CE11" i="1"/>
  <c r="BV11" i="1"/>
  <c r="BU11" i="1"/>
  <c r="BL11" i="1"/>
  <c r="BC11" i="1"/>
  <c r="AT11" i="1"/>
  <c r="CM11" i="1" s="1"/>
  <c r="CN11" i="1" s="1"/>
  <c r="AL11" i="1"/>
  <c r="V11" i="1"/>
  <c r="CM10" i="1"/>
  <c r="CN10" i="1" s="1"/>
  <c r="CL10" i="1"/>
  <c r="CJ10" i="1"/>
  <c r="CK10" i="1" s="1"/>
  <c r="CI10" i="1"/>
  <c r="CH10" i="1"/>
  <c r="CF10" i="1"/>
  <c r="CE10" i="1"/>
  <c r="CG10" i="1" s="1"/>
  <c r="BV10" i="1"/>
  <c r="BU10" i="1"/>
  <c r="BL10" i="1"/>
  <c r="BC10" i="1"/>
  <c r="AT10" i="1"/>
  <c r="AL10" i="1"/>
  <c r="V10" i="1"/>
  <c r="CL9" i="1"/>
  <c r="CI9" i="1"/>
  <c r="CH9" i="1"/>
  <c r="CJ9" i="1" s="1"/>
  <c r="CG9" i="1"/>
  <c r="CF9" i="1"/>
  <c r="CE9" i="1"/>
  <c r="BV9" i="1"/>
  <c r="BU9" i="1"/>
  <c r="BL9" i="1"/>
  <c r="BC9" i="1"/>
  <c r="CM9" i="1" s="1"/>
  <c r="CN9" i="1" s="1"/>
  <c r="AT9" i="1"/>
  <c r="AL9" i="1"/>
  <c r="V9" i="1"/>
  <c r="CL8" i="1"/>
  <c r="CJ8" i="1"/>
  <c r="CK8" i="1" s="1"/>
  <c r="CI8" i="1"/>
  <c r="CH8" i="1"/>
  <c r="CF8" i="1"/>
  <c r="CG8" i="1" s="1"/>
  <c r="CE8" i="1"/>
  <c r="BV8" i="1"/>
  <c r="BU8" i="1"/>
  <c r="BL8" i="1"/>
  <c r="BC8" i="1"/>
  <c r="AU8" i="1"/>
  <c r="AT8" i="1"/>
  <c r="CM8" i="1" s="1"/>
  <c r="CN8" i="1" s="1"/>
  <c r="AL8" i="1"/>
  <c r="V8" i="1"/>
  <c r="CL7" i="1"/>
  <c r="CI7" i="1"/>
  <c r="CJ7" i="1" s="1"/>
  <c r="CH7" i="1"/>
  <c r="CF7" i="1"/>
  <c r="CG7" i="1" s="1"/>
  <c r="CE7" i="1"/>
  <c r="BV7" i="1"/>
  <c r="BU7" i="1"/>
  <c r="BL7" i="1"/>
  <c r="BD7" i="1"/>
  <c r="BC7" i="1"/>
  <c r="AY7" i="1"/>
  <c r="AU7" i="1"/>
  <c r="AT7" i="1"/>
  <c r="CM7" i="1" s="1"/>
  <c r="CN7" i="1" s="1"/>
  <c r="AP7" i="1"/>
  <c r="AL7" i="1"/>
  <c r="V7" i="1"/>
  <c r="CM6" i="1"/>
  <c r="CN6" i="1" s="1"/>
  <c r="CL6" i="1"/>
  <c r="CI6" i="1"/>
  <c r="CJ6" i="1" s="1"/>
  <c r="CH6" i="1"/>
  <c r="CF6" i="1"/>
  <c r="CG6" i="1" s="1"/>
  <c r="CE6" i="1"/>
  <c r="BV6" i="1"/>
  <c r="BU6" i="1"/>
  <c r="BL6" i="1"/>
  <c r="BC6" i="1"/>
  <c r="AT6" i="1"/>
  <c r="V6" i="1"/>
  <c r="CM5" i="1"/>
  <c r="CN5" i="1" s="1"/>
  <c r="CL5" i="1"/>
  <c r="CI5" i="1"/>
  <c r="CH5" i="1"/>
  <c r="CJ5" i="1" s="1"/>
  <c r="CF5" i="1"/>
  <c r="CE5" i="1"/>
  <c r="CG5" i="1" s="1"/>
  <c r="BV5" i="1"/>
  <c r="BU5" i="1"/>
  <c r="BL5" i="1"/>
  <c r="BC5" i="1"/>
  <c r="AT5" i="1"/>
  <c r="AL5" i="1"/>
  <c r="CN3" i="1"/>
  <c r="BX29" i="1" l="1"/>
  <c r="CK29" i="1"/>
  <c r="CK36" i="1"/>
  <c r="BW36" i="1" s="1"/>
  <c r="BX36" i="1"/>
  <c r="BX46" i="1"/>
  <c r="BX49" i="1"/>
  <c r="CK49" i="1"/>
  <c r="BW49" i="1" s="1"/>
  <c r="BX50" i="1"/>
  <c r="BX57" i="1"/>
  <c r="BX6" i="1"/>
  <c r="CK6" i="1"/>
  <c r="BX20" i="1"/>
  <c r="CK20" i="1"/>
  <c r="BW20" i="1" s="1"/>
  <c r="BX7" i="1"/>
  <c r="CK7" i="1"/>
  <c r="BW7" i="1" s="1"/>
  <c r="BW18" i="1"/>
  <c r="BX40" i="1"/>
  <c r="CK40" i="1"/>
  <c r="BW40" i="1" s="1"/>
  <c r="BX45" i="1"/>
  <c r="CK45" i="1"/>
  <c r="BW45" i="1" s="1"/>
  <c r="CK48" i="1"/>
  <c r="BW48" i="1" s="1"/>
  <c r="BX48" i="1"/>
  <c r="BX13" i="1"/>
  <c r="CK13" i="1"/>
  <c r="BW13" i="1" s="1"/>
  <c r="BX43" i="1"/>
  <c r="CK43" i="1"/>
  <c r="BW6" i="1"/>
  <c r="BX22" i="1"/>
  <c r="CK22" i="1"/>
  <c r="BW22" i="1" s="1"/>
  <c r="BW23" i="1"/>
  <c r="BX23" i="1"/>
  <c r="BW31" i="1"/>
  <c r="BX31" i="1"/>
  <c r="BX33" i="1"/>
  <c r="CK33" i="1"/>
  <c r="BW33" i="1" s="1"/>
  <c r="BX53" i="1"/>
  <c r="BX54" i="1"/>
  <c r="CK54" i="1"/>
  <c r="BW54" i="1" s="1"/>
  <c r="BX25" i="1"/>
  <c r="CK25" i="1"/>
  <c r="BW25" i="1" s="1"/>
  <c r="BX30" i="1"/>
  <c r="CK30" i="1"/>
  <c r="BX42" i="1"/>
  <c r="CK42" i="1"/>
  <c r="BW42" i="1" s="1"/>
  <c r="CK44" i="1"/>
  <c r="BW44" i="1" s="1"/>
  <c r="BX44" i="1"/>
  <c r="BX26" i="1"/>
  <c r="CK26" i="1"/>
  <c r="BW26" i="1" s="1"/>
  <c r="BX56" i="1"/>
  <c r="CK56" i="1"/>
  <c r="BW56" i="1" s="1"/>
  <c r="BX9" i="1"/>
  <c r="CK9" i="1"/>
  <c r="BW9" i="1" s="1"/>
  <c r="BW10" i="1"/>
  <c r="BX10" i="1"/>
  <c r="BX12" i="1"/>
  <c r="CK12" i="1"/>
  <c r="BW12" i="1" s="1"/>
  <c r="BX14" i="1"/>
  <c r="CK14" i="1"/>
  <c r="BW14" i="1" s="1"/>
  <c r="BX19" i="1"/>
  <c r="CK19" i="1"/>
  <c r="BW19" i="1" s="1"/>
  <c r="BX27" i="1"/>
  <c r="CK27" i="1"/>
  <c r="BW27" i="1" s="1"/>
  <c r="BW28" i="1"/>
  <c r="BX28" i="1"/>
  <c r="BX35" i="1"/>
  <c r="CK35" i="1"/>
  <c r="BW35" i="1" s="1"/>
  <c r="BX37" i="1"/>
  <c r="CK37" i="1"/>
  <c r="BW37" i="1" s="1"/>
  <c r="CK39" i="1"/>
  <c r="BW39" i="1" s="1"/>
  <c r="BX39" i="1"/>
  <c r="BX47" i="1"/>
  <c r="CK47" i="1"/>
  <c r="BW47" i="1" s="1"/>
  <c r="BX51" i="1"/>
  <c r="CK51" i="1"/>
  <c r="BW51" i="1" s="1"/>
  <c r="BX24" i="1"/>
  <c r="CK24" i="1"/>
  <c r="BW24" i="1" s="1"/>
  <c r="BW43" i="1"/>
  <c r="BX52" i="1"/>
  <c r="CK52" i="1"/>
  <c r="BW52" i="1" s="1"/>
  <c r="BW53" i="1"/>
  <c r="BX58" i="1"/>
  <c r="CK58" i="1"/>
  <c r="BW58" i="1" s="1"/>
  <c r="BX11" i="1"/>
  <c r="CK11" i="1"/>
  <c r="BW11" i="1" s="1"/>
  <c r="BW29" i="1"/>
  <c r="BX38" i="1"/>
  <c r="CK38" i="1"/>
  <c r="BW38" i="1" s="1"/>
  <c r="BX5" i="1"/>
  <c r="CK5" i="1"/>
  <c r="BW5" i="1" s="1"/>
  <c r="BW8" i="1"/>
  <c r="CK17" i="1"/>
  <c r="BW17" i="1" s="1"/>
  <c r="BX17" i="1"/>
  <c r="BX15" i="1"/>
  <c r="CK15" i="1"/>
  <c r="BW15" i="1" s="1"/>
  <c r="BX16" i="1"/>
  <c r="CK16" i="1"/>
  <c r="BW16" i="1" s="1"/>
  <c r="BX21" i="1"/>
  <c r="BW30" i="1"/>
  <c r="BX32" i="1"/>
  <c r="CK32" i="1"/>
  <c r="BW32" i="1" s="1"/>
  <c r="BX34" i="1"/>
  <c r="CK34" i="1"/>
  <c r="BW34" i="1" s="1"/>
  <c r="CK41" i="1"/>
  <c r="BW41" i="1" s="1"/>
  <c r="BX41" i="1"/>
  <c r="CK46" i="1"/>
  <c r="BW46" i="1" s="1"/>
  <c r="CK50" i="1"/>
  <c r="BW50" i="1" s="1"/>
  <c r="CK55" i="1"/>
  <c r="BW55" i="1" s="1"/>
  <c r="CK57" i="1"/>
  <c r="BW57" i="1" s="1"/>
  <c r="CK21" i="1"/>
  <c r="BW21" i="1" s="1"/>
  <c r="BX8" i="1"/>
  <c r="BX18" i="1"/>
</calcChain>
</file>

<file path=xl/sharedStrings.xml><?xml version="1.0" encoding="utf-8"?>
<sst xmlns="http://schemas.openxmlformats.org/spreadsheetml/2006/main" count="485" uniqueCount="189">
  <si>
    <t>Nº</t>
  </si>
  <si>
    <t>PROGRAMA</t>
  </si>
  <si>
    <t>MENCIÓN</t>
  </si>
  <si>
    <t>APELLIDOS Y NOMBRES</t>
  </si>
  <si>
    <t>CODIGO
DE
ALUMNO</t>
  </si>
  <si>
    <t>DNI</t>
  </si>
  <si>
    <t>CELULAR</t>
  </si>
  <si>
    <t>CORREO</t>
  </si>
  <si>
    <t>SEXO</t>
  </si>
  <si>
    <t>AÑO DE INGRESO</t>
  </si>
  <si>
    <t>CÓDIGO ESPECIALIDAD</t>
  </si>
  <si>
    <t>PLAN DE ESTUDIOS (AÑO)</t>
  </si>
  <si>
    <t>SEDE</t>
  </si>
  <si>
    <t>CICLO</t>
  </si>
  <si>
    <t>SECCIÓN</t>
  </si>
  <si>
    <t>AULA</t>
  </si>
  <si>
    <t>HORARIO</t>
  </si>
  <si>
    <t>N° COMPROMISO DE PAGO</t>
  </si>
  <si>
    <t>FECHA MATRÍCULA</t>
  </si>
  <si>
    <t>CRÉDITAJE MATRÍCULADO</t>
  </si>
  <si>
    <t>COSTO POR CRÉDITO
(RD-N°341-D-FCA-2016)</t>
  </si>
  <si>
    <t>MATRICULA UPG</t>
  </si>
  <si>
    <t>MATRICULA EPG</t>
  </si>
  <si>
    <t>MATRICULA EXTEMPORÁNEA UPG</t>
  </si>
  <si>
    <t>MATRICULA EXTEMPORÁNEA EPG</t>
  </si>
  <si>
    <t>AUTOSEGURO</t>
  </si>
  <si>
    <t>DERECHOS DE PERFECCIONAMIENTO</t>
  </si>
  <si>
    <t>INGRESO
TOTAL</t>
  </si>
  <si>
    <t>DEUDA VENCIDA</t>
  </si>
  <si>
    <t>DEUDA TOTAL</t>
  </si>
  <si>
    <t>DESCUENTOS</t>
  </si>
  <si>
    <t>DETALLE DE DEUDA</t>
  </si>
  <si>
    <t>OBSERVACIONES 2017-II</t>
  </si>
  <si>
    <t>1º CUOTA (ABRIL )</t>
  </si>
  <si>
    <t>2º CUOTA (MAYO)</t>
  </si>
  <si>
    <t>3ºCUOTA (JUNIO)</t>
  </si>
  <si>
    <t>4ºCUOTA (JULIO)</t>
  </si>
  <si>
    <t>NRO.
TESORERÍA</t>
  </si>
  <si>
    <t>VOUCHER</t>
  </si>
  <si>
    <t>FECHA</t>
  </si>
  <si>
    <t>MONTO</t>
  </si>
  <si>
    <t>MORAS AL</t>
  </si>
  <si>
    <t>MATRÍCULA UPG</t>
  </si>
  <si>
    <t>MENSUALIDAD</t>
  </si>
  <si>
    <t>MORAS</t>
  </si>
  <si>
    <t>MATRÍCULA</t>
  </si>
  <si>
    <t>Abonado</t>
  </si>
  <si>
    <t>Generado</t>
  </si>
  <si>
    <t>% Dscto</t>
  </si>
  <si>
    <t>Resolución</t>
  </si>
  <si>
    <t>Pendiente</t>
  </si>
  <si>
    <t>Vencida</t>
  </si>
  <si>
    <t>DOCTORADO EN CIENCIAS ADMINISTRATIVAS</t>
  </si>
  <si>
    <t>ALIAGA CASTRO DIMAS RUDY</t>
  </si>
  <si>
    <t>ARANGO ARAMBURU JOHANA ELIZABETH</t>
  </si>
  <si>
    <t>BACIGALUPO POZO JUAN ALBERTO</t>
  </si>
  <si>
    <t>BERROCAL DEL AGUILA DORA MARINA</t>
  </si>
  <si>
    <t>BOZA PRO GERMAN ALFREDO</t>
  </si>
  <si>
    <t>BRAVO ARANIBAR JUAN CARLOS</t>
  </si>
  <si>
    <t>BUITRON LUCERO GERARDO LUIS</t>
  </si>
  <si>
    <t>CABALLERO MENDOZA JESSICA</t>
  </si>
  <si>
    <t>CALDERON CONTRERAS VALENTIN JESUS</t>
  </si>
  <si>
    <t>RD-N°341-D-FCA-2016</t>
  </si>
  <si>
    <t>CANO LANZA ANA MARIA</t>
  </si>
  <si>
    <t>CASAFRANCA GARCIA GUILLERMO ALFONSO</t>
  </si>
  <si>
    <t>CIPRIANI SUMARRIVA FIORELLA LIZBETH</t>
  </si>
  <si>
    <t>DIAZ NOEL ANGELICA VERONICA</t>
  </si>
  <si>
    <t>126459</t>
  </si>
  <si>
    <t>DULANTO DIEZ CESAR GERMAN</t>
  </si>
  <si>
    <t>ESCOBEDO ROJAS NILDA</t>
  </si>
  <si>
    <t>ESPINOZA LOPEZ JAVIER FRANCISCO</t>
  </si>
  <si>
    <t>FABIAN SOTELO LUIS ANGEL</t>
  </si>
  <si>
    <t>FUKUNAGA FUENTES FERNANDO</t>
  </si>
  <si>
    <t>GUERRERO AQUINO DINA CONSUELO</t>
  </si>
  <si>
    <t>GUZMAN WILCOX JUAN FRANCISCO HILARIO</t>
  </si>
  <si>
    <t>INGA RAMIREZ JHONNY ALBERTO</t>
  </si>
  <si>
    <t>KATO SAENZ OLGA MARIA MARTHA DEL CARMEN</t>
  </si>
  <si>
    <t>LUDEÑA CARDENAS KELLY FRANZ</t>
  </si>
  <si>
    <t>MADRID ESCOBAR APOLINAR</t>
  </si>
  <si>
    <t>MATOS FUJIU JULIO ALBERTO</t>
  </si>
  <si>
    <t>MALLMA CHUQUILLANQUI MAYELA</t>
  </si>
  <si>
    <t>NORIEGA VALDIVIEZO HUO RICARDO</t>
  </si>
  <si>
    <t>PAREDES TUESTA ROMELIA CLORINDA</t>
  </si>
  <si>
    <t>PIERREND HERNANDEZ SARA DELFINA ROSA</t>
  </si>
  <si>
    <t>QUIJADA LOVATON KARIN JANETT</t>
  </si>
  <si>
    <t>ROSALES DOMINGUEZ EDITH GEOBANA</t>
  </si>
  <si>
    <t>TORRES CASTILLO ANIBAL</t>
  </si>
  <si>
    <t>VARGAS GARCIA ALLAN HERMINIO</t>
  </si>
  <si>
    <t>VELEZMORO LA TORRE OSCAR ALEJANDRO</t>
  </si>
  <si>
    <t>VILLANUEVA RODRIGUEZ ONORIO DANTE</t>
  </si>
  <si>
    <t>MAESTRÍA EN ADMINISTRACIÓN</t>
  </si>
  <si>
    <t>GESTIÓN EMPRESARIAL</t>
  </si>
  <si>
    <t>ACHO AQUISE DANAE LISSET</t>
  </si>
  <si>
    <t>AREQUIPA</t>
  </si>
  <si>
    <t>X</t>
  </si>
  <si>
    <t>ACOSTA GUILLEN VICTOR RAUL</t>
  </si>
  <si>
    <t>N</t>
  </si>
  <si>
    <t>AGUILAR OBREGON ALAN KENNY</t>
  </si>
  <si>
    <t>M-T</t>
  </si>
  <si>
    <t>AGUILAR SOLIS NICOLAS ALBERTO</t>
  </si>
  <si>
    <t>AGUIRRE VALDEIGLESIAS LILIKA</t>
  </si>
  <si>
    <t>AHON BUSTILLOS JOSE ALBERTO</t>
  </si>
  <si>
    <t>ARANGO PILLACA KEYLA HELEN</t>
  </si>
  <si>
    <t>ALATRISTA OBLITAS GRACIELA IVONNE</t>
  </si>
  <si>
    <t>ALAYO LEON ANDRES JAVIER</t>
  </si>
  <si>
    <t>ALFARO ROJAS RAFAEL</t>
  </si>
  <si>
    <t>ALVA SILVA JULIA ALLISON</t>
  </si>
  <si>
    <t>SALAS CCOYLLAR NORMAN AUGUSTO</t>
  </si>
  <si>
    <t>AMES SANTILLAN LUIS ARTURO</t>
  </si>
  <si>
    <t>ANGULO PACHECO WALTER JOEL</t>
  </si>
  <si>
    <t>PIAZZINI SANTILLANA FRANCO DAVID 339</t>
  </si>
  <si>
    <t>ARANA CHUMACERO RICHARD STANLEY</t>
  </si>
  <si>
    <t>PARIONA SILVA JOHN WILLIAMS 340</t>
  </si>
  <si>
    <t>AYALA RICHTER SANDRA YSABEL</t>
  </si>
  <si>
    <t>AYAUJA MEDRANO MAYRA IRIS</t>
  </si>
  <si>
    <t>INFORME ECONÓMICO FINAL 2018-I</t>
  </si>
  <si>
    <t>ANEXO 1</t>
  </si>
  <si>
    <t>ESTADO DE CUENTA AL 31 DE JULIO DEL 2018</t>
  </si>
  <si>
    <t>MENSUALIDADES</t>
  </si>
  <si>
    <t>DERECHOS DE PERFECCIONAMIENTO / 1° CICLO</t>
  </si>
  <si>
    <t>GUZMAN WILCOX JUAN FRANCISCO H</t>
  </si>
  <si>
    <t>KATO SAENZ OLGA MARIA M</t>
  </si>
  <si>
    <t>NORIEGA VALDIVIEZO HUGO R</t>
  </si>
  <si>
    <t>PAREDES TUESTA ROMELIA C</t>
  </si>
  <si>
    <t>INGRESO TOTAL</t>
  </si>
  <si>
    <t>1º CUOTA (ABRIL)</t>
  </si>
  <si>
    <t>3º CUOTA (JUNIO)</t>
  </si>
  <si>
    <t>4º CUOTA (JULIO)</t>
  </si>
  <si>
    <t>MORAS AL 30/04/2018</t>
  </si>
  <si>
    <t>MORAS AL 31/05/2018</t>
  </si>
  <si>
    <t>MORAS AL 30/06/2018</t>
  </si>
  <si>
    <t>MORAS AL 31/07/2018</t>
  </si>
  <si>
    <t>MORA</t>
  </si>
  <si>
    <t>MAESTRÍA EN ADMINISTRACIÓN CON MENCIÓN EN FINANZAS Y VALORES</t>
  </si>
  <si>
    <t>DERECHOS DE PERFECCIONAMIENTO / 1° CICLO, SECCIÓN 1, M-T</t>
  </si>
  <si>
    <t>HURTADO VASQUEZ CARLOS</t>
  </si>
  <si>
    <t>SOBERON RISSO MANUEL A</t>
  </si>
  <si>
    <t>GARCIA ZAVALA JESSICA R</t>
  </si>
  <si>
    <t>RODRIGUEZ CHINCHAY JOSE L</t>
  </si>
  <si>
    <t>ARMAS OYOLA ORLANDO J</t>
  </si>
  <si>
    <t>BONIFAZ PAREDES JUDITH R</t>
  </si>
  <si>
    <t>ZORRILLA ANTIZANA EVA L</t>
  </si>
  <si>
    <t>CORDOVA GUZMAN GIULIANA</t>
  </si>
  <si>
    <t>CHAPOÑAN CARRILLO KENNY M</t>
  </si>
  <si>
    <t>TORRES GOMEZ JACQUELINE R</t>
  </si>
  <si>
    <t>HIYO TAMBRA DAFNE ROCIO</t>
  </si>
  <si>
    <t>LENES CARHUACHIN JANET M</t>
  </si>
  <si>
    <t>TORRES ROMAN FELIX J</t>
  </si>
  <si>
    <t>LOZANO ESPINOZA ENRIQUE</t>
  </si>
  <si>
    <t>DAMAZO HOROSTEGUI ANGELICA</t>
  </si>
  <si>
    <t>HUERTA PIMENTEL WILMER</t>
  </si>
  <si>
    <t>DIAZ CARDENAS VICTOR JOSE</t>
  </si>
  <si>
    <t>DIAZ FLORES EDSON MIGUEL</t>
  </si>
  <si>
    <t>LOPEZ GORDILLO PAOLA J</t>
  </si>
  <si>
    <t>QUISPE SEANCAS CRHISTIAN</t>
  </si>
  <si>
    <t>RAMIREZ JARA JUDITH</t>
  </si>
  <si>
    <t>AYALA TORRES MARTHA Y</t>
  </si>
  <si>
    <t>LASTRERA OBREGON CLAUDIA L</t>
  </si>
  <si>
    <t>ALVARADO CRISPIN JIMMY</t>
  </si>
  <si>
    <t>TORRES AQUINO GONDA ISABEL</t>
  </si>
  <si>
    <t>CALLE PAREDES ANDREA</t>
  </si>
  <si>
    <t>VEGA SALVATIERRA ISABEL C</t>
  </si>
  <si>
    <t>OJEDA FERNANDEZ TATIANA</t>
  </si>
  <si>
    <t>ORTIZ LOPEZ KETY</t>
  </si>
  <si>
    <t>VASQUEZ DIAZ ALEXANDER</t>
  </si>
  <si>
    <t>ANEXO 2</t>
  </si>
  <si>
    <t>DERECHOS DE PERFECCIONAMIENTO / 3° CICLO, SECCIÓN 1, AULA 306, M-T</t>
  </si>
  <si>
    <t>AMAYA GALVEZ CARMEN E</t>
  </si>
  <si>
    <t>AVILES GARCIA DUSTIN T</t>
  </si>
  <si>
    <t>BAZAN PALOMINO PATRICIA R</t>
  </si>
  <si>
    <t>BENITEZ CASMA OMAR A</t>
  </si>
  <si>
    <t>CASTRO GRADOS TANIA M</t>
  </si>
  <si>
    <t>CHUMBES PAUCAR KARINA E</t>
  </si>
  <si>
    <t>CHUQUITUCTO GUISVERT LUIS E</t>
  </si>
  <si>
    <t>DELGADO ORE LUIS</t>
  </si>
  <si>
    <t>ESCALANTE TICONA LUIS A</t>
  </si>
  <si>
    <t>LOARDO CRUZ CLAUDIA L</t>
  </si>
  <si>
    <t>MACHACUAY AMARO YAQUILI S</t>
  </si>
  <si>
    <t>MAURICIO GUEVARA JOHN H</t>
  </si>
  <si>
    <t>MENDEZ CCARI BRITANIA I</t>
  </si>
  <si>
    <t xml:space="preserve">NAQUIRA BEDREGAL GIOVANNI </t>
  </si>
  <si>
    <t>NUÑEZ CAPARACHIN ELBETH N</t>
  </si>
  <si>
    <t>PIMENTEL MORENO HILLMAN R</t>
  </si>
  <si>
    <t>QUINTANA GAONA ROSARIO E</t>
  </si>
  <si>
    <t>RIVERA RAMOS ANGEL MARBEL</t>
  </si>
  <si>
    <t>SANCHEZ SAAVEDRA LUZ M</t>
  </si>
  <si>
    <t>SEVILLA FLORES RAFAEL E</t>
  </si>
  <si>
    <t>VELEZ RACZY HUMBERTO A</t>
  </si>
  <si>
    <t>VIDAL MASIAS PAUL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</si>
</sst>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S/.&quot;#,##0.00"/>
    <numFmt numFmtId="165" formatCode="&quot;S/.&quot;\ #,##0.00"/>
    <numFmt numFmtId="166" formatCode="&quot;S/.&quot;#,##0"/>
    <numFmt numFmtId="167" formatCode="&quot;S/.&quot;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0"/>
      <name val="Tw Cen MT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MS Sans Serif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7" fillId="0" borderId="0"/>
  </cellStyleXfs>
  <cellXfs count="138">
    <xf numFmtId="0" fontId="0" fillId="0" borderId="0" xfId="0"/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164" fontId="4" fillId="2" borderId="2" xfId="2" applyNumberFormat="1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0" fontId="4" fillId="2" borderId="3" xfId="2" applyNumberFormat="1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164" fontId="4" fillId="3" borderId="2" xfId="2" applyNumberFormat="1" applyFont="1" applyFill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9" fontId="4" fillId="3" borderId="4" xfId="1" applyFont="1" applyFill="1" applyBorder="1" applyAlignment="1">
      <alignment horizontal="center" vertical="center" wrapText="1"/>
    </xf>
    <xf numFmtId="0" fontId="4" fillId="3" borderId="5" xfId="2" applyFont="1" applyFill="1" applyBorder="1" applyAlignment="1">
      <alignment horizontal="center" vertical="center" wrapText="1"/>
    </xf>
    <xf numFmtId="164" fontId="4" fillId="3" borderId="4" xfId="2" applyNumberFormat="1" applyFont="1" applyFill="1" applyBorder="1" applyAlignment="1">
      <alignment horizontal="center" vertical="center" wrapText="1"/>
    </xf>
    <xf numFmtId="14" fontId="5" fillId="4" borderId="6" xfId="0" applyNumberFormat="1" applyFont="1" applyFill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14" fontId="6" fillId="0" borderId="6" xfId="3" applyNumberFormat="1" applyFont="1" applyBorder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6" fillId="0" borderId="8" xfId="0" applyNumberFormat="1" applyFont="1" applyBorder="1" applyAlignment="1">
      <alignment horizontal="center" vertical="center"/>
    </xf>
    <xf numFmtId="14" fontId="6" fillId="0" borderId="6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 wrapText="1"/>
    </xf>
    <xf numFmtId="164" fontId="4" fillId="2" borderId="10" xfId="2" applyNumberFormat="1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0" fontId="4" fillId="2" borderId="12" xfId="2" applyFont="1" applyFill="1" applyBorder="1" applyAlignment="1">
      <alignment horizontal="center" vertical="center"/>
    </xf>
    <xf numFmtId="0" fontId="4" fillId="2" borderId="13" xfId="2" applyFont="1" applyFill="1" applyBorder="1" applyAlignment="1">
      <alignment horizontal="center" vertical="center"/>
    </xf>
    <xf numFmtId="0" fontId="4" fillId="2" borderId="14" xfId="2" applyFont="1" applyFill="1" applyBorder="1" applyAlignment="1">
      <alignment horizontal="center" vertical="center"/>
    </xf>
    <xf numFmtId="0" fontId="4" fillId="2" borderId="15" xfId="2" applyFont="1" applyFill="1" applyBorder="1" applyAlignment="1">
      <alignment horizontal="center" vertical="center"/>
    </xf>
    <xf numFmtId="0" fontId="4" fillId="2" borderId="16" xfId="2" applyNumberFormat="1" applyFont="1" applyFill="1" applyBorder="1" applyAlignment="1">
      <alignment horizontal="center" vertical="center" wrapText="1"/>
    </xf>
    <xf numFmtId="0" fontId="4" fillId="2" borderId="17" xfId="2" applyFont="1" applyFill="1" applyBorder="1" applyAlignment="1">
      <alignment horizontal="center" vertical="center" wrapText="1"/>
    </xf>
    <xf numFmtId="0" fontId="4" fillId="2" borderId="18" xfId="2" applyFont="1" applyFill="1" applyBorder="1" applyAlignment="1">
      <alignment horizontal="center" vertical="center" wrapText="1"/>
    </xf>
    <xf numFmtId="0" fontId="4" fillId="2" borderId="16" xfId="2" applyFont="1" applyFill="1" applyBorder="1" applyAlignment="1">
      <alignment horizontal="center" vertical="center"/>
    </xf>
    <xf numFmtId="0" fontId="4" fillId="2" borderId="17" xfId="2" applyFont="1" applyFill="1" applyBorder="1" applyAlignment="1">
      <alignment horizontal="center" vertical="center"/>
    </xf>
    <xf numFmtId="0" fontId="4" fillId="2" borderId="18" xfId="2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 wrapText="1"/>
    </xf>
    <xf numFmtId="0" fontId="4" fillId="3" borderId="10" xfId="2" applyFont="1" applyFill="1" applyBorder="1" applyAlignment="1">
      <alignment horizontal="center" vertical="center" wrapText="1"/>
    </xf>
    <xf numFmtId="164" fontId="4" fillId="3" borderId="10" xfId="2" applyNumberFormat="1" applyFont="1" applyFill="1" applyBorder="1" applyAlignment="1">
      <alignment horizontal="center" vertical="center" wrapText="1"/>
    </xf>
    <xf numFmtId="0" fontId="4" fillId="3" borderId="19" xfId="2" applyFont="1" applyFill="1" applyBorder="1" applyAlignment="1">
      <alignment horizontal="center" vertical="center" wrapText="1"/>
    </xf>
    <xf numFmtId="0" fontId="4" fillId="3" borderId="20" xfId="2" applyFont="1" applyFill="1" applyBorder="1" applyAlignment="1">
      <alignment horizontal="center" vertical="center" wrapText="1"/>
    </xf>
    <xf numFmtId="9" fontId="4" fillId="3" borderId="20" xfId="1" applyFont="1" applyFill="1" applyBorder="1" applyAlignment="1">
      <alignment horizontal="center" vertical="center" wrapText="1"/>
    </xf>
    <xf numFmtId="0" fontId="4" fillId="3" borderId="21" xfId="2" applyFont="1" applyFill="1" applyBorder="1" applyAlignment="1">
      <alignment horizontal="center" vertical="center" wrapText="1"/>
    </xf>
    <xf numFmtId="164" fontId="4" fillId="3" borderId="20" xfId="2" applyNumberFormat="1" applyFont="1" applyFill="1" applyBorder="1" applyAlignment="1">
      <alignment horizontal="center" vertical="center" wrapText="1"/>
    </xf>
    <xf numFmtId="14" fontId="6" fillId="0" borderId="13" xfId="3" applyNumberFormat="1" applyFont="1" applyBorder="1" applyAlignment="1">
      <alignment horizontal="center" vertical="center"/>
    </xf>
    <xf numFmtId="0" fontId="6" fillId="0" borderId="15" xfId="3" applyFont="1" applyBorder="1" applyAlignment="1">
      <alignment horizontal="center" vertical="center"/>
    </xf>
    <xf numFmtId="14" fontId="5" fillId="4" borderId="13" xfId="0" applyNumberFormat="1" applyFont="1" applyFill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" fillId="2" borderId="22" xfId="2" applyFont="1" applyFill="1" applyBorder="1" applyAlignment="1">
      <alignment horizontal="center" vertical="center"/>
    </xf>
    <xf numFmtId="0" fontId="4" fillId="2" borderId="23" xfId="2" applyFont="1" applyFill="1" applyBorder="1" applyAlignment="1">
      <alignment horizontal="center" vertical="center"/>
    </xf>
    <xf numFmtId="0" fontId="4" fillId="2" borderId="24" xfId="2" applyFont="1" applyFill="1" applyBorder="1" applyAlignment="1">
      <alignment horizontal="center" vertical="center"/>
    </xf>
    <xf numFmtId="0" fontId="4" fillId="2" borderId="25" xfId="2" applyFont="1" applyFill="1" applyBorder="1" applyAlignment="1">
      <alignment horizontal="center" vertical="center"/>
    </xf>
    <xf numFmtId="0" fontId="4" fillId="2" borderId="2" xfId="2" applyNumberFormat="1" applyFont="1" applyFill="1" applyBorder="1" applyAlignment="1">
      <alignment horizontal="center" vertical="center" wrapText="1"/>
    </xf>
    <xf numFmtId="165" fontId="4" fillId="2" borderId="2" xfId="2" applyNumberFormat="1" applyFont="1" applyFill="1" applyBorder="1" applyAlignment="1">
      <alignment horizontal="center" vertical="center"/>
    </xf>
    <xf numFmtId="14" fontId="4" fillId="2" borderId="26" xfId="2" applyNumberFormat="1" applyFont="1" applyFill="1" applyBorder="1" applyAlignment="1">
      <alignment horizontal="center" vertical="center"/>
    </xf>
    <xf numFmtId="14" fontId="4" fillId="2" borderId="16" xfId="2" applyNumberFormat="1" applyFont="1" applyFill="1" applyBorder="1" applyAlignment="1">
      <alignment horizontal="center" vertical="center"/>
    </xf>
    <xf numFmtId="165" fontId="4" fillId="2" borderId="10" xfId="2" applyNumberFormat="1" applyFont="1" applyFill="1" applyBorder="1" applyAlignment="1">
      <alignment horizontal="center" vertical="center"/>
    </xf>
    <xf numFmtId="0" fontId="4" fillId="3" borderId="27" xfId="2" applyFont="1" applyFill="1" applyBorder="1" applyAlignment="1">
      <alignment horizontal="center" vertical="center" wrapText="1"/>
    </xf>
    <xf numFmtId="0" fontId="4" fillId="3" borderId="28" xfId="2" applyFont="1" applyFill="1" applyBorder="1" applyAlignment="1">
      <alignment horizontal="center" vertical="center" wrapText="1"/>
    </xf>
    <xf numFmtId="9" fontId="4" fillId="3" borderId="27" xfId="1" applyFont="1" applyFill="1" applyBorder="1" applyAlignment="1">
      <alignment horizontal="center" vertical="center" wrapText="1"/>
    </xf>
    <xf numFmtId="0" fontId="4" fillId="3" borderId="16" xfId="2" applyFont="1" applyFill="1" applyBorder="1" applyAlignment="1">
      <alignment horizontal="center" vertical="center" wrapText="1"/>
    </xf>
    <xf numFmtId="0" fontId="4" fillId="3" borderId="17" xfId="2" applyFont="1" applyFill="1" applyBorder="1" applyAlignment="1">
      <alignment horizontal="center" vertical="center" wrapText="1"/>
    </xf>
    <xf numFmtId="0" fontId="4" fillId="3" borderId="18" xfId="2" applyFont="1" applyFill="1" applyBorder="1" applyAlignment="1">
      <alignment horizontal="center" vertical="center" wrapText="1"/>
    </xf>
    <xf numFmtId="164" fontId="4" fillId="3" borderId="17" xfId="2" applyNumberFormat="1" applyFont="1" applyFill="1" applyBorder="1" applyAlignment="1">
      <alignment horizontal="center" vertical="center" wrapText="1"/>
    </xf>
    <xf numFmtId="0" fontId="4" fillId="2" borderId="29" xfId="2" applyFont="1" applyFill="1" applyBorder="1" applyAlignment="1">
      <alignment horizontal="center" vertical="center"/>
    </xf>
    <xf numFmtId="0" fontId="4" fillId="2" borderId="29" xfId="2" applyFont="1" applyFill="1" applyBorder="1" applyAlignment="1">
      <alignment horizontal="center" vertical="center" wrapText="1"/>
    </xf>
    <xf numFmtId="0" fontId="4" fillId="2" borderId="2" xfId="2" applyNumberFormat="1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/>
    </xf>
    <xf numFmtId="165" fontId="4" fillId="2" borderId="2" xfId="2" applyNumberFormat="1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0" fontId="4" fillId="2" borderId="10" xfId="2" applyNumberFormat="1" applyFont="1" applyFill="1" applyBorder="1" applyAlignment="1">
      <alignment horizontal="center" vertical="center"/>
    </xf>
    <xf numFmtId="165" fontId="4" fillId="2" borderId="2" xfId="2" applyNumberFormat="1" applyFont="1" applyFill="1" applyBorder="1" applyAlignment="1">
      <alignment horizontal="center" vertical="center" wrapText="1"/>
    </xf>
    <xf numFmtId="0" fontId="4" fillId="3" borderId="29" xfId="2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9" fontId="4" fillId="3" borderId="2" xfId="1" applyFont="1" applyFill="1" applyBorder="1" applyAlignment="1">
      <alignment horizontal="center" vertical="center" wrapText="1"/>
    </xf>
    <xf numFmtId="164" fontId="4" fillId="2" borderId="2" xfId="2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0" fontId="0" fillId="0" borderId="14" xfId="0" applyNumberFormat="1" applyFill="1" applyBorder="1" applyAlignment="1">
      <alignment horizontal="center"/>
    </xf>
    <xf numFmtId="165" fontId="0" fillId="0" borderId="14" xfId="0" applyNumberFormat="1" applyFill="1" applyBorder="1" applyAlignment="1">
      <alignment horizontal="center"/>
    </xf>
    <xf numFmtId="14" fontId="0" fillId="0" borderId="14" xfId="0" applyNumberFormat="1" applyFill="1" applyBorder="1" applyAlignment="1">
      <alignment horizontal="center"/>
    </xf>
    <xf numFmtId="166" fontId="0" fillId="0" borderId="14" xfId="0" applyNumberFormat="1" applyFill="1" applyBorder="1" applyAlignment="1">
      <alignment horizontal="center"/>
    </xf>
    <xf numFmtId="0" fontId="0" fillId="0" borderId="0" xfId="0" applyFill="1"/>
    <xf numFmtId="0" fontId="6" fillId="0" borderId="15" xfId="3" applyNumberFormat="1" applyFont="1" applyFill="1" applyBorder="1" applyAlignment="1">
      <alignment horizontal="center" vertical="center"/>
    </xf>
    <xf numFmtId="9" fontId="0" fillId="0" borderId="14" xfId="1" applyFont="1" applyFill="1" applyBorder="1" applyAlignment="1">
      <alignment horizontal="center"/>
    </xf>
    <xf numFmtId="167" fontId="0" fillId="0" borderId="14" xfId="0" applyNumberFormat="1" applyFill="1" applyBorder="1" applyAlignment="1">
      <alignment horizontal="center"/>
    </xf>
    <xf numFmtId="49" fontId="6" fillId="0" borderId="15" xfId="3" applyNumberFormat="1" applyFont="1" applyBorder="1" applyAlignment="1">
      <alignment horizontal="center" vertical="center"/>
    </xf>
    <xf numFmtId="0" fontId="0" fillId="0" borderId="14" xfId="0" applyFont="1" applyFill="1" applyBorder="1" applyAlignment="1">
      <alignment horizontal="center"/>
    </xf>
    <xf numFmtId="14" fontId="0" fillId="0" borderId="14" xfId="0" applyNumberFormat="1" applyFont="1" applyFill="1" applyBorder="1" applyAlignment="1">
      <alignment horizontal="center"/>
    </xf>
    <xf numFmtId="0" fontId="0" fillId="0" borderId="14" xfId="0" applyNumberFormat="1" applyFont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/>
    <xf numFmtId="0" fontId="0" fillId="0" borderId="0" xfId="0" applyNumberFormat="1"/>
    <xf numFmtId="14" fontId="0" fillId="0" borderId="0" xfId="0" applyNumberFormat="1"/>
    <xf numFmtId="0" fontId="11" fillId="0" borderId="0" xfId="0" applyFont="1" applyAlignment="1">
      <alignment horizontal="center"/>
    </xf>
    <xf numFmtId="0" fontId="4" fillId="2" borderId="17" xfId="2" applyNumberFormat="1" applyFont="1" applyFill="1" applyBorder="1" applyAlignment="1">
      <alignment horizontal="center" vertical="center" wrapText="1"/>
    </xf>
    <xf numFmtId="0" fontId="4" fillId="2" borderId="18" xfId="2" applyNumberFormat="1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165" fontId="2" fillId="0" borderId="3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0" applyNumberFormat="1" applyFill="1" applyBorder="1" applyAlignment="1">
      <alignment horizontal="right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21" xfId="0" applyNumberFormat="1" applyFill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4" fillId="2" borderId="31" xfId="2" applyFont="1" applyFill="1" applyBorder="1" applyAlignment="1">
      <alignment horizontal="center" vertical="center"/>
    </xf>
    <xf numFmtId="0" fontId="4" fillId="2" borderId="30" xfId="2" applyFont="1" applyFill="1" applyBorder="1" applyAlignment="1">
      <alignment horizontal="center" vertical="center" wrapText="1"/>
    </xf>
    <xf numFmtId="165" fontId="4" fillId="2" borderId="26" xfId="2" applyNumberFormat="1" applyFont="1" applyFill="1" applyBorder="1" applyAlignment="1">
      <alignment horizontal="center" vertical="center" wrapText="1"/>
    </xf>
    <xf numFmtId="0" fontId="4" fillId="2" borderId="26" xfId="2" applyFont="1" applyFill="1" applyBorder="1" applyAlignment="1">
      <alignment horizontal="center" vertical="center"/>
    </xf>
    <xf numFmtId="165" fontId="4" fillId="2" borderId="26" xfId="2" applyNumberFormat="1" applyFont="1" applyFill="1" applyBorder="1" applyAlignment="1">
      <alignment horizontal="center" vertical="center"/>
    </xf>
    <xf numFmtId="0" fontId="4" fillId="3" borderId="31" xfId="2" applyFont="1" applyFill="1" applyBorder="1" applyAlignment="1">
      <alignment horizontal="center" vertical="center" wrapText="1"/>
    </xf>
    <xf numFmtId="165" fontId="2" fillId="0" borderId="2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Fill="1" applyBorder="1" applyAlignment="1">
      <alignment horizontal="right" vertical="center"/>
    </xf>
    <xf numFmtId="165" fontId="0" fillId="0" borderId="14" xfId="0" applyNumberFormat="1" applyFont="1" applyFill="1" applyBorder="1" applyAlignment="1">
      <alignment horizontal="center"/>
    </xf>
  </cellXfs>
  <cellStyles count="4">
    <cellStyle name="Normal" xfId="0" builtinId="0"/>
    <cellStyle name="Normal 2" xfId="3"/>
    <cellStyle name="Normal 3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8"/>
  <sheetViews>
    <sheetView workbookViewId="0">
      <selection activeCell="P69" sqref="P69"/>
    </sheetView>
  </sheetViews>
  <sheetFormatPr baseColWidth="10" defaultRowHeight="15" x14ac:dyDescent="0.25"/>
  <sheetData>
    <row r="1" spans="1:107" ht="15.75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5" t="s">
        <v>20</v>
      </c>
      <c r="V1" s="6" t="s">
        <v>21</v>
      </c>
      <c r="W1" s="7"/>
      <c r="X1" s="7"/>
      <c r="Y1" s="8"/>
      <c r="Z1" s="9" t="s">
        <v>22</v>
      </c>
      <c r="AA1" s="10"/>
      <c r="AB1" s="11"/>
      <c r="AC1" s="9" t="s">
        <v>23</v>
      </c>
      <c r="AD1" s="10"/>
      <c r="AE1" s="11"/>
      <c r="AF1" s="9" t="s">
        <v>24</v>
      </c>
      <c r="AG1" s="10"/>
      <c r="AH1" s="11"/>
      <c r="AI1" s="9" t="s">
        <v>25</v>
      </c>
      <c r="AJ1" s="10"/>
      <c r="AK1" s="11"/>
      <c r="AL1" s="12" t="s">
        <v>26</v>
      </c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4"/>
      <c r="BV1" s="15" t="s">
        <v>27</v>
      </c>
      <c r="BW1" s="16" t="s">
        <v>28</v>
      </c>
      <c r="BX1" s="17" t="s">
        <v>29</v>
      </c>
      <c r="BY1" s="18" t="s">
        <v>30</v>
      </c>
      <c r="BZ1" s="19"/>
      <c r="CA1" s="20"/>
      <c r="CB1" s="19"/>
      <c r="CC1" s="19"/>
      <c r="CD1" s="21"/>
      <c r="CE1" s="18" t="s">
        <v>31</v>
      </c>
      <c r="CF1" s="19"/>
      <c r="CG1" s="19"/>
      <c r="CH1" s="19"/>
      <c r="CI1" s="22"/>
      <c r="CJ1" s="19"/>
      <c r="CK1" s="19"/>
      <c r="CL1" s="19"/>
      <c r="CM1" s="19"/>
      <c r="CN1" s="21"/>
      <c r="CO1" s="15" t="s">
        <v>32</v>
      </c>
      <c r="CS1" s="23">
        <v>42007</v>
      </c>
      <c r="CT1" s="24">
        <v>120798</v>
      </c>
      <c r="CV1" s="25">
        <v>42371</v>
      </c>
      <c r="CW1" s="26">
        <v>126399</v>
      </c>
      <c r="CY1" s="23">
        <v>42737</v>
      </c>
      <c r="CZ1" s="27">
        <v>131125</v>
      </c>
      <c r="DB1" s="28">
        <v>43102</v>
      </c>
      <c r="DC1" s="29">
        <v>136792</v>
      </c>
    </row>
    <row r="2" spans="1:107" ht="15.75" thickBot="1" x14ac:dyDescent="0.3">
      <c r="A2" s="30"/>
      <c r="B2" s="30"/>
      <c r="C2" s="31"/>
      <c r="D2" s="32"/>
      <c r="E2" s="32"/>
      <c r="F2" s="32"/>
      <c r="G2" s="33"/>
      <c r="H2" s="33"/>
      <c r="I2" s="33"/>
      <c r="J2" s="33"/>
      <c r="K2" s="33"/>
      <c r="L2" s="32"/>
      <c r="M2" s="33"/>
      <c r="N2" s="32"/>
      <c r="O2" s="32"/>
      <c r="P2" s="33"/>
      <c r="Q2" s="32"/>
      <c r="R2" s="32"/>
      <c r="S2" s="32"/>
      <c r="T2" s="32"/>
      <c r="U2" s="34"/>
      <c r="V2" s="35"/>
      <c r="W2" s="36"/>
      <c r="X2" s="36"/>
      <c r="Y2" s="37"/>
      <c r="Z2" s="38"/>
      <c r="AA2" s="39"/>
      <c r="AB2" s="40"/>
      <c r="AC2" s="38"/>
      <c r="AD2" s="39"/>
      <c r="AE2" s="40"/>
      <c r="AF2" s="38"/>
      <c r="AG2" s="39"/>
      <c r="AH2" s="40"/>
      <c r="AI2" s="38"/>
      <c r="AJ2" s="39"/>
      <c r="AK2" s="40"/>
      <c r="AL2" s="41" t="s">
        <v>33</v>
      </c>
      <c r="AM2" s="42"/>
      <c r="AN2" s="42"/>
      <c r="AO2" s="42"/>
      <c r="AP2" s="42"/>
      <c r="AQ2" s="42"/>
      <c r="AR2" s="42"/>
      <c r="AS2" s="42"/>
      <c r="AT2" s="43"/>
      <c r="AU2" s="44" t="s">
        <v>34</v>
      </c>
      <c r="AV2" s="45"/>
      <c r="AW2" s="45"/>
      <c r="AX2" s="45"/>
      <c r="AY2" s="45"/>
      <c r="AZ2" s="45"/>
      <c r="BA2" s="45"/>
      <c r="BB2" s="45"/>
      <c r="BC2" s="46"/>
      <c r="BD2" s="44" t="s">
        <v>35</v>
      </c>
      <c r="BE2" s="45"/>
      <c r="BF2" s="45"/>
      <c r="BG2" s="45"/>
      <c r="BH2" s="45"/>
      <c r="BI2" s="45"/>
      <c r="BJ2" s="45"/>
      <c r="BK2" s="45"/>
      <c r="BL2" s="46"/>
      <c r="BM2" s="44" t="s">
        <v>36</v>
      </c>
      <c r="BN2" s="45"/>
      <c r="BO2" s="45"/>
      <c r="BP2" s="45"/>
      <c r="BQ2" s="45"/>
      <c r="BR2" s="45"/>
      <c r="BS2" s="45"/>
      <c r="BT2" s="45"/>
      <c r="BU2" s="46"/>
      <c r="BV2" s="47"/>
      <c r="BW2" s="48"/>
      <c r="BX2" s="49"/>
      <c r="BY2" s="50"/>
      <c r="BZ2" s="51"/>
      <c r="CA2" s="52"/>
      <c r="CB2" s="51"/>
      <c r="CC2" s="51"/>
      <c r="CD2" s="53"/>
      <c r="CE2" s="50"/>
      <c r="CF2" s="51"/>
      <c r="CG2" s="51"/>
      <c r="CH2" s="51"/>
      <c r="CI2" s="54"/>
      <c r="CJ2" s="51"/>
      <c r="CK2" s="51"/>
      <c r="CL2" s="51"/>
      <c r="CM2" s="51"/>
      <c r="CN2" s="53"/>
      <c r="CO2" s="47"/>
      <c r="CS2" s="23">
        <v>42009</v>
      </c>
      <c r="CT2" s="24">
        <v>120805</v>
      </c>
      <c r="CV2" s="55">
        <v>42373</v>
      </c>
      <c r="CW2" s="56">
        <v>126403</v>
      </c>
      <c r="CY2" s="57">
        <v>42738</v>
      </c>
      <c r="CZ2" s="58">
        <v>131129</v>
      </c>
      <c r="DB2" s="59">
        <v>43103</v>
      </c>
      <c r="DC2" s="60">
        <v>136796</v>
      </c>
    </row>
    <row r="3" spans="1:107" ht="15.75" thickBot="1" x14ac:dyDescent="0.3">
      <c r="A3" s="30"/>
      <c r="B3" s="30"/>
      <c r="C3" s="31"/>
      <c r="D3" s="32"/>
      <c r="E3" s="32"/>
      <c r="F3" s="32"/>
      <c r="G3" s="33"/>
      <c r="H3" s="33"/>
      <c r="I3" s="33"/>
      <c r="J3" s="33"/>
      <c r="K3" s="33"/>
      <c r="L3" s="32"/>
      <c r="M3" s="33"/>
      <c r="N3" s="32"/>
      <c r="O3" s="32"/>
      <c r="P3" s="33"/>
      <c r="Q3" s="32"/>
      <c r="R3" s="32"/>
      <c r="S3" s="32"/>
      <c r="T3" s="32"/>
      <c r="U3" s="34"/>
      <c r="V3" s="35"/>
      <c r="W3" s="36"/>
      <c r="X3" s="36"/>
      <c r="Y3" s="37"/>
      <c r="Z3" s="61"/>
      <c r="AA3" s="62"/>
      <c r="AB3" s="63"/>
      <c r="AC3" s="61"/>
      <c r="AD3" s="62"/>
      <c r="AE3" s="63"/>
      <c r="AF3" s="61"/>
      <c r="AG3" s="62"/>
      <c r="AH3" s="63"/>
      <c r="AI3" s="61"/>
      <c r="AJ3" s="62"/>
      <c r="AK3" s="64"/>
      <c r="AL3" s="65" t="s">
        <v>37</v>
      </c>
      <c r="AM3" s="3" t="s">
        <v>38</v>
      </c>
      <c r="AN3" s="2" t="s">
        <v>39</v>
      </c>
      <c r="AO3" s="66" t="s">
        <v>40</v>
      </c>
      <c r="AP3" s="6" t="s">
        <v>41</v>
      </c>
      <c r="AQ3" s="7"/>
      <c r="AR3" s="7"/>
      <c r="AS3" s="8"/>
      <c r="AT3" s="67">
        <v>43220</v>
      </c>
      <c r="AU3" s="3" t="s">
        <v>37</v>
      </c>
      <c r="AV3" s="31" t="s">
        <v>38</v>
      </c>
      <c r="AW3" s="31" t="s">
        <v>39</v>
      </c>
      <c r="AX3" s="66" t="s">
        <v>40</v>
      </c>
      <c r="AY3" s="6" t="s">
        <v>41</v>
      </c>
      <c r="AZ3" s="7"/>
      <c r="BA3" s="7"/>
      <c r="BB3" s="8"/>
      <c r="BC3" s="68">
        <v>43251</v>
      </c>
      <c r="BD3" s="3" t="s">
        <v>37</v>
      </c>
      <c r="BE3" s="31" t="s">
        <v>38</v>
      </c>
      <c r="BF3" s="31" t="s">
        <v>39</v>
      </c>
      <c r="BG3" s="69" t="s">
        <v>40</v>
      </c>
      <c r="BH3" s="6" t="s">
        <v>41</v>
      </c>
      <c r="BI3" s="7"/>
      <c r="BJ3" s="7"/>
      <c r="BK3" s="8"/>
      <c r="BL3" s="67">
        <v>43281</v>
      </c>
      <c r="BM3" s="3" t="s">
        <v>37</v>
      </c>
      <c r="BN3" s="31" t="s">
        <v>38</v>
      </c>
      <c r="BO3" s="31" t="s">
        <v>39</v>
      </c>
      <c r="BP3" s="69" t="s">
        <v>40</v>
      </c>
      <c r="BQ3" s="6" t="s">
        <v>41</v>
      </c>
      <c r="BR3" s="7"/>
      <c r="BS3" s="7"/>
      <c r="BT3" s="8"/>
      <c r="BU3" s="67">
        <v>43312</v>
      </c>
      <c r="BV3" s="47"/>
      <c r="BW3" s="48"/>
      <c r="BX3" s="49"/>
      <c r="BY3" s="70" t="s">
        <v>42</v>
      </c>
      <c r="BZ3" s="71"/>
      <c r="CA3" s="72" t="s">
        <v>43</v>
      </c>
      <c r="CB3" s="71"/>
      <c r="CC3" s="70" t="s">
        <v>44</v>
      </c>
      <c r="CD3" s="71"/>
      <c r="CE3" s="73" t="s">
        <v>45</v>
      </c>
      <c r="CF3" s="74"/>
      <c r="CG3" s="75"/>
      <c r="CH3" s="73" t="s">
        <v>43</v>
      </c>
      <c r="CI3" s="76"/>
      <c r="CJ3" s="74"/>
      <c r="CK3" s="75"/>
      <c r="CL3" s="44" t="s">
        <v>41</v>
      </c>
      <c r="CM3" s="46"/>
      <c r="CN3" s="67">
        <f ca="1">TODAY()</f>
        <v>43349</v>
      </c>
      <c r="CO3" s="47"/>
      <c r="CS3" s="23">
        <v>42010</v>
      </c>
      <c r="CT3" s="24">
        <v>120810</v>
      </c>
      <c r="CV3" s="55">
        <v>42374</v>
      </c>
      <c r="CW3" s="56">
        <v>126410</v>
      </c>
      <c r="CY3" s="57">
        <v>42739</v>
      </c>
      <c r="CZ3" s="58">
        <v>131134</v>
      </c>
      <c r="DB3" s="59">
        <v>43104</v>
      </c>
      <c r="DC3" s="60">
        <v>136867</v>
      </c>
    </row>
    <row r="4" spans="1:107" ht="29.25" thickBot="1" x14ac:dyDescent="0.3">
      <c r="A4" s="77"/>
      <c r="B4" s="77"/>
      <c r="C4" s="31"/>
      <c r="D4" s="32"/>
      <c r="E4" s="32"/>
      <c r="F4" s="32"/>
      <c r="G4" s="78"/>
      <c r="H4" s="78"/>
      <c r="I4" s="78"/>
      <c r="J4" s="78"/>
      <c r="K4" s="78"/>
      <c r="L4" s="32"/>
      <c r="M4" s="78"/>
      <c r="N4" s="32"/>
      <c r="O4" s="32"/>
      <c r="P4" s="78"/>
      <c r="Q4" s="32"/>
      <c r="R4" s="32"/>
      <c r="S4" s="32"/>
      <c r="T4" s="32"/>
      <c r="U4" s="34"/>
      <c r="V4" s="79" t="s">
        <v>37</v>
      </c>
      <c r="W4" s="80" t="s">
        <v>38</v>
      </c>
      <c r="X4" s="80" t="s">
        <v>39</v>
      </c>
      <c r="Y4" s="81" t="s">
        <v>40</v>
      </c>
      <c r="Z4" s="80" t="s">
        <v>38</v>
      </c>
      <c r="AA4" s="80" t="s">
        <v>39</v>
      </c>
      <c r="AB4" s="80" t="s">
        <v>40</v>
      </c>
      <c r="AC4" s="80" t="s">
        <v>38</v>
      </c>
      <c r="AD4" s="80" t="s">
        <v>39</v>
      </c>
      <c r="AE4" s="80" t="s">
        <v>40</v>
      </c>
      <c r="AF4" s="82" t="s">
        <v>38</v>
      </c>
      <c r="AG4" s="82" t="s">
        <v>39</v>
      </c>
      <c r="AH4" s="83" t="s">
        <v>40</v>
      </c>
      <c r="AI4" s="82" t="s">
        <v>38</v>
      </c>
      <c r="AJ4" s="82" t="s">
        <v>39</v>
      </c>
      <c r="AK4" s="83" t="s">
        <v>40</v>
      </c>
      <c r="AL4" s="84"/>
      <c r="AM4" s="32"/>
      <c r="AN4" s="31"/>
      <c r="AO4" s="69"/>
      <c r="AP4" s="85" t="s">
        <v>37</v>
      </c>
      <c r="AQ4" s="80" t="s">
        <v>38</v>
      </c>
      <c r="AR4" s="80" t="s">
        <v>39</v>
      </c>
      <c r="AS4" s="81" t="s">
        <v>46</v>
      </c>
      <c r="AT4" s="81" t="s">
        <v>47</v>
      </c>
      <c r="AU4" s="31"/>
      <c r="AV4" s="31"/>
      <c r="AW4" s="31"/>
      <c r="AX4" s="69"/>
      <c r="AY4" s="79" t="s">
        <v>37</v>
      </c>
      <c r="AZ4" s="80" t="s">
        <v>38</v>
      </c>
      <c r="BA4" s="80" t="s">
        <v>39</v>
      </c>
      <c r="BB4" s="81" t="s">
        <v>46</v>
      </c>
      <c r="BC4" s="81" t="s">
        <v>47</v>
      </c>
      <c r="BD4" s="31"/>
      <c r="BE4" s="31"/>
      <c r="BF4" s="31"/>
      <c r="BG4" s="69"/>
      <c r="BH4" s="79" t="s">
        <v>37</v>
      </c>
      <c r="BI4" s="80" t="s">
        <v>38</v>
      </c>
      <c r="BJ4" s="80" t="s">
        <v>39</v>
      </c>
      <c r="BK4" s="81" t="s">
        <v>46</v>
      </c>
      <c r="BL4" s="81" t="s">
        <v>47</v>
      </c>
      <c r="BM4" s="31"/>
      <c r="BN4" s="31"/>
      <c r="BO4" s="31"/>
      <c r="BP4" s="69"/>
      <c r="BQ4" s="79" t="s">
        <v>37</v>
      </c>
      <c r="BR4" s="80" t="s">
        <v>38</v>
      </c>
      <c r="BS4" s="80" t="s">
        <v>39</v>
      </c>
      <c r="BT4" s="81" t="s">
        <v>46</v>
      </c>
      <c r="BU4" s="81" t="s">
        <v>47</v>
      </c>
      <c r="BV4" s="86"/>
      <c r="BW4" s="48"/>
      <c r="BX4" s="49"/>
      <c r="BY4" s="87" t="s">
        <v>48</v>
      </c>
      <c r="BZ4" s="87" t="s">
        <v>49</v>
      </c>
      <c r="CA4" s="88" t="s">
        <v>48</v>
      </c>
      <c r="CB4" s="87" t="s">
        <v>49</v>
      </c>
      <c r="CC4" s="87" t="s">
        <v>48</v>
      </c>
      <c r="CD4" s="87" t="s">
        <v>49</v>
      </c>
      <c r="CE4" s="80" t="s">
        <v>46</v>
      </c>
      <c r="CF4" s="89" t="s">
        <v>47</v>
      </c>
      <c r="CG4" s="80" t="s">
        <v>50</v>
      </c>
      <c r="CH4" s="80" t="s">
        <v>46</v>
      </c>
      <c r="CI4" s="89" t="s">
        <v>47</v>
      </c>
      <c r="CJ4" s="80" t="s">
        <v>50</v>
      </c>
      <c r="CK4" s="89" t="s">
        <v>51</v>
      </c>
      <c r="CL4" s="80" t="s">
        <v>46</v>
      </c>
      <c r="CM4" s="80" t="s">
        <v>47</v>
      </c>
      <c r="CN4" s="80" t="s">
        <v>50</v>
      </c>
      <c r="CO4" s="86"/>
      <c r="CS4" s="23">
        <v>42011</v>
      </c>
      <c r="CT4" s="24">
        <v>120844</v>
      </c>
      <c r="CV4" s="55">
        <v>42375</v>
      </c>
      <c r="CW4" s="56">
        <v>126414</v>
      </c>
      <c r="CY4" s="57">
        <v>42740</v>
      </c>
      <c r="CZ4" s="58">
        <v>131139</v>
      </c>
      <c r="DB4" s="59">
        <v>43105</v>
      </c>
      <c r="DC4" s="60">
        <v>136872</v>
      </c>
    </row>
    <row r="5" spans="1:107" ht="15.75" thickBot="1" x14ac:dyDescent="0.3">
      <c r="A5" s="90">
        <v>1</v>
      </c>
      <c r="B5" s="91" t="s">
        <v>52</v>
      </c>
      <c r="C5" s="92"/>
      <c r="D5" s="93" t="s">
        <v>53</v>
      </c>
      <c r="E5" s="94">
        <v>17097408</v>
      </c>
      <c r="F5" s="94"/>
      <c r="G5" s="94"/>
      <c r="H5" s="94"/>
      <c r="I5" s="94"/>
      <c r="J5" s="94"/>
      <c r="K5" s="94"/>
      <c r="L5" s="94"/>
      <c r="M5" s="94"/>
      <c r="N5" s="94">
        <v>3</v>
      </c>
      <c r="O5" s="94">
        <v>1</v>
      </c>
      <c r="P5" s="94">
        <v>304</v>
      </c>
      <c r="Q5" s="94"/>
      <c r="R5" s="94"/>
      <c r="S5" s="94"/>
      <c r="T5" s="94">
        <v>17</v>
      </c>
      <c r="U5" s="95">
        <v>305.88</v>
      </c>
      <c r="V5" s="96"/>
      <c r="W5" s="94"/>
      <c r="X5" s="94"/>
      <c r="Y5" s="97">
        <v>0</v>
      </c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6" t="e">
        <f>VLOOKUP(AN5,AÑO18,2,FALSE)</f>
        <v>#N/A</v>
      </c>
      <c r="AM5" s="94">
        <v>11664050</v>
      </c>
      <c r="AN5" s="98">
        <v>43269</v>
      </c>
      <c r="AO5" s="97">
        <v>3900</v>
      </c>
      <c r="AP5" s="97"/>
      <c r="AQ5" s="94"/>
      <c r="AR5" s="94"/>
      <c r="AS5" s="97"/>
      <c r="AT5" s="97">
        <f>IF(AN5&gt;$AT$3,(AN5-$AT$3)*0.1,0)+IF((AN5-$AT$3)&gt;14,30,0)</f>
        <v>34.9</v>
      </c>
      <c r="AU5" s="97"/>
      <c r="AV5" s="94"/>
      <c r="AW5" s="94"/>
      <c r="AX5" s="97"/>
      <c r="AY5" s="96"/>
      <c r="AZ5" s="94"/>
      <c r="BA5" s="94"/>
      <c r="BB5" s="97"/>
      <c r="BC5" s="97">
        <f t="shared" ref="BC5:BC58" si="0">IF(AW5&gt;$BC$3,(AW5-$BC$3)*0.1,0)+IF((AW5-$BC$3)&gt;14,30,0)</f>
        <v>0</v>
      </c>
      <c r="BD5" s="97"/>
      <c r="BE5" s="94"/>
      <c r="BF5" s="94"/>
      <c r="BG5" s="97"/>
      <c r="BH5" s="96"/>
      <c r="BI5" s="94"/>
      <c r="BJ5" s="94"/>
      <c r="BK5" s="97"/>
      <c r="BL5" s="97">
        <f>IF(BF5&gt;$BL$3,(BF5-$BL$3)*0.1,0)+IF((BF5-$BL$3)&gt;14,30,0)</f>
        <v>0</v>
      </c>
      <c r="BM5" s="97"/>
      <c r="BN5" s="94"/>
      <c r="BO5" s="94"/>
      <c r="BP5" s="97"/>
      <c r="BQ5" s="97"/>
      <c r="BR5" s="94"/>
      <c r="BS5" s="94"/>
      <c r="BT5" s="97"/>
      <c r="BU5" s="97">
        <f>IF(BO5&gt;$BU$3,(BO5-$BU$3)*0.1,0)+IF((BO5-$BU$3)&gt;14,30,0)</f>
        <v>0</v>
      </c>
      <c r="BV5" s="95">
        <f t="shared" ref="BV5:BV58" si="1">SUM(Y5,AO5,AS5,AX5,BB5,BG5,BK5,BP5,BT5)</f>
        <v>3900</v>
      </c>
      <c r="BW5" s="95">
        <f ca="1">IF((CN5+CK5+CG5)&lt;0,0,CN5+CK5+CG5)</f>
        <v>0</v>
      </c>
      <c r="BX5" s="95">
        <f>IF((CJ5+CN5+CG5)&lt;0,0,(CJ5+CN5+CG5))</f>
        <v>1782.8600000000001</v>
      </c>
      <c r="BY5" s="94"/>
      <c r="BZ5" s="94"/>
      <c r="CA5" s="94"/>
      <c r="CB5" s="94"/>
      <c r="CC5" s="94"/>
      <c r="CD5" s="94"/>
      <c r="CE5" s="97">
        <f>Y5</f>
        <v>0</v>
      </c>
      <c r="CF5" s="95">
        <f t="shared" ref="CF5:CF58" si="2">IF(B5="DOCTORADO EN CIENCIAS ADMINISTRATIVAS",448,348)-IF(B5="DOCTORADO EN CIENCIAS ADMINISTRATIVAS",448,348)*BY5</f>
        <v>448</v>
      </c>
      <c r="CG5" s="95">
        <f>CF5-CE5</f>
        <v>448</v>
      </c>
      <c r="CH5" s="95">
        <f>AO5+AX5+BG5+BP5</f>
        <v>3900</v>
      </c>
      <c r="CI5" s="95">
        <f t="shared" ref="CI5:CI58" si="3">(T5*U5)-(T5*U5)*CA5</f>
        <v>5199.96</v>
      </c>
      <c r="CJ5" s="99">
        <f>CI5-CH5</f>
        <v>1299.96</v>
      </c>
      <c r="CK5" s="99">
        <f ca="1">IF(CJ5=0,0,IF(TODAY()&lt;($AT$3+30),(CI5/4),IF(TODAY()&lt;($BC$3+31),(CI5/4)*2,IF(TODAY()&lt;($BL$3+30),(CI5/4)*3,IF(TODAY()&lt;($BU$3+31),(CI5/4)*4))))-CH5)</f>
        <v>-3900</v>
      </c>
      <c r="CL5" s="95">
        <f>AS5+BB5+BK5+BT5</f>
        <v>0</v>
      </c>
      <c r="CM5" s="95">
        <f>(AT5+BC5+BL5+BU5)-(AT5+BC5+BL5+BU5)*CC5</f>
        <v>34.9</v>
      </c>
      <c r="CN5" s="95">
        <f>CM5-CL5</f>
        <v>34.9</v>
      </c>
      <c r="CO5" s="94"/>
      <c r="CP5" s="100"/>
      <c r="CQ5" s="100"/>
      <c r="CR5" s="100"/>
      <c r="CS5" s="23">
        <v>42012</v>
      </c>
      <c r="CT5" s="101">
        <v>120856</v>
      </c>
      <c r="CU5" s="100"/>
      <c r="CV5" s="55">
        <v>42376</v>
      </c>
      <c r="CW5" s="56">
        <v>126417</v>
      </c>
      <c r="CX5" s="100"/>
      <c r="CY5" s="57">
        <v>42741</v>
      </c>
      <c r="CZ5" s="58">
        <v>131148</v>
      </c>
      <c r="DA5" s="100"/>
      <c r="DB5" s="59">
        <v>43106</v>
      </c>
      <c r="DC5" s="60">
        <v>136881</v>
      </c>
    </row>
    <row r="6" spans="1:107" ht="15.75" thickBot="1" x14ac:dyDescent="0.3">
      <c r="A6" s="90">
        <v>2</v>
      </c>
      <c r="B6" s="91" t="s">
        <v>52</v>
      </c>
      <c r="C6" s="92"/>
      <c r="D6" s="93" t="s">
        <v>54</v>
      </c>
      <c r="E6" s="94">
        <v>17097404</v>
      </c>
      <c r="F6" s="94"/>
      <c r="G6" s="94"/>
      <c r="H6" s="98"/>
      <c r="I6" s="95"/>
      <c r="J6" s="94"/>
      <c r="K6" s="98"/>
      <c r="L6" s="95"/>
      <c r="M6" s="98"/>
      <c r="N6" s="94">
        <v>3</v>
      </c>
      <c r="O6" s="94">
        <v>1</v>
      </c>
      <c r="P6" s="94">
        <v>304</v>
      </c>
      <c r="Q6" s="94"/>
      <c r="R6" s="98"/>
      <c r="S6" s="95"/>
      <c r="T6" s="94">
        <v>17</v>
      </c>
      <c r="U6" s="95">
        <v>305.88</v>
      </c>
      <c r="V6" s="96">
        <f t="shared" ref="V6:V17" si="4">VLOOKUP(X6,AÑO18,2,FALSE)</f>
        <v>137402</v>
      </c>
      <c r="W6" s="94">
        <v>11768175</v>
      </c>
      <c r="X6" s="98">
        <v>43151</v>
      </c>
      <c r="Y6" s="97">
        <v>88</v>
      </c>
      <c r="Z6" s="98"/>
      <c r="AA6" s="95"/>
      <c r="AB6" s="94"/>
      <c r="AC6" s="94"/>
      <c r="AD6" s="94"/>
      <c r="AE6" s="94"/>
      <c r="AF6" s="98"/>
      <c r="AG6" s="94"/>
      <c r="AH6" s="94"/>
      <c r="AI6" s="94"/>
      <c r="AJ6" s="94"/>
      <c r="AK6" s="95"/>
      <c r="AL6" s="95"/>
      <c r="AM6" s="94"/>
      <c r="AN6" s="94"/>
      <c r="AO6" s="97"/>
      <c r="AP6" s="97"/>
      <c r="AQ6" s="94"/>
      <c r="AR6" s="94"/>
      <c r="AS6" s="97"/>
      <c r="AT6" s="97">
        <f t="shared" ref="AT6:AT58" si="5">IF(AN6&gt;$AT$3,(AN6-$AT$3)*0.1,0)+IF((AN6-$AT$3)&gt;14,30,0)</f>
        <v>0</v>
      </c>
      <c r="AU6" s="97"/>
      <c r="AV6" s="94"/>
      <c r="AW6" s="94"/>
      <c r="AX6" s="97"/>
      <c r="AY6" s="96"/>
      <c r="AZ6" s="94"/>
      <c r="BA6" s="94"/>
      <c r="BB6" s="97"/>
      <c r="BC6" s="97">
        <f t="shared" si="0"/>
        <v>0</v>
      </c>
      <c r="BD6" s="97"/>
      <c r="BE6" s="94"/>
      <c r="BF6" s="94"/>
      <c r="BG6" s="97"/>
      <c r="BH6" s="96"/>
      <c r="BI6" s="94"/>
      <c r="BJ6" s="94"/>
      <c r="BK6" s="97"/>
      <c r="BL6" s="97">
        <f t="shared" ref="BL6:BL58" si="6">IF(BF6&gt;$BL$3,(BF6-$BL$3)*0.1,0)+IF((BF6-$BL$3)&gt;14,30,0)</f>
        <v>0</v>
      </c>
      <c r="BM6" s="97"/>
      <c r="BN6" s="94"/>
      <c r="BO6" s="94"/>
      <c r="BP6" s="97"/>
      <c r="BQ6" s="97"/>
      <c r="BR6" s="94"/>
      <c r="BS6" s="94"/>
      <c r="BT6" s="97"/>
      <c r="BU6" s="97">
        <f t="shared" ref="BU6:BU58" si="7">IF(BO6&gt;$BU$3,(BO6-$BU$3)*0.1,0)+IF((BO6-$BU$3)&gt;14,30,0)</f>
        <v>0</v>
      </c>
      <c r="BV6" s="95">
        <f t="shared" si="1"/>
        <v>88</v>
      </c>
      <c r="BW6" s="95">
        <f t="shared" ref="BW6:BW58" ca="1" si="8">IF((CN6+CK6+CG6)&lt;0,0,CN6+CK6+CG6)</f>
        <v>360</v>
      </c>
      <c r="BX6" s="95">
        <f t="shared" ref="BX6:BX58" si="9">IF((CJ6+CN6+CG6)&lt;0,0,(CJ6+CN6+CG6))</f>
        <v>5559.96</v>
      </c>
      <c r="BY6" s="94"/>
      <c r="BZ6" s="94"/>
      <c r="CA6" s="94"/>
      <c r="CB6" s="94"/>
      <c r="CC6" s="94"/>
      <c r="CD6" s="94"/>
      <c r="CE6" s="97">
        <f t="shared" ref="CE6:CE58" si="10">Y6</f>
        <v>88</v>
      </c>
      <c r="CF6" s="95">
        <f t="shared" si="2"/>
        <v>448</v>
      </c>
      <c r="CG6" s="95">
        <f>CF6-CE6</f>
        <v>360</v>
      </c>
      <c r="CH6" s="95">
        <f t="shared" ref="CH6:CH58" si="11">AO6+AX6+BG6+BP6</f>
        <v>0</v>
      </c>
      <c r="CI6" s="95">
        <f t="shared" si="3"/>
        <v>5199.96</v>
      </c>
      <c r="CJ6" s="99">
        <f t="shared" ref="CJ6:CJ58" si="12">CI6-CH6</f>
        <v>5199.96</v>
      </c>
      <c r="CK6" s="99">
        <f t="shared" ref="CK6:CK58" ca="1" si="13">IF(CJ6=0,0,IF(TODAY()&lt;($AT$3+30),(CI6/4),IF(TODAY()&lt;($BC$3+31),(CI6/4)*2,IF(TODAY()&lt;($BL$3+30),(CI6/4)*3,IF(TODAY()&lt;($BU$3+31),(CI6/4)*4))))-CH6)</f>
        <v>0</v>
      </c>
      <c r="CL6" s="95">
        <f t="shared" ref="CL6:CL58" si="14">AS6+BB6+BK6+BT6</f>
        <v>0</v>
      </c>
      <c r="CM6" s="95">
        <f t="shared" ref="CM6:CM58" si="15">(AT6+BC6+BL6+BU6)-(AT6+BC6+BL6+BU6)*CC6</f>
        <v>0</v>
      </c>
      <c r="CN6" s="95">
        <f t="shared" ref="CN6:CN58" si="16">CM6-CL6</f>
        <v>0</v>
      </c>
      <c r="CO6" s="94"/>
      <c r="CP6" s="100"/>
      <c r="CQ6" s="100"/>
      <c r="CR6" s="100"/>
      <c r="CS6" s="23">
        <v>42013</v>
      </c>
      <c r="CT6" s="101">
        <v>120861</v>
      </c>
      <c r="CU6" s="100"/>
      <c r="CV6" s="55">
        <v>42377</v>
      </c>
      <c r="CW6" s="56">
        <v>126420</v>
      </c>
      <c r="CX6" s="100"/>
      <c r="CY6" s="57">
        <v>42742</v>
      </c>
      <c r="CZ6" s="58">
        <v>131179</v>
      </c>
      <c r="DA6" s="100"/>
      <c r="DB6" s="59">
        <v>43107</v>
      </c>
      <c r="DC6" s="60">
        <v>136881</v>
      </c>
    </row>
    <row r="7" spans="1:107" ht="15.75" thickBot="1" x14ac:dyDescent="0.3">
      <c r="A7" s="90">
        <v>3</v>
      </c>
      <c r="B7" s="91" t="s">
        <v>52</v>
      </c>
      <c r="C7" s="92"/>
      <c r="D7" s="93" t="s">
        <v>55</v>
      </c>
      <c r="E7" s="94">
        <v>18097371</v>
      </c>
      <c r="F7" s="94"/>
      <c r="G7" s="94"/>
      <c r="H7" s="94"/>
      <c r="I7" s="94"/>
      <c r="J7" s="94"/>
      <c r="K7" s="94"/>
      <c r="L7" s="94"/>
      <c r="M7" s="94"/>
      <c r="N7" s="94">
        <v>1</v>
      </c>
      <c r="O7" s="94"/>
      <c r="P7" s="94"/>
      <c r="Q7" s="94"/>
      <c r="R7" s="94"/>
      <c r="S7" s="94"/>
      <c r="T7" s="94">
        <v>17</v>
      </c>
      <c r="U7" s="95">
        <v>305.88</v>
      </c>
      <c r="V7" s="96" t="e">
        <f t="shared" si="4"/>
        <v>#N/A</v>
      </c>
      <c r="W7" s="94">
        <v>11360986</v>
      </c>
      <c r="X7" s="98">
        <v>43194</v>
      </c>
      <c r="Y7" s="97">
        <v>448</v>
      </c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6" t="e">
        <f t="shared" ref="AL7:AL17" si="17">VLOOKUP(AN7,AÑO18,2,FALSE)</f>
        <v>#N/A</v>
      </c>
      <c r="AM7" s="94">
        <v>10877027</v>
      </c>
      <c r="AN7" s="98">
        <v>43194</v>
      </c>
      <c r="AO7" s="97">
        <v>1250</v>
      </c>
      <c r="AP7" s="96" t="e">
        <f>VLOOKUP(AR7,AÑO18,2,FALSE)</f>
        <v>#N/A</v>
      </c>
      <c r="AQ7" s="94">
        <v>10877027</v>
      </c>
      <c r="AR7" s="98">
        <v>43194</v>
      </c>
      <c r="AS7" s="97">
        <v>8</v>
      </c>
      <c r="AT7" s="97">
        <f t="shared" si="5"/>
        <v>0</v>
      </c>
      <c r="AU7" s="96" t="e">
        <f>VLOOKUP(AW7,AÑO18,2,FALSE)</f>
        <v>#N/A</v>
      </c>
      <c r="AV7" s="94">
        <v>12140267</v>
      </c>
      <c r="AW7" s="98">
        <v>43293</v>
      </c>
      <c r="AX7" s="97">
        <v>1250</v>
      </c>
      <c r="AY7" s="96" t="e">
        <f>VLOOKUP(BA7,AÑO18,2,FALSE)</f>
        <v>#N/A</v>
      </c>
      <c r="AZ7" s="94">
        <v>12132307</v>
      </c>
      <c r="BA7" s="98">
        <v>43306</v>
      </c>
      <c r="BB7" s="97">
        <v>24.5</v>
      </c>
      <c r="BC7" s="97">
        <f t="shared" si="0"/>
        <v>34.200000000000003</v>
      </c>
      <c r="BD7" s="96" t="e">
        <f>VLOOKUP(BF7,AÑO18,2,FALSE)</f>
        <v>#N/A</v>
      </c>
      <c r="BE7" s="94">
        <v>12140268</v>
      </c>
      <c r="BF7" s="98">
        <v>43293</v>
      </c>
      <c r="BG7" s="97">
        <v>1250</v>
      </c>
      <c r="BH7" s="96"/>
      <c r="BI7" s="94"/>
      <c r="BJ7" s="94"/>
      <c r="BK7" s="97"/>
      <c r="BL7" s="97">
        <f t="shared" si="6"/>
        <v>1.2000000000000002</v>
      </c>
      <c r="BM7" s="97"/>
      <c r="BN7" s="94"/>
      <c r="BO7" s="98"/>
      <c r="BP7" s="97"/>
      <c r="BQ7" s="97"/>
      <c r="BR7" s="94"/>
      <c r="BS7" s="94"/>
      <c r="BT7" s="97"/>
      <c r="BU7" s="97">
        <f t="shared" si="7"/>
        <v>0</v>
      </c>
      <c r="BV7" s="95">
        <f t="shared" si="1"/>
        <v>4230.5</v>
      </c>
      <c r="BW7" s="95">
        <f t="shared" ca="1" si="8"/>
        <v>0</v>
      </c>
      <c r="BX7" s="95">
        <f t="shared" si="9"/>
        <v>1452.8600000000001</v>
      </c>
      <c r="BY7" s="94"/>
      <c r="BZ7" s="94"/>
      <c r="CA7" s="94"/>
      <c r="CB7" s="94"/>
      <c r="CC7" s="94"/>
      <c r="CD7" s="94"/>
      <c r="CE7" s="97">
        <f t="shared" si="10"/>
        <v>448</v>
      </c>
      <c r="CF7" s="95">
        <f t="shared" si="2"/>
        <v>448</v>
      </c>
      <c r="CG7" s="95">
        <f>CF7-CE7</f>
        <v>0</v>
      </c>
      <c r="CH7" s="95">
        <f t="shared" si="11"/>
        <v>3750</v>
      </c>
      <c r="CI7" s="99">
        <f t="shared" si="3"/>
        <v>5199.96</v>
      </c>
      <c r="CJ7" s="99">
        <f t="shared" si="12"/>
        <v>1449.96</v>
      </c>
      <c r="CK7" s="99">
        <f t="shared" ca="1" si="13"/>
        <v>-3750</v>
      </c>
      <c r="CL7" s="95">
        <f t="shared" si="14"/>
        <v>32.5</v>
      </c>
      <c r="CM7" s="95">
        <f t="shared" si="15"/>
        <v>35.400000000000006</v>
      </c>
      <c r="CN7" s="95">
        <f t="shared" si="16"/>
        <v>2.9000000000000057</v>
      </c>
      <c r="CO7" s="94"/>
      <c r="CP7" s="100"/>
      <c r="CQ7" s="100"/>
      <c r="CR7" s="100"/>
      <c r="CS7" s="23">
        <v>42014</v>
      </c>
      <c r="CT7" s="101">
        <v>120866</v>
      </c>
      <c r="CU7" s="100"/>
      <c r="CV7" s="55">
        <v>42378</v>
      </c>
      <c r="CW7" s="56">
        <v>126423</v>
      </c>
      <c r="CX7" s="100"/>
      <c r="CY7" s="57">
        <v>42743</v>
      </c>
      <c r="CZ7" s="58">
        <v>131179</v>
      </c>
      <c r="DA7" s="100"/>
      <c r="DB7" s="59">
        <v>43108</v>
      </c>
      <c r="DC7" s="60">
        <v>136893</v>
      </c>
    </row>
    <row r="8" spans="1:107" ht="15.75" thickBot="1" x14ac:dyDescent="0.3">
      <c r="A8" s="90">
        <v>4</v>
      </c>
      <c r="B8" s="91" t="s">
        <v>52</v>
      </c>
      <c r="C8" s="92"/>
      <c r="D8" s="93" t="s">
        <v>56</v>
      </c>
      <c r="E8" s="94">
        <v>17097401</v>
      </c>
      <c r="F8" s="94"/>
      <c r="G8" s="94"/>
      <c r="H8" s="94"/>
      <c r="I8" s="94"/>
      <c r="J8" s="94"/>
      <c r="K8" s="94"/>
      <c r="L8" s="94"/>
      <c r="M8" s="94"/>
      <c r="N8" s="94">
        <v>3</v>
      </c>
      <c r="O8" s="94">
        <v>1</v>
      </c>
      <c r="P8" s="94">
        <v>304</v>
      </c>
      <c r="Q8" s="94"/>
      <c r="R8" s="94"/>
      <c r="S8" s="98">
        <v>43154</v>
      </c>
      <c r="T8" s="94">
        <v>17</v>
      </c>
      <c r="U8" s="95">
        <v>305.88</v>
      </c>
      <c r="V8" s="96">
        <f t="shared" si="4"/>
        <v>137457</v>
      </c>
      <c r="W8" s="94">
        <v>12051935</v>
      </c>
      <c r="X8" s="98">
        <v>43154</v>
      </c>
      <c r="Y8" s="97">
        <v>448</v>
      </c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6">
        <f t="shared" si="17"/>
        <v>137457</v>
      </c>
      <c r="AM8" s="94">
        <v>12051934</v>
      </c>
      <c r="AN8" s="98">
        <v>43154</v>
      </c>
      <c r="AO8" s="97">
        <v>1300</v>
      </c>
      <c r="AP8" s="97"/>
      <c r="AQ8" s="98"/>
      <c r="AR8" s="98"/>
      <c r="AS8" s="97"/>
      <c r="AT8" s="97">
        <f t="shared" si="5"/>
        <v>0</v>
      </c>
      <c r="AU8" s="96" t="e">
        <f>VLOOKUP(AW8,AÑO18,2,FALSE)</f>
        <v>#N/A</v>
      </c>
      <c r="AV8" s="94">
        <v>12051941</v>
      </c>
      <c r="AW8" s="98">
        <v>43250</v>
      </c>
      <c r="AX8" s="97">
        <v>1300</v>
      </c>
      <c r="AY8" s="96"/>
      <c r="AZ8" s="94"/>
      <c r="BA8" s="94"/>
      <c r="BB8" s="97"/>
      <c r="BC8" s="97">
        <f t="shared" si="0"/>
        <v>0</v>
      </c>
      <c r="BD8" s="97"/>
      <c r="BE8" s="94"/>
      <c r="BF8" s="94"/>
      <c r="BG8" s="97"/>
      <c r="BH8" s="96"/>
      <c r="BI8" s="94"/>
      <c r="BJ8" s="94"/>
      <c r="BK8" s="97"/>
      <c r="BL8" s="97">
        <f t="shared" si="6"/>
        <v>0</v>
      </c>
      <c r="BM8" s="97"/>
      <c r="BN8" s="94"/>
      <c r="BO8" s="94"/>
      <c r="BP8" s="97"/>
      <c r="BQ8" s="97"/>
      <c r="BR8" s="94"/>
      <c r="BS8" s="94"/>
      <c r="BT8" s="97"/>
      <c r="BU8" s="97">
        <f t="shared" si="7"/>
        <v>0</v>
      </c>
      <c r="BV8" s="95">
        <f t="shared" si="1"/>
        <v>3048</v>
      </c>
      <c r="BW8" s="95">
        <f t="shared" ca="1" si="8"/>
        <v>0</v>
      </c>
      <c r="BX8" s="95">
        <f t="shared" si="9"/>
        <v>2599.96</v>
      </c>
      <c r="BY8" s="94"/>
      <c r="BZ8" s="94"/>
      <c r="CA8" s="94"/>
      <c r="CB8" s="94"/>
      <c r="CC8" s="94"/>
      <c r="CD8" s="94"/>
      <c r="CE8" s="97">
        <f t="shared" si="10"/>
        <v>448</v>
      </c>
      <c r="CF8" s="95">
        <f t="shared" si="2"/>
        <v>448</v>
      </c>
      <c r="CG8" s="95">
        <f>CF8-CE8</f>
        <v>0</v>
      </c>
      <c r="CH8" s="95">
        <f t="shared" si="11"/>
        <v>2600</v>
      </c>
      <c r="CI8" s="95">
        <f t="shared" si="3"/>
        <v>5199.96</v>
      </c>
      <c r="CJ8" s="99">
        <f t="shared" si="12"/>
        <v>2599.96</v>
      </c>
      <c r="CK8" s="99">
        <f t="shared" ca="1" si="13"/>
        <v>-2600</v>
      </c>
      <c r="CL8" s="95">
        <f t="shared" si="14"/>
        <v>0</v>
      </c>
      <c r="CM8" s="95">
        <f t="shared" si="15"/>
        <v>0</v>
      </c>
      <c r="CN8" s="95">
        <f t="shared" si="16"/>
        <v>0</v>
      </c>
      <c r="CO8" s="94"/>
      <c r="CP8" s="100"/>
      <c r="CQ8" s="100"/>
      <c r="CR8" s="100"/>
      <c r="CS8" s="23">
        <v>42015</v>
      </c>
      <c r="CT8" s="101">
        <v>120866</v>
      </c>
      <c r="CU8" s="100"/>
      <c r="CV8" s="55">
        <v>42379</v>
      </c>
      <c r="CW8" s="56">
        <v>126423</v>
      </c>
      <c r="CX8" s="100"/>
      <c r="CY8" s="57">
        <v>42744</v>
      </c>
      <c r="CZ8" s="58">
        <v>131189</v>
      </c>
      <c r="DA8" s="100"/>
      <c r="DB8" s="59">
        <v>43109</v>
      </c>
      <c r="DC8" s="60">
        <v>136898</v>
      </c>
    </row>
    <row r="9" spans="1:107" ht="15.75" thickBot="1" x14ac:dyDescent="0.3">
      <c r="A9" s="90">
        <v>5</v>
      </c>
      <c r="B9" s="91" t="s">
        <v>52</v>
      </c>
      <c r="C9" s="94"/>
      <c r="D9" s="93" t="s">
        <v>57</v>
      </c>
      <c r="E9" s="94">
        <v>17097395</v>
      </c>
      <c r="F9" s="94"/>
      <c r="G9" s="94"/>
      <c r="H9" s="94"/>
      <c r="I9" s="94"/>
      <c r="J9" s="94"/>
      <c r="K9" s="94"/>
      <c r="L9" s="94"/>
      <c r="M9" s="94"/>
      <c r="N9" s="94">
        <v>3</v>
      </c>
      <c r="O9" s="94">
        <v>1</v>
      </c>
      <c r="P9" s="94">
        <v>304</v>
      </c>
      <c r="Q9" s="94"/>
      <c r="R9" s="94"/>
      <c r="S9" s="98">
        <v>43174</v>
      </c>
      <c r="T9" s="94">
        <v>17</v>
      </c>
      <c r="U9" s="95">
        <v>305.88</v>
      </c>
      <c r="V9" s="96">
        <f t="shared" si="4"/>
        <v>137537</v>
      </c>
      <c r="W9" s="94">
        <v>8666972</v>
      </c>
      <c r="X9" s="98">
        <v>43158</v>
      </c>
      <c r="Y9" s="97">
        <v>448</v>
      </c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6">
        <f t="shared" si="17"/>
        <v>137537</v>
      </c>
      <c r="AM9" s="94">
        <v>8666977</v>
      </c>
      <c r="AN9" s="98">
        <v>43158</v>
      </c>
      <c r="AO9" s="97">
        <v>1300</v>
      </c>
      <c r="AP9" s="97"/>
      <c r="AQ9" s="94"/>
      <c r="AR9" s="94"/>
      <c r="AS9" s="97"/>
      <c r="AT9" s="97">
        <f t="shared" si="5"/>
        <v>0</v>
      </c>
      <c r="AU9" s="97"/>
      <c r="AV9" s="94"/>
      <c r="AW9" s="94"/>
      <c r="AX9" s="97"/>
      <c r="AY9" s="96"/>
      <c r="AZ9" s="94"/>
      <c r="BA9" s="94"/>
      <c r="BB9" s="97"/>
      <c r="BC9" s="97">
        <f t="shared" si="0"/>
        <v>0</v>
      </c>
      <c r="BD9" s="97"/>
      <c r="BE9" s="94"/>
      <c r="BF9" s="94"/>
      <c r="BG9" s="97"/>
      <c r="BH9" s="96"/>
      <c r="BI9" s="94"/>
      <c r="BJ9" s="94"/>
      <c r="BK9" s="97"/>
      <c r="BL9" s="97">
        <f t="shared" si="6"/>
        <v>0</v>
      </c>
      <c r="BM9" s="97"/>
      <c r="BN9" s="94"/>
      <c r="BO9" s="94"/>
      <c r="BP9" s="97"/>
      <c r="BQ9" s="97"/>
      <c r="BR9" s="94"/>
      <c r="BS9" s="94"/>
      <c r="BT9" s="97"/>
      <c r="BU9" s="97">
        <f t="shared" si="7"/>
        <v>0</v>
      </c>
      <c r="BV9" s="95">
        <f t="shared" si="1"/>
        <v>1748</v>
      </c>
      <c r="BW9" s="95">
        <f t="shared" ca="1" si="8"/>
        <v>0</v>
      </c>
      <c r="BX9" s="95">
        <f t="shared" si="9"/>
        <v>3899.96</v>
      </c>
      <c r="BY9" s="94"/>
      <c r="BZ9" s="94"/>
      <c r="CA9" s="94"/>
      <c r="CB9" s="94"/>
      <c r="CC9" s="94"/>
      <c r="CD9" s="94"/>
      <c r="CE9" s="97">
        <f t="shared" si="10"/>
        <v>448</v>
      </c>
      <c r="CF9" s="95">
        <f t="shared" si="2"/>
        <v>448</v>
      </c>
      <c r="CG9" s="95">
        <f t="shared" ref="CG9:CG58" si="18">CF9-CE9</f>
        <v>0</v>
      </c>
      <c r="CH9" s="95">
        <f t="shared" si="11"/>
        <v>1300</v>
      </c>
      <c r="CI9" s="95">
        <f t="shared" si="3"/>
        <v>5199.96</v>
      </c>
      <c r="CJ9" s="99">
        <f t="shared" si="12"/>
        <v>3899.96</v>
      </c>
      <c r="CK9" s="99">
        <f t="shared" ca="1" si="13"/>
        <v>-1300</v>
      </c>
      <c r="CL9" s="95">
        <f t="shared" si="14"/>
        <v>0</v>
      </c>
      <c r="CM9" s="95">
        <f t="shared" si="15"/>
        <v>0</v>
      </c>
      <c r="CN9" s="95">
        <f t="shared" si="16"/>
        <v>0</v>
      </c>
      <c r="CO9" s="94"/>
      <c r="CP9" s="100"/>
      <c r="CQ9" s="100"/>
      <c r="CR9" s="100"/>
      <c r="CS9" s="23">
        <v>42016</v>
      </c>
      <c r="CT9" s="101">
        <v>120869</v>
      </c>
      <c r="CU9" s="100"/>
      <c r="CV9" s="55">
        <v>42380</v>
      </c>
      <c r="CW9" s="56">
        <v>126427</v>
      </c>
      <c r="CX9" s="100"/>
      <c r="CY9" s="57">
        <v>42745</v>
      </c>
      <c r="CZ9" s="58">
        <v>131194</v>
      </c>
      <c r="DA9" s="100"/>
      <c r="DB9" s="59">
        <v>43110</v>
      </c>
      <c r="DC9" s="60">
        <v>136902</v>
      </c>
    </row>
    <row r="10" spans="1:107" ht="15.75" thickBot="1" x14ac:dyDescent="0.3">
      <c r="A10" s="90">
        <v>6</v>
      </c>
      <c r="B10" s="91" t="s">
        <v>52</v>
      </c>
      <c r="C10" s="94"/>
      <c r="D10" s="93" t="s">
        <v>58</v>
      </c>
      <c r="E10" s="94">
        <v>18097376</v>
      </c>
      <c r="F10" s="94"/>
      <c r="G10" s="94"/>
      <c r="H10" s="94"/>
      <c r="I10" s="94"/>
      <c r="J10" s="94"/>
      <c r="K10" s="94"/>
      <c r="L10" s="94"/>
      <c r="M10" s="94"/>
      <c r="N10" s="94">
        <v>1</v>
      </c>
      <c r="O10" s="94"/>
      <c r="P10" s="94"/>
      <c r="Q10" s="94"/>
      <c r="R10" s="94"/>
      <c r="S10" s="98"/>
      <c r="T10" s="94">
        <v>17</v>
      </c>
      <c r="U10" s="95">
        <v>305.88</v>
      </c>
      <c r="V10" s="96" t="e">
        <f t="shared" si="4"/>
        <v>#N/A</v>
      </c>
      <c r="W10" s="94">
        <v>11905556</v>
      </c>
      <c r="X10" s="98">
        <v>43195</v>
      </c>
      <c r="Y10" s="97">
        <v>448</v>
      </c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6" t="e">
        <f t="shared" si="17"/>
        <v>#N/A</v>
      </c>
      <c r="AM10" s="94">
        <v>11905554</v>
      </c>
      <c r="AN10" s="98">
        <v>43195</v>
      </c>
      <c r="AO10" s="97">
        <v>1258</v>
      </c>
      <c r="AP10" s="97"/>
      <c r="AQ10" s="94"/>
      <c r="AR10" s="94"/>
      <c r="AS10" s="97"/>
      <c r="AT10" s="97">
        <f t="shared" si="5"/>
        <v>0</v>
      </c>
      <c r="AU10" s="97"/>
      <c r="AV10" s="94"/>
      <c r="AW10" s="94"/>
      <c r="AX10" s="97"/>
      <c r="AY10" s="96"/>
      <c r="AZ10" s="94"/>
      <c r="BA10" s="94"/>
      <c r="BB10" s="97"/>
      <c r="BC10" s="97">
        <f t="shared" si="0"/>
        <v>0</v>
      </c>
      <c r="BD10" s="97"/>
      <c r="BE10" s="94"/>
      <c r="BF10" s="94"/>
      <c r="BG10" s="97"/>
      <c r="BH10" s="96"/>
      <c r="BI10" s="94"/>
      <c r="BJ10" s="94"/>
      <c r="BK10" s="97"/>
      <c r="BL10" s="97">
        <f t="shared" si="6"/>
        <v>0</v>
      </c>
      <c r="BM10" s="97"/>
      <c r="BN10" s="94"/>
      <c r="BO10" s="94"/>
      <c r="BP10" s="97"/>
      <c r="BQ10" s="97"/>
      <c r="BR10" s="94"/>
      <c r="BS10" s="94"/>
      <c r="BT10" s="97"/>
      <c r="BU10" s="97">
        <f t="shared" si="7"/>
        <v>0</v>
      </c>
      <c r="BV10" s="95">
        <f t="shared" si="1"/>
        <v>1706</v>
      </c>
      <c r="BW10" s="95">
        <f t="shared" ca="1" si="8"/>
        <v>0</v>
      </c>
      <c r="BX10" s="95">
        <f t="shared" si="9"/>
        <v>3941.96</v>
      </c>
      <c r="BY10" s="94"/>
      <c r="BZ10" s="94"/>
      <c r="CA10" s="94"/>
      <c r="CB10" s="94"/>
      <c r="CC10" s="94"/>
      <c r="CD10" s="94"/>
      <c r="CE10" s="97">
        <f t="shared" si="10"/>
        <v>448</v>
      </c>
      <c r="CF10" s="95">
        <f t="shared" si="2"/>
        <v>448</v>
      </c>
      <c r="CG10" s="95">
        <f t="shared" si="18"/>
        <v>0</v>
      </c>
      <c r="CH10" s="95">
        <f t="shared" si="11"/>
        <v>1258</v>
      </c>
      <c r="CI10" s="99">
        <f t="shared" si="3"/>
        <v>5199.96</v>
      </c>
      <c r="CJ10" s="99">
        <f t="shared" si="12"/>
        <v>3941.96</v>
      </c>
      <c r="CK10" s="99">
        <f t="shared" ca="1" si="13"/>
        <v>-1258</v>
      </c>
      <c r="CL10" s="95">
        <f t="shared" si="14"/>
        <v>0</v>
      </c>
      <c r="CM10" s="95">
        <f t="shared" si="15"/>
        <v>0</v>
      </c>
      <c r="CN10" s="95">
        <f t="shared" si="16"/>
        <v>0</v>
      </c>
      <c r="CO10" s="94"/>
      <c r="CP10" s="100"/>
      <c r="CQ10" s="100"/>
      <c r="CR10" s="100"/>
      <c r="CS10" s="23">
        <v>42017</v>
      </c>
      <c r="CT10" s="101">
        <v>120880</v>
      </c>
      <c r="CU10" s="100"/>
      <c r="CV10" s="55">
        <v>42381</v>
      </c>
      <c r="CW10" s="56">
        <v>126431</v>
      </c>
      <c r="CX10" s="100"/>
      <c r="CY10" s="57">
        <v>42746</v>
      </c>
      <c r="CZ10" s="58">
        <v>131206</v>
      </c>
      <c r="DA10" s="100"/>
      <c r="DB10" s="59">
        <v>43111</v>
      </c>
      <c r="DC10" s="60">
        <v>136911</v>
      </c>
    </row>
    <row r="11" spans="1:107" ht="15.75" thickBot="1" x14ac:dyDescent="0.3">
      <c r="A11" s="90">
        <v>7</v>
      </c>
      <c r="B11" s="91" t="s">
        <v>52</v>
      </c>
      <c r="C11" s="94"/>
      <c r="D11" s="93" t="s">
        <v>59</v>
      </c>
      <c r="E11" s="94">
        <v>17097402</v>
      </c>
      <c r="F11" s="94"/>
      <c r="G11" s="94"/>
      <c r="H11" s="94"/>
      <c r="I11" s="94"/>
      <c r="J11" s="94"/>
      <c r="K11" s="94"/>
      <c r="L11" s="94"/>
      <c r="M11" s="94"/>
      <c r="N11" s="94">
        <v>3</v>
      </c>
      <c r="O11" s="94">
        <v>1</v>
      </c>
      <c r="P11" s="94">
        <v>304</v>
      </c>
      <c r="Q11" s="94"/>
      <c r="R11" s="94"/>
      <c r="S11" s="98">
        <v>43174</v>
      </c>
      <c r="T11" s="94">
        <v>17</v>
      </c>
      <c r="U11" s="95">
        <v>305.88</v>
      </c>
      <c r="V11" s="96" t="e">
        <f t="shared" si="4"/>
        <v>#N/A</v>
      </c>
      <c r="W11" s="94">
        <v>8701265</v>
      </c>
      <c r="X11" s="98">
        <v>43171</v>
      </c>
      <c r="Y11" s="97">
        <v>448</v>
      </c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6" t="e">
        <f t="shared" si="17"/>
        <v>#N/A</v>
      </c>
      <c r="AM11" s="94">
        <v>8701268</v>
      </c>
      <c r="AN11" s="98">
        <v>43171</v>
      </c>
      <c r="AO11" s="97">
        <v>1300</v>
      </c>
      <c r="AP11" s="97"/>
      <c r="AQ11" s="94"/>
      <c r="AR11" s="94"/>
      <c r="AS11" s="97"/>
      <c r="AT11" s="97">
        <f t="shared" si="5"/>
        <v>0</v>
      </c>
      <c r="AU11" s="97"/>
      <c r="AV11" s="94"/>
      <c r="AW11" s="94"/>
      <c r="AX11" s="97"/>
      <c r="AY11" s="96"/>
      <c r="AZ11" s="94"/>
      <c r="BA11" s="94"/>
      <c r="BB11" s="97"/>
      <c r="BC11" s="97">
        <f t="shared" si="0"/>
        <v>0</v>
      </c>
      <c r="BD11" s="97"/>
      <c r="BE11" s="94"/>
      <c r="BF11" s="94"/>
      <c r="BG11" s="97"/>
      <c r="BH11" s="96"/>
      <c r="BI11" s="94"/>
      <c r="BJ11" s="94"/>
      <c r="BK11" s="97"/>
      <c r="BL11" s="97">
        <f t="shared" si="6"/>
        <v>0</v>
      </c>
      <c r="BM11" s="97"/>
      <c r="BN11" s="94"/>
      <c r="BO11" s="94"/>
      <c r="BP11" s="97"/>
      <c r="BQ11" s="97"/>
      <c r="BR11" s="94"/>
      <c r="BS11" s="94"/>
      <c r="BT11" s="97"/>
      <c r="BU11" s="97">
        <f t="shared" si="7"/>
        <v>0</v>
      </c>
      <c r="BV11" s="95">
        <f t="shared" si="1"/>
        <v>1748</v>
      </c>
      <c r="BW11" s="95">
        <f t="shared" ca="1" si="8"/>
        <v>0</v>
      </c>
      <c r="BX11" s="95">
        <f t="shared" si="9"/>
        <v>3899.96</v>
      </c>
      <c r="BY11" s="94"/>
      <c r="BZ11" s="94"/>
      <c r="CA11" s="94"/>
      <c r="CB11" s="94"/>
      <c r="CC11" s="94"/>
      <c r="CD11" s="94"/>
      <c r="CE11" s="97">
        <f t="shared" si="10"/>
        <v>448</v>
      </c>
      <c r="CF11" s="95">
        <f t="shared" si="2"/>
        <v>448</v>
      </c>
      <c r="CG11" s="95">
        <f t="shared" si="18"/>
        <v>0</v>
      </c>
      <c r="CH11" s="95">
        <f t="shared" si="11"/>
        <v>1300</v>
      </c>
      <c r="CI11" s="95">
        <f t="shared" si="3"/>
        <v>5199.96</v>
      </c>
      <c r="CJ11" s="99">
        <f t="shared" si="12"/>
        <v>3899.96</v>
      </c>
      <c r="CK11" s="99">
        <f t="shared" ca="1" si="13"/>
        <v>-1300</v>
      </c>
      <c r="CL11" s="95">
        <f t="shared" si="14"/>
        <v>0</v>
      </c>
      <c r="CM11" s="95">
        <f t="shared" si="15"/>
        <v>0</v>
      </c>
      <c r="CN11" s="95">
        <f t="shared" si="16"/>
        <v>0</v>
      </c>
      <c r="CO11" s="94"/>
      <c r="CP11" s="100"/>
      <c r="CQ11" s="100"/>
      <c r="CR11" s="100"/>
      <c r="CS11" s="23">
        <v>42018</v>
      </c>
      <c r="CT11" s="101">
        <v>120916</v>
      </c>
      <c r="CU11" s="100"/>
      <c r="CV11" s="55">
        <v>42382</v>
      </c>
      <c r="CW11" s="56">
        <v>126437</v>
      </c>
      <c r="CX11" s="100"/>
      <c r="CY11" s="57">
        <v>42747</v>
      </c>
      <c r="CZ11" s="58">
        <v>131221</v>
      </c>
      <c r="DA11" s="100"/>
      <c r="DB11" s="59">
        <v>43112</v>
      </c>
      <c r="DC11" s="60">
        <v>136916</v>
      </c>
    </row>
    <row r="12" spans="1:107" ht="15.75" thickBot="1" x14ac:dyDescent="0.3">
      <c r="A12" s="90">
        <v>8</v>
      </c>
      <c r="B12" s="91" t="s">
        <v>52</v>
      </c>
      <c r="C12" s="94"/>
      <c r="D12" s="93" t="s">
        <v>60</v>
      </c>
      <c r="E12" s="94">
        <v>18097369</v>
      </c>
      <c r="F12" s="94"/>
      <c r="G12" s="94"/>
      <c r="H12" s="94"/>
      <c r="I12" s="94"/>
      <c r="J12" s="94"/>
      <c r="K12" s="94"/>
      <c r="L12" s="94"/>
      <c r="M12" s="94"/>
      <c r="N12" s="94">
        <v>1</v>
      </c>
      <c r="O12" s="94"/>
      <c r="P12" s="94"/>
      <c r="Q12" s="94"/>
      <c r="R12" s="94"/>
      <c r="S12" s="98"/>
      <c r="T12" s="94">
        <v>17</v>
      </c>
      <c r="U12" s="95">
        <v>305.88</v>
      </c>
      <c r="V12" s="96" t="e">
        <f t="shared" si="4"/>
        <v>#N/A</v>
      </c>
      <c r="W12" s="94">
        <v>12008758</v>
      </c>
      <c r="X12" s="98">
        <v>43207</v>
      </c>
      <c r="Y12" s="97">
        <v>448</v>
      </c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6" t="e">
        <f t="shared" si="17"/>
        <v>#N/A</v>
      </c>
      <c r="AM12" s="94">
        <v>12091955</v>
      </c>
      <c r="AN12" s="98">
        <v>43298</v>
      </c>
      <c r="AO12" s="97">
        <v>2517</v>
      </c>
      <c r="AP12" s="97"/>
      <c r="AQ12" s="94"/>
      <c r="AR12" s="94"/>
      <c r="AS12" s="97"/>
      <c r="AT12" s="97">
        <f t="shared" si="5"/>
        <v>37.799999999999997</v>
      </c>
      <c r="AU12" s="97"/>
      <c r="AV12" s="94"/>
      <c r="AW12" s="98"/>
      <c r="AX12" s="97"/>
      <c r="AY12" s="96"/>
      <c r="AZ12" s="94"/>
      <c r="BA12" s="94"/>
      <c r="BB12" s="97"/>
      <c r="BC12" s="97">
        <f t="shared" si="0"/>
        <v>0</v>
      </c>
      <c r="BD12" s="97"/>
      <c r="BE12" s="94"/>
      <c r="BF12" s="98"/>
      <c r="BG12" s="97"/>
      <c r="BH12" s="96"/>
      <c r="BI12" s="94"/>
      <c r="BJ12" s="94"/>
      <c r="BK12" s="97"/>
      <c r="BL12" s="97">
        <f t="shared" si="6"/>
        <v>0</v>
      </c>
      <c r="BM12" s="97"/>
      <c r="BN12" s="94"/>
      <c r="BO12" s="94"/>
      <c r="BP12" s="97"/>
      <c r="BQ12" s="97"/>
      <c r="BR12" s="94"/>
      <c r="BS12" s="94"/>
      <c r="BT12" s="97"/>
      <c r="BU12" s="97">
        <f t="shared" si="7"/>
        <v>0</v>
      </c>
      <c r="BV12" s="95">
        <f t="shared" si="1"/>
        <v>2965</v>
      </c>
      <c r="BW12" s="95">
        <f t="shared" ca="1" si="8"/>
        <v>0</v>
      </c>
      <c r="BX12" s="95">
        <f t="shared" si="9"/>
        <v>2720.76</v>
      </c>
      <c r="BY12" s="94"/>
      <c r="BZ12" s="94"/>
      <c r="CA12" s="94"/>
      <c r="CB12" s="94"/>
      <c r="CC12" s="94"/>
      <c r="CD12" s="94"/>
      <c r="CE12" s="97">
        <f t="shared" si="10"/>
        <v>448</v>
      </c>
      <c r="CF12" s="95">
        <f t="shared" si="2"/>
        <v>448</v>
      </c>
      <c r="CG12" s="95">
        <f t="shared" si="18"/>
        <v>0</v>
      </c>
      <c r="CH12" s="95">
        <f t="shared" si="11"/>
        <v>2517</v>
      </c>
      <c r="CI12" s="99">
        <f t="shared" si="3"/>
        <v>5199.96</v>
      </c>
      <c r="CJ12" s="99">
        <f t="shared" si="12"/>
        <v>2682.96</v>
      </c>
      <c r="CK12" s="99">
        <f t="shared" ca="1" si="13"/>
        <v>-2517</v>
      </c>
      <c r="CL12" s="95">
        <f t="shared" si="14"/>
        <v>0</v>
      </c>
      <c r="CM12" s="95">
        <f t="shared" si="15"/>
        <v>37.799999999999997</v>
      </c>
      <c r="CN12" s="95">
        <f t="shared" si="16"/>
        <v>37.799999999999997</v>
      </c>
      <c r="CO12" s="94"/>
      <c r="CP12" s="100"/>
      <c r="CQ12" s="100"/>
      <c r="CR12" s="100"/>
      <c r="CS12" s="23">
        <v>42019</v>
      </c>
      <c r="CT12" s="101">
        <v>120921</v>
      </c>
      <c r="CU12" s="100"/>
      <c r="CV12" s="55">
        <v>42383</v>
      </c>
      <c r="CW12" s="56">
        <v>126441</v>
      </c>
      <c r="CX12" s="100"/>
      <c r="CY12" s="57">
        <v>42748</v>
      </c>
      <c r="CZ12" s="58">
        <v>131226</v>
      </c>
      <c r="DA12" s="100"/>
      <c r="DB12" s="59">
        <v>43113</v>
      </c>
      <c r="DC12" s="60">
        <v>136930</v>
      </c>
    </row>
    <row r="13" spans="1:107" ht="15.75" thickBot="1" x14ac:dyDescent="0.3">
      <c r="A13" s="90">
        <v>9</v>
      </c>
      <c r="B13" s="91" t="s">
        <v>52</v>
      </c>
      <c r="C13" s="94"/>
      <c r="D13" s="93" t="s">
        <v>61</v>
      </c>
      <c r="E13" s="94">
        <v>17097398</v>
      </c>
      <c r="F13" s="94"/>
      <c r="G13" s="94"/>
      <c r="H13" s="94"/>
      <c r="I13" s="94"/>
      <c r="J13" s="94"/>
      <c r="K13" s="94"/>
      <c r="L13" s="94"/>
      <c r="M13" s="94"/>
      <c r="N13" s="94">
        <v>3</v>
      </c>
      <c r="O13" s="94">
        <v>1</v>
      </c>
      <c r="P13" s="94">
        <v>304</v>
      </c>
      <c r="Q13" s="94"/>
      <c r="R13" s="94"/>
      <c r="S13" s="98">
        <v>43159</v>
      </c>
      <c r="T13" s="94">
        <v>17</v>
      </c>
      <c r="U13" s="95">
        <v>305.88</v>
      </c>
      <c r="V13" s="96">
        <f t="shared" si="4"/>
        <v>137506</v>
      </c>
      <c r="W13" s="94">
        <v>8664560</v>
      </c>
      <c r="X13" s="98">
        <v>43157</v>
      </c>
      <c r="Y13" s="97">
        <v>448</v>
      </c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6">
        <f t="shared" si="17"/>
        <v>137506</v>
      </c>
      <c r="AM13" s="94">
        <v>8664566</v>
      </c>
      <c r="AN13" s="98">
        <v>43157</v>
      </c>
      <c r="AO13" s="97">
        <v>4680</v>
      </c>
      <c r="AP13" s="97"/>
      <c r="AQ13" s="94"/>
      <c r="AR13" s="94"/>
      <c r="AS13" s="97"/>
      <c r="AT13" s="97">
        <f t="shared" si="5"/>
        <v>0</v>
      </c>
      <c r="AU13" s="97"/>
      <c r="AV13" s="94"/>
      <c r="AW13" s="94"/>
      <c r="AX13" s="97"/>
      <c r="AY13" s="96"/>
      <c r="AZ13" s="94"/>
      <c r="BA13" s="94"/>
      <c r="BB13" s="97"/>
      <c r="BC13" s="97">
        <f t="shared" si="0"/>
        <v>0</v>
      </c>
      <c r="BD13" s="97"/>
      <c r="BE13" s="94"/>
      <c r="BF13" s="94"/>
      <c r="BG13" s="97"/>
      <c r="BH13" s="96"/>
      <c r="BI13" s="94"/>
      <c r="BJ13" s="94"/>
      <c r="BK13" s="97"/>
      <c r="BL13" s="97">
        <f t="shared" si="6"/>
        <v>0</v>
      </c>
      <c r="BM13" s="97"/>
      <c r="BN13" s="94"/>
      <c r="BO13" s="94"/>
      <c r="BP13" s="97"/>
      <c r="BQ13" s="97"/>
      <c r="BR13" s="94"/>
      <c r="BS13" s="94"/>
      <c r="BT13" s="97"/>
      <c r="BU13" s="97">
        <f t="shared" si="7"/>
        <v>0</v>
      </c>
      <c r="BV13" s="95">
        <f t="shared" si="1"/>
        <v>5128</v>
      </c>
      <c r="BW13" s="95">
        <f t="shared" ca="1" si="8"/>
        <v>0</v>
      </c>
      <c r="BX13" s="95">
        <f t="shared" si="9"/>
        <v>0</v>
      </c>
      <c r="BY13" s="94"/>
      <c r="BZ13" s="94"/>
      <c r="CA13" s="102">
        <v>0.1</v>
      </c>
      <c r="CB13" s="94" t="s">
        <v>62</v>
      </c>
      <c r="CC13" s="94"/>
      <c r="CD13" s="94"/>
      <c r="CE13" s="97">
        <f t="shared" si="10"/>
        <v>448</v>
      </c>
      <c r="CF13" s="95">
        <f t="shared" si="2"/>
        <v>448</v>
      </c>
      <c r="CG13" s="95">
        <f t="shared" si="18"/>
        <v>0</v>
      </c>
      <c r="CH13" s="95">
        <f t="shared" si="11"/>
        <v>4680</v>
      </c>
      <c r="CI13" s="103">
        <f t="shared" si="3"/>
        <v>4679.9639999999999</v>
      </c>
      <c r="CJ13" s="99">
        <f t="shared" si="12"/>
        <v>-3.6000000000058208E-2</v>
      </c>
      <c r="CK13" s="99">
        <f t="shared" ca="1" si="13"/>
        <v>-4680</v>
      </c>
      <c r="CL13" s="95">
        <f t="shared" si="14"/>
        <v>0</v>
      </c>
      <c r="CM13" s="95">
        <f t="shared" si="15"/>
        <v>0</v>
      </c>
      <c r="CN13" s="95">
        <f t="shared" si="16"/>
        <v>0</v>
      </c>
      <c r="CO13" s="94"/>
      <c r="CP13" s="100"/>
      <c r="CQ13" s="100"/>
      <c r="CR13" s="100"/>
      <c r="CS13" s="23">
        <v>42020</v>
      </c>
      <c r="CT13" s="101">
        <v>120932</v>
      </c>
      <c r="CU13" s="100"/>
      <c r="CV13" s="55">
        <v>42384</v>
      </c>
      <c r="CW13" s="56">
        <v>126450</v>
      </c>
      <c r="CX13" s="100"/>
      <c r="CY13" s="57">
        <v>42751</v>
      </c>
      <c r="CZ13" s="58">
        <v>131265</v>
      </c>
      <c r="DA13" s="100"/>
      <c r="DB13" s="59">
        <v>43114</v>
      </c>
      <c r="DC13" s="60">
        <v>136930</v>
      </c>
    </row>
    <row r="14" spans="1:107" ht="15.75" thickBot="1" x14ac:dyDescent="0.3">
      <c r="A14" s="90">
        <v>10</v>
      </c>
      <c r="B14" s="91" t="s">
        <v>52</v>
      </c>
      <c r="C14" s="94"/>
      <c r="D14" s="93" t="s">
        <v>63</v>
      </c>
      <c r="E14" s="94">
        <v>16097017</v>
      </c>
      <c r="F14" s="94"/>
      <c r="G14" s="94"/>
      <c r="H14" s="94"/>
      <c r="I14" s="94"/>
      <c r="J14" s="94"/>
      <c r="K14" s="94"/>
      <c r="L14" s="94"/>
      <c r="M14" s="94"/>
      <c r="N14" s="94">
        <v>3</v>
      </c>
      <c r="O14" s="94">
        <v>1</v>
      </c>
      <c r="P14" s="94">
        <v>304</v>
      </c>
      <c r="Q14" s="94"/>
      <c r="R14" s="94"/>
      <c r="S14" s="98">
        <v>43159</v>
      </c>
      <c r="T14" s="94">
        <v>17</v>
      </c>
      <c r="U14" s="95">
        <v>305.88</v>
      </c>
      <c r="V14" s="96">
        <f t="shared" si="4"/>
        <v>137428</v>
      </c>
      <c r="W14" s="94">
        <v>8658607</v>
      </c>
      <c r="X14" s="98">
        <v>43153</v>
      </c>
      <c r="Y14" s="97">
        <v>448</v>
      </c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6">
        <f t="shared" si="17"/>
        <v>137428</v>
      </c>
      <c r="AM14" s="94">
        <v>8658610</v>
      </c>
      <c r="AN14" s="98">
        <v>43153</v>
      </c>
      <c r="AO14" s="97">
        <v>4680</v>
      </c>
      <c r="AP14" s="97"/>
      <c r="AQ14" s="94"/>
      <c r="AR14" s="94"/>
      <c r="AS14" s="97"/>
      <c r="AT14" s="97">
        <f t="shared" si="5"/>
        <v>0</v>
      </c>
      <c r="AU14" s="97"/>
      <c r="AV14" s="94"/>
      <c r="AW14" s="94"/>
      <c r="AX14" s="97"/>
      <c r="AY14" s="96"/>
      <c r="AZ14" s="94"/>
      <c r="BA14" s="94"/>
      <c r="BB14" s="97"/>
      <c r="BC14" s="97">
        <f t="shared" si="0"/>
        <v>0</v>
      </c>
      <c r="BD14" s="97"/>
      <c r="BE14" s="94"/>
      <c r="BF14" s="94"/>
      <c r="BG14" s="97"/>
      <c r="BH14" s="96"/>
      <c r="BI14" s="94"/>
      <c r="BJ14" s="94"/>
      <c r="BK14" s="97"/>
      <c r="BL14" s="97">
        <f t="shared" si="6"/>
        <v>0</v>
      </c>
      <c r="BM14" s="97"/>
      <c r="BN14" s="94"/>
      <c r="BO14" s="94"/>
      <c r="BP14" s="97"/>
      <c r="BQ14" s="97"/>
      <c r="BR14" s="94"/>
      <c r="BS14" s="94"/>
      <c r="BT14" s="97"/>
      <c r="BU14" s="97">
        <f t="shared" si="7"/>
        <v>0</v>
      </c>
      <c r="BV14" s="95">
        <f t="shared" si="1"/>
        <v>5128</v>
      </c>
      <c r="BW14" s="95">
        <f t="shared" ca="1" si="8"/>
        <v>0</v>
      </c>
      <c r="BX14" s="95">
        <f t="shared" si="9"/>
        <v>0</v>
      </c>
      <c r="BY14" s="94"/>
      <c r="BZ14" s="94"/>
      <c r="CA14" s="102">
        <v>0.1</v>
      </c>
      <c r="CB14" s="94" t="s">
        <v>62</v>
      </c>
      <c r="CC14" s="94"/>
      <c r="CD14" s="94"/>
      <c r="CE14" s="97">
        <f t="shared" si="10"/>
        <v>448</v>
      </c>
      <c r="CF14" s="95">
        <f t="shared" si="2"/>
        <v>448</v>
      </c>
      <c r="CG14" s="95">
        <f t="shared" si="18"/>
        <v>0</v>
      </c>
      <c r="CH14" s="95">
        <f t="shared" si="11"/>
        <v>4680</v>
      </c>
      <c r="CI14" s="103">
        <f t="shared" si="3"/>
        <v>4679.9639999999999</v>
      </c>
      <c r="CJ14" s="99">
        <f t="shared" si="12"/>
        <v>-3.6000000000058208E-2</v>
      </c>
      <c r="CK14" s="99">
        <f t="shared" ca="1" si="13"/>
        <v>-4680</v>
      </c>
      <c r="CL14" s="95">
        <f t="shared" si="14"/>
        <v>0</v>
      </c>
      <c r="CM14" s="95">
        <f t="shared" si="15"/>
        <v>0</v>
      </c>
      <c r="CN14" s="95">
        <f t="shared" si="16"/>
        <v>0</v>
      </c>
      <c r="CO14" s="94"/>
      <c r="CP14" s="100"/>
      <c r="CQ14" s="100"/>
      <c r="CR14" s="100"/>
      <c r="CS14" s="23">
        <v>42021</v>
      </c>
      <c r="CT14" s="101">
        <v>120937</v>
      </c>
      <c r="CU14" s="100"/>
      <c r="CV14" s="55">
        <v>42385</v>
      </c>
      <c r="CW14" s="56">
        <v>126454</v>
      </c>
      <c r="CX14" s="100"/>
      <c r="CY14" s="57">
        <v>42752</v>
      </c>
      <c r="CZ14" s="58">
        <v>131270</v>
      </c>
      <c r="DA14" s="100"/>
      <c r="DB14" s="59">
        <v>43115</v>
      </c>
      <c r="DC14" s="60">
        <v>136935</v>
      </c>
    </row>
    <row r="15" spans="1:107" ht="15.75" thickBot="1" x14ac:dyDescent="0.3">
      <c r="A15" s="90">
        <v>11</v>
      </c>
      <c r="B15" s="91" t="s">
        <v>52</v>
      </c>
      <c r="C15" s="94"/>
      <c r="D15" s="93" t="s">
        <v>64</v>
      </c>
      <c r="E15" s="94">
        <v>17097399</v>
      </c>
      <c r="F15" s="94"/>
      <c r="G15" s="94"/>
      <c r="H15" s="94"/>
      <c r="I15" s="94"/>
      <c r="J15" s="94"/>
      <c r="K15" s="94"/>
      <c r="L15" s="94"/>
      <c r="M15" s="94"/>
      <c r="N15" s="94">
        <v>3</v>
      </c>
      <c r="O15" s="94">
        <v>1</v>
      </c>
      <c r="P15" s="94">
        <v>304</v>
      </c>
      <c r="Q15" s="94"/>
      <c r="R15" s="94"/>
      <c r="S15" s="98">
        <v>43173</v>
      </c>
      <c r="T15" s="94">
        <v>17</v>
      </c>
      <c r="U15" s="95">
        <v>305.88</v>
      </c>
      <c r="V15" s="96" t="e">
        <f t="shared" si="4"/>
        <v>#N/A</v>
      </c>
      <c r="W15" s="94">
        <v>8696487</v>
      </c>
      <c r="X15" s="98">
        <v>43168</v>
      </c>
      <c r="Y15" s="97">
        <v>448</v>
      </c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6" t="e">
        <f t="shared" si="17"/>
        <v>#N/A</v>
      </c>
      <c r="AM15" s="94">
        <v>8696490</v>
      </c>
      <c r="AN15" s="98">
        <v>43168</v>
      </c>
      <c r="AO15" s="97">
        <v>1300</v>
      </c>
      <c r="AP15" s="97"/>
      <c r="AQ15" s="94"/>
      <c r="AR15" s="94"/>
      <c r="AS15" s="97"/>
      <c r="AT15" s="97">
        <f t="shared" si="5"/>
        <v>0</v>
      </c>
      <c r="AU15" s="97"/>
      <c r="AV15" s="94"/>
      <c r="AW15" s="94"/>
      <c r="AX15" s="97"/>
      <c r="AY15" s="96"/>
      <c r="AZ15" s="94"/>
      <c r="BA15" s="94"/>
      <c r="BB15" s="97"/>
      <c r="BC15" s="97">
        <f t="shared" si="0"/>
        <v>0</v>
      </c>
      <c r="BD15" s="97"/>
      <c r="BE15" s="94"/>
      <c r="BF15" s="94"/>
      <c r="BG15" s="97"/>
      <c r="BH15" s="96"/>
      <c r="BI15" s="94"/>
      <c r="BJ15" s="94"/>
      <c r="BK15" s="97"/>
      <c r="BL15" s="97">
        <f t="shared" si="6"/>
        <v>0</v>
      </c>
      <c r="BM15" s="97"/>
      <c r="BN15" s="94"/>
      <c r="BO15" s="94"/>
      <c r="BP15" s="97"/>
      <c r="BQ15" s="97"/>
      <c r="BR15" s="94"/>
      <c r="BS15" s="94"/>
      <c r="BT15" s="97"/>
      <c r="BU15" s="97">
        <f t="shared" si="7"/>
        <v>0</v>
      </c>
      <c r="BV15" s="95">
        <f t="shared" si="1"/>
        <v>1748</v>
      </c>
      <c r="BW15" s="95">
        <f t="shared" ca="1" si="8"/>
        <v>0</v>
      </c>
      <c r="BX15" s="95">
        <f t="shared" si="9"/>
        <v>3899.96</v>
      </c>
      <c r="BY15" s="94"/>
      <c r="BZ15" s="94"/>
      <c r="CA15" s="94"/>
      <c r="CB15" s="94"/>
      <c r="CC15" s="94"/>
      <c r="CD15" s="94"/>
      <c r="CE15" s="97">
        <f t="shared" si="10"/>
        <v>448</v>
      </c>
      <c r="CF15" s="95">
        <f t="shared" si="2"/>
        <v>448</v>
      </c>
      <c r="CG15" s="95">
        <f t="shared" si="18"/>
        <v>0</v>
      </c>
      <c r="CH15" s="95">
        <f t="shared" si="11"/>
        <v>1300</v>
      </c>
      <c r="CI15" s="95">
        <f t="shared" si="3"/>
        <v>5199.96</v>
      </c>
      <c r="CJ15" s="99">
        <f t="shared" si="12"/>
        <v>3899.96</v>
      </c>
      <c r="CK15" s="99">
        <f t="shared" ca="1" si="13"/>
        <v>-1300</v>
      </c>
      <c r="CL15" s="95">
        <f t="shared" si="14"/>
        <v>0</v>
      </c>
      <c r="CM15" s="95">
        <f t="shared" si="15"/>
        <v>0</v>
      </c>
      <c r="CN15" s="95">
        <f t="shared" si="16"/>
        <v>0</v>
      </c>
      <c r="CO15" s="94"/>
      <c r="CP15" s="100"/>
      <c r="CQ15" s="100"/>
      <c r="CR15" s="100"/>
      <c r="CS15" s="23">
        <v>42023</v>
      </c>
      <c r="CT15" s="101">
        <v>120942</v>
      </c>
      <c r="CU15" s="100"/>
      <c r="CV15" s="55">
        <v>42386</v>
      </c>
      <c r="CW15" s="56">
        <v>126454</v>
      </c>
      <c r="CX15" s="100"/>
      <c r="CY15" s="57">
        <v>42753</v>
      </c>
      <c r="CZ15" s="58">
        <v>131275</v>
      </c>
      <c r="DA15" s="100"/>
      <c r="DB15" s="59">
        <v>43116</v>
      </c>
      <c r="DC15" s="60">
        <v>136939</v>
      </c>
    </row>
    <row r="16" spans="1:107" ht="15.75" thickBot="1" x14ac:dyDescent="0.3">
      <c r="A16" s="90">
        <v>12</v>
      </c>
      <c r="B16" s="91" t="s">
        <v>52</v>
      </c>
      <c r="C16" s="94"/>
      <c r="D16" s="93" t="s">
        <v>65</v>
      </c>
      <c r="E16" s="94">
        <v>17097403</v>
      </c>
      <c r="F16" s="94"/>
      <c r="G16" s="94"/>
      <c r="H16" s="94"/>
      <c r="I16" s="94"/>
      <c r="J16" s="94"/>
      <c r="K16" s="94"/>
      <c r="L16" s="94"/>
      <c r="M16" s="94"/>
      <c r="N16" s="94">
        <v>3</v>
      </c>
      <c r="O16" s="94">
        <v>1</v>
      </c>
      <c r="P16" s="94">
        <v>304</v>
      </c>
      <c r="Q16" s="94"/>
      <c r="R16" s="94"/>
      <c r="S16" s="98">
        <v>43160</v>
      </c>
      <c r="T16" s="94">
        <v>17</v>
      </c>
      <c r="U16" s="95">
        <v>305.88</v>
      </c>
      <c r="V16" s="96">
        <f t="shared" si="4"/>
        <v>137506</v>
      </c>
      <c r="W16" s="94">
        <v>8664262</v>
      </c>
      <c r="X16" s="98">
        <v>43157</v>
      </c>
      <c r="Y16" s="97">
        <v>448</v>
      </c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6">
        <f t="shared" si="17"/>
        <v>137506</v>
      </c>
      <c r="AM16" s="94">
        <v>8664267</v>
      </c>
      <c r="AN16" s="98">
        <v>43157</v>
      </c>
      <c r="AO16" s="97">
        <v>1300</v>
      </c>
      <c r="AP16" s="97"/>
      <c r="AQ16" s="94"/>
      <c r="AR16" s="94"/>
      <c r="AS16" s="97"/>
      <c r="AT16" s="97">
        <f t="shared" si="5"/>
        <v>0</v>
      </c>
      <c r="AU16" s="96" t="e">
        <f>VLOOKUP(AW16,AÑO18,2,FALSE)</f>
        <v>#N/A</v>
      </c>
      <c r="AV16" s="94">
        <v>8916116</v>
      </c>
      <c r="AW16" s="98">
        <v>43305</v>
      </c>
      <c r="AX16" s="97">
        <v>3900</v>
      </c>
      <c r="AY16" s="96"/>
      <c r="AZ16" s="94"/>
      <c r="BA16" s="94"/>
      <c r="BB16" s="97"/>
      <c r="BC16" s="97">
        <f t="shared" si="0"/>
        <v>35.4</v>
      </c>
      <c r="BD16" s="97"/>
      <c r="BE16" s="94"/>
      <c r="BF16" s="94"/>
      <c r="BG16" s="97"/>
      <c r="BH16" s="96"/>
      <c r="BI16" s="94"/>
      <c r="BJ16" s="94"/>
      <c r="BK16" s="97"/>
      <c r="BL16" s="97">
        <f t="shared" si="6"/>
        <v>0</v>
      </c>
      <c r="BM16" s="97"/>
      <c r="BN16" s="94"/>
      <c r="BO16" s="94"/>
      <c r="BP16" s="97"/>
      <c r="BQ16" s="97"/>
      <c r="BR16" s="94"/>
      <c r="BS16" s="94"/>
      <c r="BT16" s="97"/>
      <c r="BU16" s="97">
        <f t="shared" si="7"/>
        <v>0</v>
      </c>
      <c r="BV16" s="95">
        <f t="shared" si="1"/>
        <v>5648</v>
      </c>
      <c r="BW16" s="99">
        <f t="shared" ca="1" si="8"/>
        <v>0</v>
      </c>
      <c r="BX16" s="99">
        <f t="shared" si="9"/>
        <v>35.360000000000035</v>
      </c>
      <c r="BY16" s="94"/>
      <c r="BZ16" s="94"/>
      <c r="CA16" s="94"/>
      <c r="CB16" s="94"/>
      <c r="CC16" s="94"/>
      <c r="CD16" s="94"/>
      <c r="CE16" s="97">
        <f t="shared" si="10"/>
        <v>448</v>
      </c>
      <c r="CF16" s="95">
        <f t="shared" si="2"/>
        <v>448</v>
      </c>
      <c r="CG16" s="95">
        <f t="shared" si="18"/>
        <v>0</v>
      </c>
      <c r="CH16" s="95">
        <f t="shared" si="11"/>
        <v>5200</v>
      </c>
      <c r="CI16" s="99">
        <f t="shared" si="3"/>
        <v>5199.96</v>
      </c>
      <c r="CJ16" s="99">
        <f t="shared" si="12"/>
        <v>-3.999999999996362E-2</v>
      </c>
      <c r="CK16" s="99">
        <f t="shared" ca="1" si="13"/>
        <v>-5200</v>
      </c>
      <c r="CL16" s="95">
        <f t="shared" si="14"/>
        <v>0</v>
      </c>
      <c r="CM16" s="95">
        <f t="shared" si="15"/>
        <v>35.4</v>
      </c>
      <c r="CN16" s="95">
        <f t="shared" si="16"/>
        <v>35.4</v>
      </c>
      <c r="CO16" s="94"/>
      <c r="CP16" s="100"/>
      <c r="CQ16" s="100"/>
      <c r="CR16" s="100"/>
      <c r="CS16" s="23">
        <v>42024</v>
      </c>
      <c r="CT16" s="101">
        <v>120947</v>
      </c>
      <c r="CU16" s="100"/>
      <c r="CV16" s="55">
        <v>42387</v>
      </c>
      <c r="CW16" s="56">
        <v>126456</v>
      </c>
      <c r="CX16" s="100"/>
      <c r="CY16" s="57">
        <v>42754</v>
      </c>
      <c r="CZ16" s="58">
        <v>131287</v>
      </c>
      <c r="DA16" s="100"/>
      <c r="DB16" s="59">
        <v>43117</v>
      </c>
      <c r="DC16" s="60">
        <v>136942</v>
      </c>
    </row>
    <row r="17" spans="1:107" ht="15.75" thickBot="1" x14ac:dyDescent="0.3">
      <c r="A17" s="90">
        <v>13</v>
      </c>
      <c r="B17" s="91" t="s">
        <v>52</v>
      </c>
      <c r="C17" s="94"/>
      <c r="D17" s="93" t="s">
        <v>66</v>
      </c>
      <c r="E17" s="94">
        <v>16097026</v>
      </c>
      <c r="F17" s="94"/>
      <c r="G17" s="94"/>
      <c r="H17" s="94"/>
      <c r="I17" s="94"/>
      <c r="J17" s="94"/>
      <c r="K17" s="94"/>
      <c r="L17" s="94"/>
      <c r="M17" s="94"/>
      <c r="N17" s="94">
        <v>3</v>
      </c>
      <c r="O17" s="94">
        <v>1</v>
      </c>
      <c r="P17" s="94">
        <v>304</v>
      </c>
      <c r="Q17" s="94"/>
      <c r="R17" s="94"/>
      <c r="S17" s="98">
        <v>43162</v>
      </c>
      <c r="T17" s="94">
        <v>17</v>
      </c>
      <c r="U17" s="95">
        <v>305.88</v>
      </c>
      <c r="V17" s="96">
        <f t="shared" si="4"/>
        <v>137600</v>
      </c>
      <c r="W17" s="94">
        <v>8669266</v>
      </c>
      <c r="X17" s="98">
        <v>43159</v>
      </c>
      <c r="Y17" s="97">
        <v>448</v>
      </c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6">
        <f t="shared" si="17"/>
        <v>137600</v>
      </c>
      <c r="AM17" s="94">
        <v>8669282</v>
      </c>
      <c r="AN17" s="98">
        <v>43159</v>
      </c>
      <c r="AO17" s="97">
        <v>1300</v>
      </c>
      <c r="AP17" s="97"/>
      <c r="AQ17" s="94"/>
      <c r="AR17" s="94"/>
      <c r="AS17" s="97"/>
      <c r="AT17" s="97">
        <f t="shared" si="5"/>
        <v>0</v>
      </c>
      <c r="AU17" s="96" t="e">
        <f>VLOOKUP(AW17,AÑO18,2,FALSE)</f>
        <v>#N/A</v>
      </c>
      <c r="AV17" s="94">
        <v>1466774</v>
      </c>
      <c r="AW17" s="98">
        <v>43227</v>
      </c>
      <c r="AX17" s="97">
        <v>1300</v>
      </c>
      <c r="AY17" s="96"/>
      <c r="AZ17" s="94"/>
      <c r="BA17" s="94"/>
      <c r="BB17" s="97"/>
      <c r="BC17" s="97">
        <f t="shared" si="0"/>
        <v>0</v>
      </c>
      <c r="BD17" s="96" t="e">
        <f>VLOOKUP(BF17,AÑO18,2,FALSE)</f>
        <v>#N/A</v>
      </c>
      <c r="BE17" s="94">
        <v>1470312</v>
      </c>
      <c r="BF17" s="98">
        <v>43255</v>
      </c>
      <c r="BG17" s="97">
        <v>1300</v>
      </c>
      <c r="BH17" s="96"/>
      <c r="BI17" s="94"/>
      <c r="BJ17" s="94"/>
      <c r="BK17" s="97"/>
      <c r="BL17" s="97">
        <f t="shared" si="6"/>
        <v>0</v>
      </c>
      <c r="BM17" s="96" t="e">
        <f>VLOOKUP(BO17,AÑO18,2,FALSE)</f>
        <v>#N/A</v>
      </c>
      <c r="BN17" s="94">
        <v>1466811</v>
      </c>
      <c r="BO17" s="98">
        <v>43285</v>
      </c>
      <c r="BP17" s="97">
        <v>1300</v>
      </c>
      <c r="BQ17" s="97"/>
      <c r="BR17" s="94"/>
      <c r="BS17" s="94"/>
      <c r="BT17" s="97"/>
      <c r="BU17" s="97">
        <f t="shared" si="7"/>
        <v>0</v>
      </c>
      <c r="BV17" s="95">
        <f t="shared" si="1"/>
        <v>5648</v>
      </c>
      <c r="BW17" s="99">
        <f t="shared" ca="1" si="8"/>
        <v>0</v>
      </c>
      <c r="BX17" s="99">
        <f t="shared" si="9"/>
        <v>0</v>
      </c>
      <c r="BY17" s="94"/>
      <c r="BZ17" s="94"/>
      <c r="CA17" s="94"/>
      <c r="CB17" s="94"/>
      <c r="CC17" s="94"/>
      <c r="CD17" s="94"/>
      <c r="CE17" s="97">
        <f t="shared" si="10"/>
        <v>448</v>
      </c>
      <c r="CF17" s="95">
        <f t="shared" si="2"/>
        <v>448</v>
      </c>
      <c r="CG17" s="95">
        <f t="shared" si="18"/>
        <v>0</v>
      </c>
      <c r="CH17" s="95">
        <f t="shared" si="11"/>
        <v>5200</v>
      </c>
      <c r="CI17" s="99">
        <f t="shared" si="3"/>
        <v>5199.96</v>
      </c>
      <c r="CJ17" s="99">
        <f t="shared" si="12"/>
        <v>-3.999999999996362E-2</v>
      </c>
      <c r="CK17" s="99">
        <f t="shared" ca="1" si="13"/>
        <v>-5200</v>
      </c>
      <c r="CL17" s="95">
        <f t="shared" si="14"/>
        <v>0</v>
      </c>
      <c r="CM17" s="95">
        <f t="shared" si="15"/>
        <v>0</v>
      </c>
      <c r="CN17" s="95">
        <f t="shared" si="16"/>
        <v>0</v>
      </c>
      <c r="CO17" s="94"/>
      <c r="CP17" s="100"/>
      <c r="CQ17" s="100"/>
      <c r="CR17" s="100"/>
      <c r="CS17" s="23">
        <v>42025</v>
      </c>
      <c r="CT17" s="101">
        <v>120953</v>
      </c>
      <c r="CU17" s="100"/>
      <c r="CV17" s="55">
        <v>42388</v>
      </c>
      <c r="CW17" s="104" t="s">
        <v>67</v>
      </c>
      <c r="CX17" s="100"/>
      <c r="CY17" s="57">
        <v>42755</v>
      </c>
      <c r="CZ17" s="58">
        <v>131292</v>
      </c>
      <c r="DA17" s="100"/>
      <c r="DB17" s="59">
        <v>43118</v>
      </c>
      <c r="DC17" s="60">
        <v>136946</v>
      </c>
    </row>
    <row r="18" spans="1:107" ht="15.75" thickBot="1" x14ac:dyDescent="0.3">
      <c r="A18" s="90">
        <v>14</v>
      </c>
      <c r="B18" s="91" t="s">
        <v>52</v>
      </c>
      <c r="C18" s="94"/>
      <c r="D18" s="93" t="s">
        <v>68</v>
      </c>
      <c r="E18" s="94">
        <v>17097397</v>
      </c>
      <c r="F18" s="94"/>
      <c r="G18" s="94"/>
      <c r="H18" s="94"/>
      <c r="I18" s="94"/>
      <c r="J18" s="94"/>
      <c r="K18" s="94"/>
      <c r="L18" s="94"/>
      <c r="M18" s="94"/>
      <c r="N18" s="94">
        <v>3</v>
      </c>
      <c r="O18" s="94">
        <v>1</v>
      </c>
      <c r="P18" s="94">
        <v>304</v>
      </c>
      <c r="Q18" s="94"/>
      <c r="R18" s="94"/>
      <c r="S18" s="98">
        <v>43173</v>
      </c>
      <c r="T18" s="94">
        <v>17</v>
      </c>
      <c r="U18" s="95">
        <v>305.88</v>
      </c>
      <c r="V18" s="96"/>
      <c r="W18" s="94"/>
      <c r="X18" s="94"/>
      <c r="Y18" s="97">
        <v>0</v>
      </c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7"/>
      <c r="AP18" s="97"/>
      <c r="AQ18" s="94"/>
      <c r="AR18" s="94"/>
      <c r="AS18" s="97"/>
      <c r="AT18" s="97">
        <f t="shared" si="5"/>
        <v>0</v>
      </c>
      <c r="AU18" s="97"/>
      <c r="AV18" s="94"/>
      <c r="AW18" s="94"/>
      <c r="AX18" s="97"/>
      <c r="AY18" s="96"/>
      <c r="AZ18" s="94"/>
      <c r="BA18" s="94"/>
      <c r="BB18" s="97"/>
      <c r="BC18" s="97">
        <f t="shared" si="0"/>
        <v>0</v>
      </c>
      <c r="BD18" s="97"/>
      <c r="BE18" s="94"/>
      <c r="BF18" s="94"/>
      <c r="BG18" s="97"/>
      <c r="BH18" s="96"/>
      <c r="BI18" s="94"/>
      <c r="BJ18" s="94"/>
      <c r="BK18" s="97"/>
      <c r="BL18" s="97">
        <f t="shared" si="6"/>
        <v>0</v>
      </c>
      <c r="BM18" s="97"/>
      <c r="BN18" s="94"/>
      <c r="BO18" s="94"/>
      <c r="BP18" s="97"/>
      <c r="BQ18" s="97"/>
      <c r="BR18" s="94"/>
      <c r="BS18" s="94"/>
      <c r="BT18" s="97"/>
      <c r="BU18" s="97">
        <f t="shared" si="7"/>
        <v>0</v>
      </c>
      <c r="BV18" s="95">
        <f t="shared" si="1"/>
        <v>0</v>
      </c>
      <c r="BW18" s="95">
        <f t="shared" ca="1" si="8"/>
        <v>448</v>
      </c>
      <c r="BX18" s="95">
        <f t="shared" si="9"/>
        <v>5647.96</v>
      </c>
      <c r="BY18" s="94"/>
      <c r="BZ18" s="94"/>
      <c r="CA18" s="94"/>
      <c r="CB18" s="94"/>
      <c r="CC18" s="94"/>
      <c r="CD18" s="94"/>
      <c r="CE18" s="97">
        <f t="shared" si="10"/>
        <v>0</v>
      </c>
      <c r="CF18" s="95">
        <f t="shared" si="2"/>
        <v>448</v>
      </c>
      <c r="CG18" s="95">
        <f t="shared" si="18"/>
        <v>448</v>
      </c>
      <c r="CH18" s="95">
        <f t="shared" si="11"/>
        <v>0</v>
      </c>
      <c r="CI18" s="95">
        <f t="shared" si="3"/>
        <v>5199.96</v>
      </c>
      <c r="CJ18" s="99">
        <f t="shared" si="12"/>
        <v>5199.96</v>
      </c>
      <c r="CK18" s="99">
        <f t="shared" ca="1" si="13"/>
        <v>0</v>
      </c>
      <c r="CL18" s="95">
        <f t="shared" si="14"/>
        <v>0</v>
      </c>
      <c r="CM18" s="95">
        <f t="shared" si="15"/>
        <v>0</v>
      </c>
      <c r="CN18" s="95">
        <f t="shared" si="16"/>
        <v>0</v>
      </c>
      <c r="CO18" s="94"/>
      <c r="CP18" s="100"/>
      <c r="CQ18" s="100"/>
      <c r="CR18" s="100"/>
      <c r="CS18" s="23">
        <v>42026</v>
      </c>
      <c r="CT18" s="101">
        <v>120972</v>
      </c>
      <c r="CU18" s="100"/>
      <c r="CV18" s="55">
        <v>42389</v>
      </c>
      <c r="CW18" s="56">
        <v>126473</v>
      </c>
      <c r="CX18" s="100"/>
      <c r="CY18" s="57">
        <v>42759</v>
      </c>
      <c r="CZ18" s="58">
        <v>131314</v>
      </c>
      <c r="DA18" s="100"/>
      <c r="DB18" s="59">
        <v>43119</v>
      </c>
      <c r="DC18" s="60">
        <v>136988</v>
      </c>
    </row>
    <row r="19" spans="1:107" ht="15.75" thickBot="1" x14ac:dyDescent="0.3">
      <c r="A19" s="90">
        <v>15</v>
      </c>
      <c r="B19" s="91" t="s">
        <v>52</v>
      </c>
      <c r="C19" s="94"/>
      <c r="D19" s="93" t="s">
        <v>69</v>
      </c>
      <c r="E19" s="94">
        <v>18097374</v>
      </c>
      <c r="F19" s="94"/>
      <c r="G19" s="94"/>
      <c r="H19" s="94"/>
      <c r="I19" s="94"/>
      <c r="J19" s="94"/>
      <c r="K19" s="94"/>
      <c r="L19" s="94"/>
      <c r="M19" s="94"/>
      <c r="N19" s="94">
        <v>1</v>
      </c>
      <c r="O19" s="94"/>
      <c r="P19" s="94"/>
      <c r="Q19" s="94"/>
      <c r="R19" s="94"/>
      <c r="S19" s="98"/>
      <c r="T19" s="94">
        <v>17</v>
      </c>
      <c r="U19" s="95">
        <v>305.88</v>
      </c>
      <c r="V19" s="96" t="e">
        <f t="shared" ref="V19:V24" si="19">VLOOKUP(X19,AÑO18,2,FALSE)</f>
        <v>#N/A</v>
      </c>
      <c r="W19" s="94">
        <v>12044595</v>
      </c>
      <c r="X19" s="98">
        <v>43202</v>
      </c>
      <c r="Y19" s="97">
        <v>448</v>
      </c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6" t="e">
        <f>VLOOKUP(AN19,AÑO18,2,FALSE)</f>
        <v>#N/A</v>
      </c>
      <c r="AM19" s="94">
        <v>12044592</v>
      </c>
      <c r="AN19" s="98">
        <v>43202</v>
      </c>
      <c r="AO19" s="97">
        <v>4529.5</v>
      </c>
      <c r="AP19" s="97"/>
      <c r="AQ19" s="94"/>
      <c r="AR19" s="94"/>
      <c r="AS19" s="97"/>
      <c r="AT19" s="97">
        <f t="shared" si="5"/>
        <v>0</v>
      </c>
      <c r="AU19" s="97"/>
      <c r="AV19" s="94"/>
      <c r="AW19" s="94"/>
      <c r="AX19" s="97"/>
      <c r="AY19" s="96"/>
      <c r="AZ19" s="94"/>
      <c r="BA19" s="94"/>
      <c r="BB19" s="97"/>
      <c r="BC19" s="97">
        <f t="shared" si="0"/>
        <v>0</v>
      </c>
      <c r="BD19" s="97"/>
      <c r="BE19" s="94"/>
      <c r="BF19" s="94"/>
      <c r="BG19" s="97"/>
      <c r="BH19" s="96"/>
      <c r="BI19" s="94"/>
      <c r="BJ19" s="94"/>
      <c r="BK19" s="97"/>
      <c r="BL19" s="97">
        <f t="shared" si="6"/>
        <v>0</v>
      </c>
      <c r="BM19" s="97"/>
      <c r="BN19" s="94"/>
      <c r="BO19" s="94"/>
      <c r="BP19" s="97"/>
      <c r="BQ19" s="97"/>
      <c r="BR19" s="94"/>
      <c r="BS19" s="94"/>
      <c r="BT19" s="97"/>
      <c r="BU19" s="97">
        <f t="shared" si="7"/>
        <v>0</v>
      </c>
      <c r="BV19" s="95">
        <f t="shared" si="1"/>
        <v>4977.5</v>
      </c>
      <c r="BW19" s="95">
        <f t="shared" ca="1" si="8"/>
        <v>0</v>
      </c>
      <c r="BX19" s="95">
        <f t="shared" si="9"/>
        <v>670.46</v>
      </c>
      <c r="BY19" s="94"/>
      <c r="BZ19" s="94"/>
      <c r="CA19" s="94"/>
      <c r="CB19" s="94"/>
      <c r="CC19" s="94"/>
      <c r="CD19" s="94"/>
      <c r="CE19" s="97">
        <f t="shared" si="10"/>
        <v>448</v>
      </c>
      <c r="CF19" s="95">
        <f t="shared" si="2"/>
        <v>448</v>
      </c>
      <c r="CG19" s="95">
        <f t="shared" si="18"/>
        <v>0</v>
      </c>
      <c r="CH19" s="95">
        <f t="shared" si="11"/>
        <v>4529.5</v>
      </c>
      <c r="CI19" s="99">
        <f t="shared" si="3"/>
        <v>5199.96</v>
      </c>
      <c r="CJ19" s="99">
        <f t="shared" si="12"/>
        <v>670.46</v>
      </c>
      <c r="CK19" s="99">
        <f t="shared" ca="1" si="13"/>
        <v>-4529.5</v>
      </c>
      <c r="CL19" s="95">
        <f t="shared" si="14"/>
        <v>0</v>
      </c>
      <c r="CM19" s="95">
        <f t="shared" si="15"/>
        <v>0</v>
      </c>
      <c r="CN19" s="95">
        <f t="shared" si="16"/>
        <v>0</v>
      </c>
      <c r="CO19" s="94"/>
      <c r="CP19" s="100"/>
      <c r="CQ19" s="100"/>
      <c r="CR19" s="100"/>
      <c r="CS19" s="23">
        <v>42027</v>
      </c>
      <c r="CT19" s="101">
        <v>120983</v>
      </c>
      <c r="CU19" s="100"/>
      <c r="CV19" s="55">
        <v>42390</v>
      </c>
      <c r="CW19" s="56">
        <v>126477</v>
      </c>
      <c r="CX19" s="100"/>
      <c r="CY19" s="57">
        <v>42758</v>
      </c>
      <c r="CZ19" s="58">
        <v>131316</v>
      </c>
      <c r="DA19" s="100"/>
      <c r="DB19" s="59">
        <v>43120</v>
      </c>
      <c r="DC19" s="60">
        <v>136990</v>
      </c>
    </row>
    <row r="20" spans="1:107" ht="15.75" thickBot="1" x14ac:dyDescent="0.3">
      <c r="A20" s="90">
        <v>16</v>
      </c>
      <c r="B20" s="91" t="s">
        <v>52</v>
      </c>
      <c r="C20" s="94"/>
      <c r="D20" s="93" t="s">
        <v>70</v>
      </c>
      <c r="E20" s="94">
        <v>16097028</v>
      </c>
      <c r="F20" s="94"/>
      <c r="G20" s="94"/>
      <c r="H20" s="94"/>
      <c r="I20" s="94"/>
      <c r="J20" s="94"/>
      <c r="K20" s="94"/>
      <c r="L20" s="94"/>
      <c r="M20" s="94"/>
      <c r="N20" s="94">
        <v>3</v>
      </c>
      <c r="O20" s="94">
        <v>1</v>
      </c>
      <c r="P20" s="94">
        <v>304</v>
      </c>
      <c r="Q20" s="94"/>
      <c r="R20" s="94"/>
      <c r="S20" s="98">
        <v>43169</v>
      </c>
      <c r="T20" s="94">
        <v>17</v>
      </c>
      <c r="U20" s="95">
        <v>305.88</v>
      </c>
      <c r="V20" s="96">
        <f t="shared" si="19"/>
        <v>137666</v>
      </c>
      <c r="W20" s="94">
        <v>8671531</v>
      </c>
      <c r="X20" s="98">
        <v>43160</v>
      </c>
      <c r="Y20" s="97">
        <v>448</v>
      </c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7"/>
      <c r="AP20" s="97"/>
      <c r="AQ20" s="94"/>
      <c r="AR20" s="94"/>
      <c r="AS20" s="97"/>
      <c r="AT20" s="97">
        <f t="shared" si="5"/>
        <v>0</v>
      </c>
      <c r="AU20" s="97"/>
      <c r="AV20" s="94"/>
      <c r="AW20" s="94"/>
      <c r="AX20" s="97"/>
      <c r="AY20" s="96"/>
      <c r="AZ20" s="94"/>
      <c r="BA20" s="94"/>
      <c r="BB20" s="97"/>
      <c r="BC20" s="97">
        <f t="shared" si="0"/>
        <v>0</v>
      </c>
      <c r="BD20" s="97"/>
      <c r="BE20" s="94"/>
      <c r="BF20" s="94"/>
      <c r="BG20" s="97"/>
      <c r="BH20" s="96"/>
      <c r="BI20" s="94"/>
      <c r="BJ20" s="94"/>
      <c r="BK20" s="97"/>
      <c r="BL20" s="97">
        <f t="shared" si="6"/>
        <v>0</v>
      </c>
      <c r="BM20" s="97"/>
      <c r="BN20" s="94"/>
      <c r="BO20" s="94"/>
      <c r="BP20" s="97"/>
      <c r="BQ20" s="97"/>
      <c r="BR20" s="94"/>
      <c r="BS20" s="94"/>
      <c r="BT20" s="97"/>
      <c r="BU20" s="97">
        <f t="shared" si="7"/>
        <v>0</v>
      </c>
      <c r="BV20" s="95">
        <f t="shared" si="1"/>
        <v>448</v>
      </c>
      <c r="BW20" s="95">
        <f t="shared" ca="1" si="8"/>
        <v>0</v>
      </c>
      <c r="BX20" s="95">
        <f t="shared" si="9"/>
        <v>5199.96</v>
      </c>
      <c r="BY20" s="94"/>
      <c r="BZ20" s="94"/>
      <c r="CA20" s="94"/>
      <c r="CB20" s="94"/>
      <c r="CC20" s="94"/>
      <c r="CD20" s="94"/>
      <c r="CE20" s="97">
        <f t="shared" si="10"/>
        <v>448</v>
      </c>
      <c r="CF20" s="95">
        <f t="shared" si="2"/>
        <v>448</v>
      </c>
      <c r="CG20" s="95">
        <f t="shared" si="18"/>
        <v>0</v>
      </c>
      <c r="CH20" s="95">
        <f t="shared" si="11"/>
        <v>0</v>
      </c>
      <c r="CI20" s="95">
        <f t="shared" si="3"/>
        <v>5199.96</v>
      </c>
      <c r="CJ20" s="99">
        <f t="shared" si="12"/>
        <v>5199.96</v>
      </c>
      <c r="CK20" s="99">
        <f t="shared" ca="1" si="13"/>
        <v>0</v>
      </c>
      <c r="CL20" s="95">
        <f t="shared" si="14"/>
        <v>0</v>
      </c>
      <c r="CM20" s="95">
        <f t="shared" si="15"/>
        <v>0</v>
      </c>
      <c r="CN20" s="95">
        <f t="shared" si="16"/>
        <v>0</v>
      </c>
      <c r="CO20" s="94"/>
      <c r="CP20" s="100"/>
      <c r="CQ20" s="100"/>
      <c r="CR20" s="100"/>
      <c r="CS20" s="23">
        <v>42028</v>
      </c>
      <c r="CT20" s="101">
        <v>120988</v>
      </c>
      <c r="CU20" s="100"/>
      <c r="CV20" s="55">
        <v>42391</v>
      </c>
      <c r="CW20" s="56">
        <v>126491</v>
      </c>
      <c r="CX20" s="100"/>
      <c r="CY20" s="57">
        <v>42760</v>
      </c>
      <c r="CZ20" s="58">
        <v>131331</v>
      </c>
      <c r="DA20" s="100"/>
      <c r="DB20" s="59">
        <v>43122</v>
      </c>
      <c r="DC20" s="60">
        <v>137002</v>
      </c>
    </row>
    <row r="21" spans="1:107" ht="15.75" thickBot="1" x14ac:dyDescent="0.3">
      <c r="A21" s="90">
        <v>17</v>
      </c>
      <c r="B21" s="91" t="s">
        <v>52</v>
      </c>
      <c r="C21" s="94"/>
      <c r="D21" s="93" t="s">
        <v>71</v>
      </c>
      <c r="E21" s="94">
        <v>13097137</v>
      </c>
      <c r="F21" s="94"/>
      <c r="G21" s="94"/>
      <c r="H21" s="94"/>
      <c r="I21" s="94"/>
      <c r="J21" s="94"/>
      <c r="K21" s="94"/>
      <c r="L21" s="94"/>
      <c r="M21" s="94"/>
      <c r="N21" s="94">
        <v>3</v>
      </c>
      <c r="O21" s="94">
        <v>1</v>
      </c>
      <c r="P21" s="94">
        <v>304</v>
      </c>
      <c r="Q21" s="94"/>
      <c r="R21" s="94"/>
      <c r="S21" s="98">
        <v>43174</v>
      </c>
      <c r="T21" s="94">
        <v>17</v>
      </c>
      <c r="U21" s="95">
        <v>305.88</v>
      </c>
      <c r="V21" s="96">
        <f t="shared" si="19"/>
        <v>137506</v>
      </c>
      <c r="W21" s="94">
        <v>8663290</v>
      </c>
      <c r="X21" s="98">
        <v>43157</v>
      </c>
      <c r="Y21" s="97">
        <v>224</v>
      </c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6">
        <f>VLOOKUP(AN21,AÑO18,2,FALSE)</f>
        <v>136898</v>
      </c>
      <c r="AM21" s="94">
        <v>8592473</v>
      </c>
      <c r="AN21" s="98">
        <v>43109</v>
      </c>
      <c r="AO21" s="97">
        <v>1300</v>
      </c>
      <c r="AP21" s="97"/>
      <c r="AQ21" s="94"/>
      <c r="AR21" s="94"/>
      <c r="AS21" s="97"/>
      <c r="AT21" s="97">
        <f t="shared" si="5"/>
        <v>0</v>
      </c>
      <c r="AU21" s="97"/>
      <c r="AV21" s="94"/>
      <c r="AW21" s="94"/>
      <c r="AX21" s="97"/>
      <c r="AY21" s="96"/>
      <c r="AZ21" s="94"/>
      <c r="BA21" s="94"/>
      <c r="BB21" s="97"/>
      <c r="BC21" s="97">
        <f t="shared" si="0"/>
        <v>0</v>
      </c>
      <c r="BD21" s="97"/>
      <c r="BE21" s="94"/>
      <c r="BF21" s="94"/>
      <c r="BG21" s="97"/>
      <c r="BH21" s="96"/>
      <c r="BI21" s="94"/>
      <c r="BJ21" s="94"/>
      <c r="BK21" s="97"/>
      <c r="BL21" s="97">
        <f t="shared" si="6"/>
        <v>0</v>
      </c>
      <c r="BM21" s="97"/>
      <c r="BN21" s="94"/>
      <c r="BO21" s="94"/>
      <c r="BP21" s="97"/>
      <c r="BQ21" s="97"/>
      <c r="BR21" s="94"/>
      <c r="BS21" s="94"/>
      <c r="BT21" s="97"/>
      <c r="BU21" s="97">
        <f t="shared" si="7"/>
        <v>0</v>
      </c>
      <c r="BV21" s="95">
        <f t="shared" si="1"/>
        <v>1524</v>
      </c>
      <c r="BW21" s="95">
        <f t="shared" ca="1" si="8"/>
        <v>0</v>
      </c>
      <c r="BX21" s="95">
        <f t="shared" si="9"/>
        <v>4123.96</v>
      </c>
      <c r="BY21" s="94"/>
      <c r="BZ21" s="94"/>
      <c r="CA21" s="94"/>
      <c r="CB21" s="94"/>
      <c r="CC21" s="94"/>
      <c r="CD21" s="94"/>
      <c r="CE21" s="97">
        <f t="shared" si="10"/>
        <v>224</v>
      </c>
      <c r="CF21" s="95">
        <f t="shared" si="2"/>
        <v>448</v>
      </c>
      <c r="CG21" s="95">
        <f t="shared" si="18"/>
        <v>224</v>
      </c>
      <c r="CH21" s="95">
        <f t="shared" si="11"/>
        <v>1300</v>
      </c>
      <c r="CI21" s="95">
        <f t="shared" si="3"/>
        <v>5199.96</v>
      </c>
      <c r="CJ21" s="99">
        <f t="shared" si="12"/>
        <v>3899.96</v>
      </c>
      <c r="CK21" s="99">
        <f t="shared" ca="1" si="13"/>
        <v>-1300</v>
      </c>
      <c r="CL21" s="95">
        <f t="shared" si="14"/>
        <v>0</v>
      </c>
      <c r="CM21" s="95">
        <f t="shared" si="15"/>
        <v>0</v>
      </c>
      <c r="CN21" s="95">
        <f t="shared" si="16"/>
        <v>0</v>
      </c>
      <c r="CO21" s="94"/>
      <c r="CP21" s="100"/>
      <c r="CQ21" s="100"/>
      <c r="CR21" s="100"/>
      <c r="CS21" s="23">
        <v>42030</v>
      </c>
      <c r="CT21" s="101">
        <v>121016</v>
      </c>
      <c r="CU21" s="100"/>
      <c r="CV21" s="55">
        <v>42392</v>
      </c>
      <c r="CW21" s="56">
        <v>126495</v>
      </c>
      <c r="CX21" s="100"/>
      <c r="CY21" s="57">
        <v>42761</v>
      </c>
      <c r="CZ21" s="58">
        <v>131334</v>
      </c>
      <c r="DA21" s="100"/>
      <c r="DB21" s="59">
        <v>43123</v>
      </c>
      <c r="DC21" s="60">
        <v>137005</v>
      </c>
    </row>
    <row r="22" spans="1:107" x14ac:dyDescent="0.25">
      <c r="A22" s="90">
        <v>18</v>
      </c>
      <c r="B22" s="91" t="s">
        <v>52</v>
      </c>
      <c r="C22" s="94"/>
      <c r="D22" s="93" t="s">
        <v>72</v>
      </c>
      <c r="E22" s="94">
        <v>18097380</v>
      </c>
      <c r="F22" s="94"/>
      <c r="G22" s="94"/>
      <c r="H22" s="94"/>
      <c r="I22" s="94"/>
      <c r="J22" s="94"/>
      <c r="K22" s="94"/>
      <c r="L22" s="94"/>
      <c r="M22" s="94"/>
      <c r="N22" s="94">
        <v>1</v>
      </c>
      <c r="O22" s="94"/>
      <c r="P22" s="94"/>
      <c r="Q22" s="94"/>
      <c r="R22" s="94"/>
      <c r="S22" s="98"/>
      <c r="T22" s="94">
        <v>17</v>
      </c>
      <c r="U22" s="95">
        <v>305.88</v>
      </c>
      <c r="V22" s="96" t="e">
        <f t="shared" si="19"/>
        <v>#N/A</v>
      </c>
      <c r="W22" s="94">
        <v>12083197</v>
      </c>
      <c r="X22" s="98">
        <v>43186</v>
      </c>
      <c r="Y22" s="97">
        <v>448</v>
      </c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6" t="e">
        <f>VLOOKUP(AN22,AÑO18,2,FALSE)</f>
        <v>#N/A</v>
      </c>
      <c r="AM22" s="94">
        <v>12083199</v>
      </c>
      <c r="AN22" s="98">
        <v>43186</v>
      </c>
      <c r="AO22" s="97">
        <v>4529.5</v>
      </c>
      <c r="AP22" s="97"/>
      <c r="AQ22" s="94"/>
      <c r="AR22" s="94"/>
      <c r="AS22" s="97"/>
      <c r="AT22" s="97">
        <f t="shared" si="5"/>
        <v>0</v>
      </c>
      <c r="AU22" s="97"/>
      <c r="AV22" s="94"/>
      <c r="AW22" s="94"/>
      <c r="AX22" s="97"/>
      <c r="AY22" s="96"/>
      <c r="AZ22" s="94"/>
      <c r="BA22" s="94"/>
      <c r="BB22" s="97"/>
      <c r="BC22" s="97">
        <f t="shared" si="0"/>
        <v>0</v>
      </c>
      <c r="BD22" s="97"/>
      <c r="BE22" s="94"/>
      <c r="BF22" s="94"/>
      <c r="BG22" s="97"/>
      <c r="BH22" s="96"/>
      <c r="BI22" s="94"/>
      <c r="BJ22" s="94"/>
      <c r="BK22" s="97"/>
      <c r="BL22" s="97">
        <f t="shared" si="6"/>
        <v>0</v>
      </c>
      <c r="BM22" s="97"/>
      <c r="BN22" s="94"/>
      <c r="BO22" s="94"/>
      <c r="BP22" s="97"/>
      <c r="BQ22" s="97"/>
      <c r="BR22" s="94"/>
      <c r="BS22" s="94"/>
      <c r="BT22" s="97"/>
      <c r="BU22" s="97">
        <f t="shared" si="7"/>
        <v>0</v>
      </c>
      <c r="BV22" s="95">
        <f t="shared" si="1"/>
        <v>4977.5</v>
      </c>
      <c r="BW22" s="95">
        <f t="shared" ca="1" si="8"/>
        <v>0</v>
      </c>
      <c r="BX22" s="95">
        <f t="shared" si="9"/>
        <v>670.46</v>
      </c>
      <c r="BY22" s="94"/>
      <c r="BZ22" s="94"/>
      <c r="CA22" s="94"/>
      <c r="CB22" s="94"/>
      <c r="CC22" s="94"/>
      <c r="CD22" s="94"/>
      <c r="CE22" s="97">
        <f t="shared" si="10"/>
        <v>448</v>
      </c>
      <c r="CF22" s="95">
        <f t="shared" si="2"/>
        <v>448</v>
      </c>
      <c r="CG22" s="95">
        <f t="shared" si="18"/>
        <v>0</v>
      </c>
      <c r="CH22" s="95">
        <f t="shared" si="11"/>
        <v>4529.5</v>
      </c>
      <c r="CI22" s="99">
        <f t="shared" si="3"/>
        <v>5199.96</v>
      </c>
      <c r="CJ22" s="99">
        <f t="shared" si="12"/>
        <v>670.46</v>
      </c>
      <c r="CK22" s="99">
        <f t="shared" ca="1" si="13"/>
        <v>-4529.5</v>
      </c>
      <c r="CL22" s="95">
        <f t="shared" si="14"/>
        <v>0</v>
      </c>
      <c r="CM22" s="95">
        <f t="shared" si="15"/>
        <v>0</v>
      </c>
      <c r="CN22" s="95">
        <f t="shared" si="16"/>
        <v>0</v>
      </c>
      <c r="CO22" s="94"/>
      <c r="CP22" s="100"/>
      <c r="CQ22" s="100"/>
      <c r="CR22" s="100"/>
      <c r="CS22" s="23">
        <v>42031</v>
      </c>
      <c r="CT22" s="101">
        <v>121042</v>
      </c>
      <c r="CU22" s="100"/>
      <c r="CV22" s="55">
        <v>42394</v>
      </c>
      <c r="CW22" s="56">
        <v>126497</v>
      </c>
      <c r="CX22" s="100"/>
      <c r="CY22" s="57">
        <v>42762</v>
      </c>
      <c r="CZ22" s="58">
        <v>131353</v>
      </c>
      <c r="DA22" s="100"/>
      <c r="DB22" s="59">
        <v>43124</v>
      </c>
      <c r="DC22" s="60">
        <v>137008</v>
      </c>
    </row>
    <row r="23" spans="1:107" x14ac:dyDescent="0.25">
      <c r="A23" s="90">
        <v>19</v>
      </c>
      <c r="B23" s="91" t="s">
        <v>52</v>
      </c>
      <c r="C23" s="94"/>
      <c r="D23" s="93" t="s">
        <v>73</v>
      </c>
      <c r="E23" s="94">
        <v>18097370</v>
      </c>
      <c r="F23" s="94"/>
      <c r="G23" s="94"/>
      <c r="H23" s="94"/>
      <c r="I23" s="94"/>
      <c r="J23" s="94"/>
      <c r="K23" s="94"/>
      <c r="L23" s="94"/>
      <c r="M23" s="94"/>
      <c r="N23" s="94">
        <v>1</v>
      </c>
      <c r="O23" s="94"/>
      <c r="P23" s="94"/>
      <c r="Q23" s="94"/>
      <c r="R23" s="94"/>
      <c r="S23" s="98"/>
      <c r="T23" s="94">
        <v>17</v>
      </c>
      <c r="U23" s="95">
        <v>305.88</v>
      </c>
      <c r="V23" s="96" t="e">
        <f t="shared" si="19"/>
        <v>#N/A</v>
      </c>
      <c r="W23" s="94">
        <v>12022950</v>
      </c>
      <c r="X23" s="98">
        <v>43195</v>
      </c>
      <c r="Y23" s="97">
        <v>448</v>
      </c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6" t="e">
        <f>VLOOKUP(AN23,AÑO18,2,FALSE)</f>
        <v>#N/A</v>
      </c>
      <c r="AM23" s="94">
        <v>11907563</v>
      </c>
      <c r="AN23" s="98">
        <v>43195</v>
      </c>
      <c r="AO23" s="97">
        <v>1258</v>
      </c>
      <c r="AP23" s="97"/>
      <c r="AQ23" s="94"/>
      <c r="AR23" s="94"/>
      <c r="AS23" s="97"/>
      <c r="AT23" s="97">
        <f t="shared" si="5"/>
        <v>0</v>
      </c>
      <c r="AU23" s="97"/>
      <c r="AV23" s="94"/>
      <c r="AW23" s="94"/>
      <c r="AX23" s="97"/>
      <c r="AY23" s="96"/>
      <c r="AZ23" s="94"/>
      <c r="BA23" s="94"/>
      <c r="BB23" s="97"/>
      <c r="BC23" s="97">
        <f t="shared" si="0"/>
        <v>0</v>
      </c>
      <c r="BD23" s="97"/>
      <c r="BE23" s="94"/>
      <c r="BF23" s="94"/>
      <c r="BG23" s="97"/>
      <c r="BH23" s="96"/>
      <c r="BI23" s="94"/>
      <c r="BJ23" s="94"/>
      <c r="BK23" s="97"/>
      <c r="BL23" s="97">
        <f t="shared" si="6"/>
        <v>0</v>
      </c>
      <c r="BM23" s="97"/>
      <c r="BN23" s="94"/>
      <c r="BO23" s="94"/>
      <c r="BP23" s="97"/>
      <c r="BQ23" s="97"/>
      <c r="BR23" s="94"/>
      <c r="BS23" s="94"/>
      <c r="BT23" s="97"/>
      <c r="BU23" s="97">
        <f t="shared" si="7"/>
        <v>0</v>
      </c>
      <c r="BV23" s="95">
        <f t="shared" si="1"/>
        <v>1706</v>
      </c>
      <c r="BW23" s="95">
        <f t="shared" ca="1" si="8"/>
        <v>0</v>
      </c>
      <c r="BX23" s="95">
        <f t="shared" si="9"/>
        <v>3941.96</v>
      </c>
      <c r="BY23" s="94"/>
      <c r="BZ23" s="94"/>
      <c r="CA23" s="94"/>
      <c r="CB23" s="94"/>
      <c r="CC23" s="94"/>
      <c r="CD23" s="94"/>
      <c r="CE23" s="97">
        <f t="shared" si="10"/>
        <v>448</v>
      </c>
      <c r="CF23" s="95">
        <f t="shared" si="2"/>
        <v>448</v>
      </c>
      <c r="CG23" s="95">
        <f t="shared" si="18"/>
        <v>0</v>
      </c>
      <c r="CH23" s="95">
        <f t="shared" si="11"/>
        <v>1258</v>
      </c>
      <c r="CI23" s="99">
        <f t="shared" si="3"/>
        <v>5199.96</v>
      </c>
      <c r="CJ23" s="99">
        <f t="shared" si="12"/>
        <v>3941.96</v>
      </c>
      <c r="CK23" s="99">
        <f t="shared" ca="1" si="13"/>
        <v>-1258</v>
      </c>
      <c r="CL23" s="95">
        <f t="shared" si="14"/>
        <v>0</v>
      </c>
      <c r="CM23" s="95">
        <f t="shared" si="15"/>
        <v>0</v>
      </c>
      <c r="CN23" s="95">
        <f t="shared" si="16"/>
        <v>0</v>
      </c>
      <c r="CO23" s="94"/>
      <c r="CP23" s="100"/>
      <c r="CQ23" s="100"/>
      <c r="CR23" s="100"/>
      <c r="CS23" s="57">
        <v>42032</v>
      </c>
      <c r="CT23" s="101">
        <v>121062</v>
      </c>
      <c r="CU23" s="100"/>
      <c r="CV23" s="55">
        <v>42395</v>
      </c>
      <c r="CW23" s="56">
        <v>126502</v>
      </c>
      <c r="CX23" s="100"/>
      <c r="CY23" s="57">
        <v>42763</v>
      </c>
      <c r="CZ23" s="58">
        <v>131357</v>
      </c>
      <c r="DA23" s="100"/>
      <c r="DB23" s="59">
        <v>43125</v>
      </c>
      <c r="DC23" s="60">
        <v>137030</v>
      </c>
    </row>
    <row r="24" spans="1:107" x14ac:dyDescent="0.25">
      <c r="A24" s="90">
        <v>20</v>
      </c>
      <c r="B24" s="91" t="s">
        <v>52</v>
      </c>
      <c r="C24" s="94"/>
      <c r="D24" s="93" t="s">
        <v>74</v>
      </c>
      <c r="E24" s="94">
        <v>18097375</v>
      </c>
      <c r="F24" s="94"/>
      <c r="G24" s="94"/>
      <c r="H24" s="94"/>
      <c r="I24" s="94"/>
      <c r="J24" s="94"/>
      <c r="K24" s="94"/>
      <c r="L24" s="94"/>
      <c r="M24" s="94"/>
      <c r="N24" s="94">
        <v>1</v>
      </c>
      <c r="O24" s="94"/>
      <c r="P24" s="94"/>
      <c r="Q24" s="94"/>
      <c r="R24" s="94"/>
      <c r="S24" s="98"/>
      <c r="T24" s="94">
        <v>17</v>
      </c>
      <c r="U24" s="95">
        <v>305.88</v>
      </c>
      <c r="V24" s="96" t="e">
        <f t="shared" si="19"/>
        <v>#N/A</v>
      </c>
      <c r="W24" s="94">
        <v>11166139</v>
      </c>
      <c r="X24" s="98">
        <v>43195</v>
      </c>
      <c r="Y24" s="97">
        <v>448</v>
      </c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6" t="e">
        <f>VLOOKUP(AN24,AÑO18,2,FALSE)</f>
        <v>#N/A</v>
      </c>
      <c r="AM24" s="94">
        <v>11166142</v>
      </c>
      <c r="AN24" s="98">
        <v>43195</v>
      </c>
      <c r="AO24" s="97">
        <v>1258</v>
      </c>
      <c r="AP24" s="97"/>
      <c r="AQ24" s="94"/>
      <c r="AR24" s="94"/>
      <c r="AS24" s="97"/>
      <c r="AT24" s="97">
        <f t="shared" si="5"/>
        <v>0</v>
      </c>
      <c r="AU24" s="96" t="e">
        <f>VLOOKUP(AW24,AÑO18,2,FALSE)</f>
        <v>#N/A</v>
      </c>
      <c r="AV24" s="94">
        <v>11704149</v>
      </c>
      <c r="AW24" s="98">
        <v>43220</v>
      </c>
      <c r="AX24" s="97">
        <v>1258</v>
      </c>
      <c r="AY24" s="96"/>
      <c r="AZ24" s="94"/>
      <c r="BA24" s="94"/>
      <c r="BB24" s="97"/>
      <c r="BC24" s="97">
        <f t="shared" si="0"/>
        <v>0</v>
      </c>
      <c r="BD24" s="96" t="e">
        <f>VLOOKUP(BF24,AÑO18,2,FALSE)</f>
        <v>#N/A</v>
      </c>
      <c r="BE24" s="94">
        <v>11704381</v>
      </c>
      <c r="BF24" s="98">
        <v>43298</v>
      </c>
      <c r="BG24" s="97">
        <v>1258</v>
      </c>
      <c r="BH24" s="96"/>
      <c r="BI24" s="94"/>
      <c r="BJ24" s="94"/>
      <c r="BK24" s="97"/>
      <c r="BL24" s="97">
        <f t="shared" si="6"/>
        <v>31.7</v>
      </c>
      <c r="BM24" s="97"/>
      <c r="BN24" s="94"/>
      <c r="BO24" s="94"/>
      <c r="BP24" s="97"/>
      <c r="BQ24" s="97"/>
      <c r="BR24" s="94"/>
      <c r="BS24" s="94"/>
      <c r="BT24" s="97"/>
      <c r="BU24" s="97">
        <f t="shared" si="7"/>
        <v>0</v>
      </c>
      <c r="BV24" s="95">
        <f t="shared" si="1"/>
        <v>4222</v>
      </c>
      <c r="BW24" s="95">
        <f t="shared" ca="1" si="8"/>
        <v>0</v>
      </c>
      <c r="BX24" s="95">
        <f t="shared" si="9"/>
        <v>1457.66</v>
      </c>
      <c r="BY24" s="94"/>
      <c r="BZ24" s="94"/>
      <c r="CA24" s="94"/>
      <c r="CB24" s="94"/>
      <c r="CC24" s="94"/>
      <c r="CD24" s="94"/>
      <c r="CE24" s="97">
        <f t="shared" si="10"/>
        <v>448</v>
      </c>
      <c r="CF24" s="95">
        <f t="shared" si="2"/>
        <v>448</v>
      </c>
      <c r="CG24" s="95">
        <f t="shared" si="18"/>
        <v>0</v>
      </c>
      <c r="CH24" s="95">
        <f t="shared" si="11"/>
        <v>3774</v>
      </c>
      <c r="CI24" s="99">
        <f t="shared" si="3"/>
        <v>5199.96</v>
      </c>
      <c r="CJ24" s="99">
        <f t="shared" si="12"/>
        <v>1425.96</v>
      </c>
      <c r="CK24" s="99">
        <f t="shared" ca="1" si="13"/>
        <v>-3774</v>
      </c>
      <c r="CL24" s="95">
        <f t="shared" si="14"/>
        <v>0</v>
      </c>
      <c r="CM24" s="95">
        <f t="shared" si="15"/>
        <v>31.7</v>
      </c>
      <c r="CN24" s="95">
        <f t="shared" si="16"/>
        <v>31.7</v>
      </c>
      <c r="CO24" s="94"/>
      <c r="CP24" s="100"/>
      <c r="CQ24" s="100"/>
      <c r="CR24" s="100"/>
      <c r="CS24" s="57">
        <v>42033</v>
      </c>
      <c r="CT24" s="101">
        <v>121076</v>
      </c>
      <c r="CU24" s="100"/>
      <c r="CV24" s="55">
        <v>42396</v>
      </c>
      <c r="CW24" s="56">
        <v>126513</v>
      </c>
      <c r="CX24" s="100"/>
      <c r="CY24" s="57">
        <v>42765</v>
      </c>
      <c r="CZ24" s="58">
        <v>131439</v>
      </c>
      <c r="DA24" s="100"/>
      <c r="DB24" s="59">
        <v>43126</v>
      </c>
      <c r="DC24" s="60">
        <v>137052</v>
      </c>
    </row>
    <row r="25" spans="1:107" x14ac:dyDescent="0.25">
      <c r="A25" s="90">
        <v>21</v>
      </c>
      <c r="B25" s="91" t="s">
        <v>52</v>
      </c>
      <c r="C25" s="94"/>
      <c r="D25" s="93" t="s">
        <v>75</v>
      </c>
      <c r="E25" s="94">
        <v>17097409</v>
      </c>
      <c r="F25" s="94"/>
      <c r="G25" s="94"/>
      <c r="H25" s="94"/>
      <c r="I25" s="94"/>
      <c r="J25" s="94"/>
      <c r="K25" s="94"/>
      <c r="L25" s="94"/>
      <c r="M25" s="94"/>
      <c r="N25" s="94">
        <v>3</v>
      </c>
      <c r="O25" s="94">
        <v>1</v>
      </c>
      <c r="P25" s="94">
        <v>304</v>
      </c>
      <c r="Q25" s="94"/>
      <c r="R25" s="94"/>
      <c r="S25" s="98"/>
      <c r="T25" s="94">
        <v>17</v>
      </c>
      <c r="U25" s="95">
        <v>305.88</v>
      </c>
      <c r="V25" s="96"/>
      <c r="W25" s="94"/>
      <c r="X25" s="98"/>
      <c r="Y25" s="97">
        <v>0</v>
      </c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8"/>
      <c r="AO25" s="97"/>
      <c r="AP25" s="97"/>
      <c r="AQ25" s="94"/>
      <c r="AR25" s="94"/>
      <c r="AS25" s="97"/>
      <c r="AT25" s="97">
        <f t="shared" si="5"/>
        <v>0</v>
      </c>
      <c r="AU25" s="97"/>
      <c r="AV25" s="94"/>
      <c r="AW25" s="98"/>
      <c r="AX25" s="97"/>
      <c r="AY25" s="96"/>
      <c r="AZ25" s="94"/>
      <c r="BA25" s="94"/>
      <c r="BB25" s="97"/>
      <c r="BC25" s="97">
        <f t="shared" si="0"/>
        <v>0</v>
      </c>
      <c r="BD25" s="97"/>
      <c r="BE25" s="94"/>
      <c r="BF25" s="94"/>
      <c r="BG25" s="97"/>
      <c r="BH25" s="96"/>
      <c r="BI25" s="94"/>
      <c r="BJ25" s="94"/>
      <c r="BK25" s="97"/>
      <c r="BL25" s="97">
        <f t="shared" si="6"/>
        <v>0</v>
      </c>
      <c r="BM25" s="97"/>
      <c r="BN25" s="94"/>
      <c r="BO25" s="94"/>
      <c r="BP25" s="97"/>
      <c r="BQ25" s="97"/>
      <c r="BR25" s="94"/>
      <c r="BS25" s="94"/>
      <c r="BT25" s="97"/>
      <c r="BU25" s="97">
        <f t="shared" si="7"/>
        <v>0</v>
      </c>
      <c r="BV25" s="95">
        <f t="shared" si="1"/>
        <v>0</v>
      </c>
      <c r="BW25" s="95">
        <f t="shared" ca="1" si="8"/>
        <v>448</v>
      </c>
      <c r="BX25" s="95">
        <f t="shared" si="9"/>
        <v>5647.96</v>
      </c>
      <c r="BY25" s="94"/>
      <c r="BZ25" s="94"/>
      <c r="CA25" s="94"/>
      <c r="CB25" s="94"/>
      <c r="CC25" s="94"/>
      <c r="CD25" s="94"/>
      <c r="CE25" s="97">
        <f t="shared" si="10"/>
        <v>0</v>
      </c>
      <c r="CF25" s="95">
        <f t="shared" si="2"/>
        <v>448</v>
      </c>
      <c r="CG25" s="95">
        <f t="shared" si="18"/>
        <v>448</v>
      </c>
      <c r="CH25" s="95">
        <f t="shared" si="11"/>
        <v>0</v>
      </c>
      <c r="CI25" s="95">
        <f t="shared" si="3"/>
        <v>5199.96</v>
      </c>
      <c r="CJ25" s="99">
        <f t="shared" si="12"/>
        <v>5199.96</v>
      </c>
      <c r="CK25" s="99">
        <f t="shared" ca="1" si="13"/>
        <v>0</v>
      </c>
      <c r="CL25" s="95">
        <f t="shared" si="14"/>
        <v>0</v>
      </c>
      <c r="CM25" s="95">
        <f t="shared" si="15"/>
        <v>0</v>
      </c>
      <c r="CN25" s="95">
        <f t="shared" si="16"/>
        <v>0</v>
      </c>
      <c r="CO25" s="94"/>
      <c r="CP25" s="100"/>
      <c r="CQ25" s="100"/>
      <c r="CR25" s="100"/>
      <c r="CS25" s="57">
        <v>42034</v>
      </c>
      <c r="CT25" s="101">
        <v>121168</v>
      </c>
      <c r="CU25" s="100"/>
      <c r="CV25" s="55">
        <v>42397</v>
      </c>
      <c r="CW25" s="56">
        <v>126517</v>
      </c>
      <c r="CX25" s="100"/>
      <c r="CY25" s="57">
        <v>42766</v>
      </c>
      <c r="CZ25" s="58">
        <v>131494</v>
      </c>
      <c r="DA25" s="100"/>
      <c r="DB25" s="59">
        <v>43127</v>
      </c>
      <c r="DC25" s="60">
        <v>137054</v>
      </c>
    </row>
    <row r="26" spans="1:107" x14ac:dyDescent="0.25">
      <c r="A26" s="90">
        <v>22</v>
      </c>
      <c r="B26" s="91" t="s">
        <v>52</v>
      </c>
      <c r="C26" s="94"/>
      <c r="D26" s="93" t="s">
        <v>76</v>
      </c>
      <c r="E26" s="94">
        <v>18097372</v>
      </c>
      <c r="F26" s="94"/>
      <c r="G26" s="94"/>
      <c r="H26" s="94"/>
      <c r="I26" s="94"/>
      <c r="J26" s="94"/>
      <c r="K26" s="94"/>
      <c r="L26" s="94"/>
      <c r="M26" s="94"/>
      <c r="N26" s="94">
        <v>1</v>
      </c>
      <c r="O26" s="94"/>
      <c r="P26" s="94"/>
      <c r="Q26" s="94"/>
      <c r="R26" s="94"/>
      <c r="S26" s="98"/>
      <c r="T26" s="94">
        <v>17</v>
      </c>
      <c r="U26" s="95">
        <v>305.88</v>
      </c>
      <c r="V26" s="96" t="e">
        <f>VLOOKUP(X26,AÑO18,2,FALSE)</f>
        <v>#N/A</v>
      </c>
      <c r="W26" s="94">
        <v>11175222</v>
      </c>
      <c r="X26" s="98">
        <v>43192</v>
      </c>
      <c r="Y26" s="97">
        <v>448</v>
      </c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6" t="e">
        <f>VLOOKUP(AN26,AÑO18,2,FALSE)</f>
        <v>#N/A</v>
      </c>
      <c r="AM26" s="94">
        <v>11430512</v>
      </c>
      <c r="AN26" s="98">
        <v>43203</v>
      </c>
      <c r="AO26" s="97">
        <v>1258</v>
      </c>
      <c r="AP26" s="97"/>
      <c r="AQ26" s="94"/>
      <c r="AR26" s="94"/>
      <c r="AS26" s="97"/>
      <c r="AT26" s="97">
        <f t="shared" si="5"/>
        <v>0</v>
      </c>
      <c r="AU26" s="97"/>
      <c r="AV26" s="94"/>
      <c r="AW26" s="94"/>
      <c r="AX26" s="97"/>
      <c r="AY26" s="96"/>
      <c r="AZ26" s="94"/>
      <c r="BA26" s="94"/>
      <c r="BB26" s="97"/>
      <c r="BC26" s="97">
        <f t="shared" si="0"/>
        <v>0</v>
      </c>
      <c r="BD26" s="97"/>
      <c r="BE26" s="94"/>
      <c r="BF26" s="94"/>
      <c r="BG26" s="97"/>
      <c r="BH26" s="96"/>
      <c r="BI26" s="94"/>
      <c r="BJ26" s="94"/>
      <c r="BK26" s="97"/>
      <c r="BL26" s="97">
        <f t="shared" si="6"/>
        <v>0</v>
      </c>
      <c r="BM26" s="97"/>
      <c r="BN26" s="94"/>
      <c r="BO26" s="94"/>
      <c r="BP26" s="97"/>
      <c r="BQ26" s="97"/>
      <c r="BR26" s="94"/>
      <c r="BS26" s="94"/>
      <c r="BT26" s="97"/>
      <c r="BU26" s="97">
        <f t="shared" si="7"/>
        <v>0</v>
      </c>
      <c r="BV26" s="95">
        <f t="shared" si="1"/>
        <v>1706</v>
      </c>
      <c r="BW26" s="95">
        <f t="shared" ca="1" si="8"/>
        <v>0</v>
      </c>
      <c r="BX26" s="95">
        <f t="shared" si="9"/>
        <v>3941.96</v>
      </c>
      <c r="BY26" s="94"/>
      <c r="BZ26" s="94"/>
      <c r="CA26" s="94"/>
      <c r="CB26" s="94"/>
      <c r="CC26" s="94"/>
      <c r="CD26" s="94"/>
      <c r="CE26" s="97">
        <f t="shared" si="10"/>
        <v>448</v>
      </c>
      <c r="CF26" s="95">
        <f t="shared" si="2"/>
        <v>448</v>
      </c>
      <c r="CG26" s="95">
        <f t="shared" si="18"/>
        <v>0</v>
      </c>
      <c r="CH26" s="95">
        <f t="shared" si="11"/>
        <v>1258</v>
      </c>
      <c r="CI26" s="99">
        <f t="shared" si="3"/>
        <v>5199.96</v>
      </c>
      <c r="CJ26" s="99">
        <f t="shared" si="12"/>
        <v>3941.96</v>
      </c>
      <c r="CK26" s="99">
        <f t="shared" ca="1" si="13"/>
        <v>-1258</v>
      </c>
      <c r="CL26" s="95">
        <f t="shared" si="14"/>
        <v>0</v>
      </c>
      <c r="CM26" s="95">
        <f t="shared" si="15"/>
        <v>0</v>
      </c>
      <c r="CN26" s="95">
        <f t="shared" si="16"/>
        <v>0</v>
      </c>
      <c r="CO26" s="94"/>
      <c r="CP26" s="100"/>
      <c r="CQ26" s="100"/>
      <c r="CR26" s="100"/>
      <c r="CS26" s="57">
        <v>42035</v>
      </c>
      <c r="CT26" s="101">
        <v>121174</v>
      </c>
      <c r="CU26" s="100"/>
      <c r="CV26" s="55">
        <v>42398</v>
      </c>
      <c r="CW26" s="56">
        <v>126540</v>
      </c>
      <c r="CX26" s="100"/>
      <c r="CY26" s="57">
        <v>42767</v>
      </c>
      <c r="CZ26" s="58">
        <v>131499</v>
      </c>
      <c r="DA26" s="100"/>
      <c r="DB26" s="59">
        <v>43128</v>
      </c>
      <c r="DC26" s="60">
        <v>137054</v>
      </c>
    </row>
    <row r="27" spans="1:107" x14ac:dyDescent="0.25">
      <c r="A27" s="90">
        <v>23</v>
      </c>
      <c r="B27" s="91" t="s">
        <v>52</v>
      </c>
      <c r="C27" s="94"/>
      <c r="D27" s="93" t="s">
        <v>77</v>
      </c>
      <c r="E27" s="94">
        <v>18097368</v>
      </c>
      <c r="F27" s="94"/>
      <c r="G27" s="94"/>
      <c r="H27" s="94"/>
      <c r="I27" s="94"/>
      <c r="J27" s="94"/>
      <c r="K27" s="94"/>
      <c r="L27" s="94"/>
      <c r="M27" s="94"/>
      <c r="N27" s="94">
        <v>1</v>
      </c>
      <c r="O27" s="94"/>
      <c r="P27" s="94"/>
      <c r="Q27" s="94"/>
      <c r="R27" s="94"/>
      <c r="S27" s="98"/>
      <c r="T27" s="94">
        <v>17</v>
      </c>
      <c r="U27" s="95">
        <v>305.88</v>
      </c>
      <c r="V27" s="96" t="e">
        <f>VLOOKUP(X27,AÑO18,2,FALSE)</f>
        <v>#N/A</v>
      </c>
      <c r="W27" s="94">
        <v>11980735</v>
      </c>
      <c r="X27" s="98">
        <v>43194</v>
      </c>
      <c r="Y27" s="97">
        <v>448</v>
      </c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6" t="e">
        <f>VLOOKUP(AN27,AÑO18,2,FALSE)</f>
        <v>#N/A</v>
      </c>
      <c r="AM27" s="94">
        <v>11980761</v>
      </c>
      <c r="AN27" s="98">
        <v>43194</v>
      </c>
      <c r="AO27" s="97">
        <v>1258</v>
      </c>
      <c r="AP27" s="97"/>
      <c r="AQ27" s="94"/>
      <c r="AR27" s="94"/>
      <c r="AS27" s="97"/>
      <c r="AT27" s="97">
        <f t="shared" si="5"/>
        <v>0</v>
      </c>
      <c r="AU27" s="96" t="e">
        <f>VLOOKUP(AW27,AÑO18,2,FALSE)</f>
        <v>#N/A</v>
      </c>
      <c r="AV27" s="94">
        <v>12071599</v>
      </c>
      <c r="AW27" s="98">
        <v>43207</v>
      </c>
      <c r="AX27" s="97">
        <v>3271.5</v>
      </c>
      <c r="AY27" s="96"/>
      <c r="AZ27" s="94"/>
      <c r="BA27" s="94"/>
      <c r="BB27" s="97"/>
      <c r="BC27" s="97">
        <f t="shared" si="0"/>
        <v>0</v>
      </c>
      <c r="BD27" s="97"/>
      <c r="BE27" s="94"/>
      <c r="BF27" s="94"/>
      <c r="BG27" s="97"/>
      <c r="BH27" s="96"/>
      <c r="BI27" s="94"/>
      <c r="BJ27" s="94"/>
      <c r="BK27" s="97"/>
      <c r="BL27" s="97">
        <f t="shared" si="6"/>
        <v>0</v>
      </c>
      <c r="BM27" s="97"/>
      <c r="BN27" s="94"/>
      <c r="BO27" s="94"/>
      <c r="BP27" s="97"/>
      <c r="BQ27" s="97"/>
      <c r="BR27" s="94"/>
      <c r="BS27" s="94"/>
      <c r="BT27" s="97"/>
      <c r="BU27" s="97">
        <f t="shared" si="7"/>
        <v>0</v>
      </c>
      <c r="BV27" s="95">
        <f t="shared" si="1"/>
        <v>4977.5</v>
      </c>
      <c r="BW27" s="95">
        <f t="shared" ca="1" si="8"/>
        <v>0</v>
      </c>
      <c r="BX27" s="95">
        <f t="shared" si="9"/>
        <v>670.46</v>
      </c>
      <c r="BY27" s="94"/>
      <c r="BZ27" s="94"/>
      <c r="CA27" s="94"/>
      <c r="CB27" s="94"/>
      <c r="CC27" s="94"/>
      <c r="CD27" s="94"/>
      <c r="CE27" s="97">
        <f t="shared" si="10"/>
        <v>448</v>
      </c>
      <c r="CF27" s="95">
        <f t="shared" si="2"/>
        <v>448</v>
      </c>
      <c r="CG27" s="95">
        <f t="shared" si="18"/>
        <v>0</v>
      </c>
      <c r="CH27" s="95">
        <f t="shared" si="11"/>
        <v>4529.5</v>
      </c>
      <c r="CI27" s="99">
        <f t="shared" si="3"/>
        <v>5199.96</v>
      </c>
      <c r="CJ27" s="99">
        <f t="shared" si="12"/>
        <v>670.46</v>
      </c>
      <c r="CK27" s="99">
        <f t="shared" ca="1" si="13"/>
        <v>-4529.5</v>
      </c>
      <c r="CL27" s="95">
        <f t="shared" si="14"/>
        <v>0</v>
      </c>
      <c r="CM27" s="95">
        <f t="shared" si="15"/>
        <v>0</v>
      </c>
      <c r="CN27" s="95">
        <f t="shared" si="16"/>
        <v>0</v>
      </c>
      <c r="CO27" s="94"/>
      <c r="CP27" s="100"/>
      <c r="CQ27" s="100"/>
      <c r="CR27" s="100"/>
      <c r="CS27" s="57">
        <v>42037</v>
      </c>
      <c r="CT27" s="101">
        <v>121186</v>
      </c>
      <c r="CU27" s="100"/>
      <c r="CV27" s="55">
        <v>42399</v>
      </c>
      <c r="CW27" s="56">
        <v>126542</v>
      </c>
      <c r="CX27" s="100"/>
      <c r="CY27" s="57">
        <v>42768</v>
      </c>
      <c r="CZ27" s="58">
        <v>131504</v>
      </c>
      <c r="DA27" s="100"/>
      <c r="DB27" s="59">
        <v>43129</v>
      </c>
      <c r="DC27" s="60">
        <v>137085</v>
      </c>
    </row>
    <row r="28" spans="1:107" x14ac:dyDescent="0.25">
      <c r="A28" s="90">
        <v>24</v>
      </c>
      <c r="B28" s="91" t="s">
        <v>52</v>
      </c>
      <c r="C28" s="94"/>
      <c r="D28" s="93" t="s">
        <v>78</v>
      </c>
      <c r="E28" s="94">
        <v>18097377</v>
      </c>
      <c r="F28" s="94"/>
      <c r="G28" s="94"/>
      <c r="H28" s="94"/>
      <c r="I28" s="94"/>
      <c r="J28" s="94"/>
      <c r="K28" s="94"/>
      <c r="L28" s="94"/>
      <c r="M28" s="94"/>
      <c r="N28" s="94">
        <v>1</v>
      </c>
      <c r="O28" s="94"/>
      <c r="P28" s="94"/>
      <c r="Q28" s="94"/>
      <c r="R28" s="94"/>
      <c r="S28" s="98"/>
      <c r="T28" s="94">
        <v>17</v>
      </c>
      <c r="U28" s="95">
        <v>305.88</v>
      </c>
      <c r="V28" s="96" t="e">
        <f>VLOOKUP(X28,AÑO18,2,FALSE)</f>
        <v>#N/A</v>
      </c>
      <c r="W28" s="94">
        <v>7467219</v>
      </c>
      <c r="X28" s="98">
        <v>43196</v>
      </c>
      <c r="Y28" s="97">
        <v>448</v>
      </c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6" t="e">
        <f>VLOOKUP(AN28,AÑO18,2,FALSE)</f>
        <v>#N/A</v>
      </c>
      <c r="AM28" s="94">
        <v>7467219</v>
      </c>
      <c r="AN28" s="98">
        <v>43196</v>
      </c>
      <c r="AO28" s="97">
        <v>1258</v>
      </c>
      <c r="AP28" s="97"/>
      <c r="AQ28" s="94"/>
      <c r="AR28" s="94"/>
      <c r="AS28" s="97"/>
      <c r="AT28" s="97">
        <f t="shared" si="5"/>
        <v>0</v>
      </c>
      <c r="AU28" s="97"/>
      <c r="AV28" s="94"/>
      <c r="AW28" s="94"/>
      <c r="AX28" s="97"/>
      <c r="AY28" s="96"/>
      <c r="AZ28" s="94"/>
      <c r="BA28" s="94"/>
      <c r="BB28" s="97"/>
      <c r="BC28" s="97">
        <f t="shared" si="0"/>
        <v>0</v>
      </c>
      <c r="BD28" s="97"/>
      <c r="BE28" s="94"/>
      <c r="BF28" s="94"/>
      <c r="BG28" s="97"/>
      <c r="BH28" s="96"/>
      <c r="BI28" s="94"/>
      <c r="BJ28" s="94"/>
      <c r="BK28" s="97"/>
      <c r="BL28" s="97">
        <f t="shared" si="6"/>
        <v>0</v>
      </c>
      <c r="BM28" s="97"/>
      <c r="BN28" s="94"/>
      <c r="BO28" s="94"/>
      <c r="BP28" s="97"/>
      <c r="BQ28" s="97"/>
      <c r="BR28" s="94"/>
      <c r="BS28" s="94"/>
      <c r="BT28" s="97"/>
      <c r="BU28" s="97">
        <f t="shared" si="7"/>
        <v>0</v>
      </c>
      <c r="BV28" s="95">
        <f t="shared" si="1"/>
        <v>1706</v>
      </c>
      <c r="BW28" s="95">
        <f t="shared" ca="1" si="8"/>
        <v>0</v>
      </c>
      <c r="BX28" s="95">
        <f t="shared" si="9"/>
        <v>3941.96</v>
      </c>
      <c r="BY28" s="94"/>
      <c r="BZ28" s="94"/>
      <c r="CA28" s="94"/>
      <c r="CB28" s="94"/>
      <c r="CC28" s="94"/>
      <c r="CD28" s="94"/>
      <c r="CE28" s="97">
        <f t="shared" si="10"/>
        <v>448</v>
      </c>
      <c r="CF28" s="95">
        <f t="shared" si="2"/>
        <v>448</v>
      </c>
      <c r="CG28" s="95">
        <f t="shared" si="18"/>
        <v>0</v>
      </c>
      <c r="CH28" s="95">
        <f t="shared" si="11"/>
        <v>1258</v>
      </c>
      <c r="CI28" s="99">
        <f t="shared" si="3"/>
        <v>5199.96</v>
      </c>
      <c r="CJ28" s="99">
        <f t="shared" si="12"/>
        <v>3941.96</v>
      </c>
      <c r="CK28" s="99">
        <f t="shared" ca="1" si="13"/>
        <v>-1258</v>
      </c>
      <c r="CL28" s="95">
        <f t="shared" si="14"/>
        <v>0</v>
      </c>
      <c r="CM28" s="95">
        <f t="shared" si="15"/>
        <v>0</v>
      </c>
      <c r="CN28" s="95">
        <f t="shared" si="16"/>
        <v>0</v>
      </c>
      <c r="CO28" s="94"/>
      <c r="CP28" s="100"/>
      <c r="CQ28" s="100"/>
      <c r="CR28" s="100"/>
      <c r="CS28" s="57">
        <v>42038</v>
      </c>
      <c r="CT28" s="101">
        <v>121192</v>
      </c>
      <c r="CU28" s="100"/>
      <c r="CV28" s="55">
        <v>42400</v>
      </c>
      <c r="CW28" s="56"/>
      <c r="CX28" s="100"/>
      <c r="CY28" s="57">
        <v>42769</v>
      </c>
      <c r="CZ28" s="58">
        <v>131516</v>
      </c>
      <c r="DA28" s="100"/>
      <c r="DB28" s="59">
        <v>43130</v>
      </c>
      <c r="DC28" s="60">
        <v>137104</v>
      </c>
    </row>
    <row r="29" spans="1:107" x14ac:dyDescent="0.25">
      <c r="A29" s="90">
        <v>25</v>
      </c>
      <c r="B29" s="91" t="s">
        <v>52</v>
      </c>
      <c r="C29" s="94"/>
      <c r="D29" s="93" t="s">
        <v>79</v>
      </c>
      <c r="E29" s="94">
        <v>17097396</v>
      </c>
      <c r="F29" s="94"/>
      <c r="G29" s="94"/>
      <c r="H29" s="94"/>
      <c r="I29" s="94"/>
      <c r="J29" s="94"/>
      <c r="K29" s="94"/>
      <c r="L29" s="94"/>
      <c r="M29" s="94"/>
      <c r="N29" s="94">
        <v>3</v>
      </c>
      <c r="O29" s="94">
        <v>1</v>
      </c>
      <c r="P29" s="94">
        <v>304</v>
      </c>
      <c r="Q29" s="94"/>
      <c r="R29" s="94"/>
      <c r="S29" s="98"/>
      <c r="T29" s="94">
        <v>17</v>
      </c>
      <c r="U29" s="95">
        <v>305.88</v>
      </c>
      <c r="V29" s="96" t="e">
        <f>VLOOKUP(X29,AÑO18,2,FALSE)</f>
        <v>#N/A</v>
      </c>
      <c r="W29" s="105">
        <v>11540765</v>
      </c>
      <c r="X29" s="106">
        <v>43263</v>
      </c>
      <c r="Y29" s="97">
        <v>448</v>
      </c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6" t="e">
        <f>VLOOKUP(AN29,AÑO18,2,FALSE)</f>
        <v>#N/A</v>
      </c>
      <c r="AM29" s="105">
        <v>11540771</v>
      </c>
      <c r="AN29" s="106">
        <v>43263</v>
      </c>
      <c r="AO29" s="97">
        <v>3900</v>
      </c>
      <c r="AP29" s="97"/>
      <c r="AQ29" s="94"/>
      <c r="AR29" s="94"/>
      <c r="AS29" s="97"/>
      <c r="AT29" s="97">
        <f t="shared" si="5"/>
        <v>34.299999999999997</v>
      </c>
      <c r="AU29" s="96" t="e">
        <f>VLOOKUP(AW29,AÑO18,2,FALSE)</f>
        <v>#N/A</v>
      </c>
      <c r="AV29" s="94">
        <v>11540766</v>
      </c>
      <c r="AW29" s="98">
        <v>43297</v>
      </c>
      <c r="AX29" s="97">
        <v>1300</v>
      </c>
      <c r="AY29" s="96"/>
      <c r="AZ29" s="94"/>
      <c r="BA29" s="94"/>
      <c r="BB29" s="97"/>
      <c r="BC29" s="97">
        <f t="shared" si="0"/>
        <v>34.6</v>
      </c>
      <c r="BD29" s="97"/>
      <c r="BE29" s="94"/>
      <c r="BF29" s="94"/>
      <c r="BG29" s="97"/>
      <c r="BH29" s="96"/>
      <c r="BI29" s="94"/>
      <c r="BJ29" s="94"/>
      <c r="BK29" s="97"/>
      <c r="BL29" s="97">
        <f t="shared" si="6"/>
        <v>0</v>
      </c>
      <c r="BM29" s="97"/>
      <c r="BN29" s="94"/>
      <c r="BO29" s="94"/>
      <c r="BP29" s="97"/>
      <c r="BQ29" s="97"/>
      <c r="BR29" s="94"/>
      <c r="BS29" s="94"/>
      <c r="BT29" s="97"/>
      <c r="BU29" s="97">
        <f t="shared" si="7"/>
        <v>0</v>
      </c>
      <c r="BV29" s="95">
        <f t="shared" si="1"/>
        <v>5648</v>
      </c>
      <c r="BW29" s="99">
        <f t="shared" ca="1" si="8"/>
        <v>0</v>
      </c>
      <c r="BX29" s="99">
        <f t="shared" si="9"/>
        <v>68.860000000000042</v>
      </c>
      <c r="BY29" s="94"/>
      <c r="BZ29" s="94"/>
      <c r="CA29" s="94"/>
      <c r="CB29" s="94"/>
      <c r="CC29" s="94"/>
      <c r="CD29" s="94"/>
      <c r="CE29" s="97">
        <f t="shared" si="10"/>
        <v>448</v>
      </c>
      <c r="CF29" s="95">
        <f t="shared" si="2"/>
        <v>448</v>
      </c>
      <c r="CG29" s="95">
        <f t="shared" si="18"/>
        <v>0</v>
      </c>
      <c r="CH29" s="95">
        <f t="shared" si="11"/>
        <v>5200</v>
      </c>
      <c r="CI29" s="99">
        <f t="shared" si="3"/>
        <v>5199.96</v>
      </c>
      <c r="CJ29" s="99">
        <f t="shared" si="12"/>
        <v>-3.999999999996362E-2</v>
      </c>
      <c r="CK29" s="99">
        <f t="shared" ca="1" si="13"/>
        <v>-5200</v>
      </c>
      <c r="CL29" s="95">
        <f t="shared" si="14"/>
        <v>0</v>
      </c>
      <c r="CM29" s="95">
        <f t="shared" si="15"/>
        <v>68.900000000000006</v>
      </c>
      <c r="CN29" s="95">
        <f t="shared" si="16"/>
        <v>68.900000000000006</v>
      </c>
      <c r="CO29" s="94"/>
      <c r="CP29" s="100"/>
      <c r="CQ29" s="100"/>
      <c r="CR29" s="100"/>
      <c r="CS29" s="57">
        <v>42039</v>
      </c>
      <c r="CT29" s="101">
        <v>121225</v>
      </c>
      <c r="CU29" s="100"/>
      <c r="CV29" s="55">
        <v>42401</v>
      </c>
      <c r="CW29" s="56">
        <v>126565</v>
      </c>
      <c r="CX29" s="100"/>
      <c r="CY29" s="57">
        <v>42770</v>
      </c>
      <c r="CZ29" s="58">
        <v>131520</v>
      </c>
      <c r="DA29" s="100"/>
      <c r="DB29" s="59">
        <v>43131</v>
      </c>
      <c r="DC29" s="60">
        <v>137154</v>
      </c>
    </row>
    <row r="30" spans="1:107" x14ac:dyDescent="0.25">
      <c r="A30" s="90">
        <v>26</v>
      </c>
      <c r="B30" s="91" t="s">
        <v>52</v>
      </c>
      <c r="C30" s="94"/>
      <c r="D30" s="93" t="s">
        <v>80</v>
      </c>
      <c r="E30" s="94">
        <v>16097018</v>
      </c>
      <c r="F30" s="94"/>
      <c r="G30" s="94"/>
      <c r="H30" s="94"/>
      <c r="I30" s="94"/>
      <c r="J30" s="94"/>
      <c r="K30" s="94"/>
      <c r="L30" s="94"/>
      <c r="M30" s="94"/>
      <c r="N30" s="94">
        <v>3</v>
      </c>
      <c r="O30" s="94">
        <v>1</v>
      </c>
      <c r="P30" s="94">
        <v>304</v>
      </c>
      <c r="Q30" s="94"/>
      <c r="R30" s="94"/>
      <c r="S30" s="98">
        <v>43158</v>
      </c>
      <c r="T30" s="94">
        <v>17</v>
      </c>
      <c r="U30" s="95">
        <v>305.88</v>
      </c>
      <c r="V30" s="96">
        <f>VLOOKUP(X30,AÑO18,2,FALSE)</f>
        <v>137537</v>
      </c>
      <c r="W30" s="94">
        <v>12073748</v>
      </c>
      <c r="X30" s="98">
        <v>43158</v>
      </c>
      <c r="Y30" s="97">
        <v>448</v>
      </c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6">
        <f>VLOOKUP(AN30,AÑO18,2,FALSE)</f>
        <v>137537</v>
      </c>
      <c r="AM30" s="94">
        <v>12047552</v>
      </c>
      <c r="AN30" s="98">
        <v>43158</v>
      </c>
      <c r="AO30" s="97">
        <v>4680</v>
      </c>
      <c r="AP30" s="97"/>
      <c r="AQ30" s="94"/>
      <c r="AR30" s="94"/>
      <c r="AS30" s="97"/>
      <c r="AT30" s="97">
        <f t="shared" si="5"/>
        <v>0</v>
      </c>
      <c r="AU30" s="97"/>
      <c r="AV30" s="94"/>
      <c r="AW30" s="94"/>
      <c r="AX30" s="97"/>
      <c r="AY30" s="96"/>
      <c r="AZ30" s="94"/>
      <c r="BA30" s="94"/>
      <c r="BB30" s="97"/>
      <c r="BC30" s="97">
        <f t="shared" si="0"/>
        <v>0</v>
      </c>
      <c r="BD30" s="97"/>
      <c r="BE30" s="94"/>
      <c r="BF30" s="94"/>
      <c r="BG30" s="97"/>
      <c r="BH30" s="96"/>
      <c r="BI30" s="94"/>
      <c r="BJ30" s="94"/>
      <c r="BK30" s="97"/>
      <c r="BL30" s="97">
        <f t="shared" si="6"/>
        <v>0</v>
      </c>
      <c r="BM30" s="97"/>
      <c r="BN30" s="94"/>
      <c r="BO30" s="94"/>
      <c r="BP30" s="97"/>
      <c r="BQ30" s="97"/>
      <c r="BR30" s="94"/>
      <c r="BS30" s="94"/>
      <c r="BT30" s="97"/>
      <c r="BU30" s="97">
        <f t="shared" si="7"/>
        <v>0</v>
      </c>
      <c r="BV30" s="95">
        <f t="shared" si="1"/>
        <v>5128</v>
      </c>
      <c r="BW30" s="95">
        <f t="shared" ca="1" si="8"/>
        <v>0</v>
      </c>
      <c r="BX30" s="95">
        <f t="shared" si="9"/>
        <v>0</v>
      </c>
      <c r="BY30" s="94"/>
      <c r="BZ30" s="94"/>
      <c r="CA30" s="102">
        <v>0.1</v>
      </c>
      <c r="CB30" s="94" t="s">
        <v>62</v>
      </c>
      <c r="CC30" s="94"/>
      <c r="CD30" s="94"/>
      <c r="CE30" s="97">
        <f t="shared" si="10"/>
        <v>448</v>
      </c>
      <c r="CF30" s="95">
        <f t="shared" si="2"/>
        <v>448</v>
      </c>
      <c r="CG30" s="95">
        <f t="shared" si="18"/>
        <v>0</v>
      </c>
      <c r="CH30" s="95">
        <f t="shared" si="11"/>
        <v>4680</v>
      </c>
      <c r="CI30" s="103">
        <f t="shared" si="3"/>
        <v>4679.9639999999999</v>
      </c>
      <c r="CJ30" s="99">
        <f t="shared" si="12"/>
        <v>-3.6000000000058208E-2</v>
      </c>
      <c r="CK30" s="99">
        <f t="shared" ca="1" si="13"/>
        <v>-4680</v>
      </c>
      <c r="CL30" s="95">
        <f t="shared" si="14"/>
        <v>0</v>
      </c>
      <c r="CM30" s="95">
        <f t="shared" si="15"/>
        <v>0</v>
      </c>
      <c r="CN30" s="95">
        <f t="shared" si="16"/>
        <v>0</v>
      </c>
      <c r="CO30" s="94"/>
      <c r="CP30" s="100"/>
      <c r="CQ30" s="100"/>
      <c r="CR30" s="100"/>
      <c r="CS30" s="57">
        <v>42040</v>
      </c>
      <c r="CT30" s="101">
        <v>121229</v>
      </c>
      <c r="CU30" s="100"/>
      <c r="CV30" s="55">
        <v>42402</v>
      </c>
      <c r="CW30" s="56">
        <v>126570</v>
      </c>
      <c r="CX30" s="100"/>
      <c r="CY30" s="57">
        <v>42771</v>
      </c>
      <c r="CZ30" s="58">
        <v>131520</v>
      </c>
      <c r="DA30" s="100"/>
      <c r="DB30" s="59">
        <v>43132</v>
      </c>
      <c r="DC30" s="60">
        <v>137168</v>
      </c>
    </row>
    <row r="31" spans="1:107" x14ac:dyDescent="0.25">
      <c r="A31" s="90">
        <v>27</v>
      </c>
      <c r="B31" s="91" t="s">
        <v>52</v>
      </c>
      <c r="C31" s="94"/>
      <c r="D31" s="93" t="s">
        <v>81</v>
      </c>
      <c r="E31" s="94">
        <v>18097378</v>
      </c>
      <c r="F31" s="94"/>
      <c r="G31" s="94"/>
      <c r="H31" s="94"/>
      <c r="I31" s="94"/>
      <c r="J31" s="94"/>
      <c r="K31" s="94"/>
      <c r="L31" s="94"/>
      <c r="M31" s="94"/>
      <c r="N31" s="94">
        <v>1</v>
      </c>
      <c r="O31" s="94"/>
      <c r="P31" s="94"/>
      <c r="Q31" s="94"/>
      <c r="R31" s="94"/>
      <c r="S31" s="98"/>
      <c r="T31" s="94">
        <v>17</v>
      </c>
      <c r="U31" s="95">
        <v>305.88</v>
      </c>
      <c r="V31" s="96"/>
      <c r="W31" s="94"/>
      <c r="X31" s="98"/>
      <c r="Y31" s="97">
        <v>0</v>
      </c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8"/>
      <c r="AO31" s="97"/>
      <c r="AP31" s="97"/>
      <c r="AQ31" s="94"/>
      <c r="AR31" s="94"/>
      <c r="AS31" s="97"/>
      <c r="AT31" s="97">
        <f t="shared" si="5"/>
        <v>0</v>
      </c>
      <c r="AU31" s="97"/>
      <c r="AV31" s="94"/>
      <c r="AW31" s="94"/>
      <c r="AX31" s="97"/>
      <c r="AY31" s="96"/>
      <c r="AZ31" s="94"/>
      <c r="BA31" s="94"/>
      <c r="BB31" s="97"/>
      <c r="BC31" s="97">
        <f t="shared" si="0"/>
        <v>0</v>
      </c>
      <c r="BD31" s="97"/>
      <c r="BE31" s="94"/>
      <c r="BF31" s="94"/>
      <c r="BG31" s="97"/>
      <c r="BH31" s="96"/>
      <c r="BI31" s="94"/>
      <c r="BJ31" s="94"/>
      <c r="BK31" s="97"/>
      <c r="BL31" s="97">
        <f t="shared" si="6"/>
        <v>0</v>
      </c>
      <c r="BM31" s="97"/>
      <c r="BN31" s="94"/>
      <c r="BO31" s="94"/>
      <c r="BP31" s="97"/>
      <c r="BQ31" s="97"/>
      <c r="BR31" s="94"/>
      <c r="BS31" s="94"/>
      <c r="BT31" s="97"/>
      <c r="BU31" s="97">
        <f t="shared" si="7"/>
        <v>0</v>
      </c>
      <c r="BV31" s="95">
        <f t="shared" si="1"/>
        <v>0</v>
      </c>
      <c r="BW31" s="95">
        <f t="shared" ca="1" si="8"/>
        <v>448</v>
      </c>
      <c r="BX31" s="95">
        <f t="shared" si="9"/>
        <v>5647.96</v>
      </c>
      <c r="BY31" s="94"/>
      <c r="BZ31" s="94"/>
      <c r="CA31" s="94"/>
      <c r="CB31" s="94"/>
      <c r="CC31" s="94"/>
      <c r="CD31" s="94"/>
      <c r="CE31" s="97">
        <f t="shared" si="10"/>
        <v>0</v>
      </c>
      <c r="CF31" s="95">
        <f t="shared" si="2"/>
        <v>448</v>
      </c>
      <c r="CG31" s="95">
        <f t="shared" si="18"/>
        <v>448</v>
      </c>
      <c r="CH31" s="95">
        <f t="shared" si="11"/>
        <v>0</v>
      </c>
      <c r="CI31" s="99">
        <f t="shared" si="3"/>
        <v>5199.96</v>
      </c>
      <c r="CJ31" s="99">
        <f t="shared" si="12"/>
        <v>5199.96</v>
      </c>
      <c r="CK31" s="99">
        <f t="shared" ca="1" si="13"/>
        <v>0</v>
      </c>
      <c r="CL31" s="95">
        <f t="shared" si="14"/>
        <v>0</v>
      </c>
      <c r="CM31" s="95">
        <f t="shared" si="15"/>
        <v>0</v>
      </c>
      <c r="CN31" s="95">
        <f t="shared" si="16"/>
        <v>0</v>
      </c>
      <c r="CO31" s="94"/>
      <c r="CP31" s="100"/>
      <c r="CQ31" s="100"/>
      <c r="CR31" s="100"/>
      <c r="CS31" s="57">
        <v>42041</v>
      </c>
      <c r="CT31" s="101">
        <v>121250</v>
      </c>
      <c r="CU31" s="100"/>
      <c r="CV31" s="55">
        <v>42403</v>
      </c>
      <c r="CW31" s="56">
        <v>126584</v>
      </c>
      <c r="CX31" s="100"/>
      <c r="CY31" s="57">
        <v>42772</v>
      </c>
      <c r="CZ31" s="58">
        <v>131538</v>
      </c>
      <c r="DA31" s="100"/>
      <c r="DB31" s="59">
        <v>43133</v>
      </c>
      <c r="DC31" s="60">
        <v>137201</v>
      </c>
    </row>
    <row r="32" spans="1:107" x14ac:dyDescent="0.25">
      <c r="A32" s="90">
        <v>28</v>
      </c>
      <c r="B32" s="91" t="s">
        <v>52</v>
      </c>
      <c r="C32" s="94"/>
      <c r="D32" s="93" t="s">
        <v>82</v>
      </c>
      <c r="E32" s="94">
        <v>18097367</v>
      </c>
      <c r="F32" s="94"/>
      <c r="G32" s="94"/>
      <c r="H32" s="94"/>
      <c r="I32" s="94"/>
      <c r="J32" s="94"/>
      <c r="K32" s="94"/>
      <c r="L32" s="94"/>
      <c r="M32" s="94"/>
      <c r="N32" s="94">
        <v>1</v>
      </c>
      <c r="O32" s="94"/>
      <c r="P32" s="94"/>
      <c r="Q32" s="94"/>
      <c r="R32" s="94"/>
      <c r="S32" s="98"/>
      <c r="T32" s="94">
        <v>17</v>
      </c>
      <c r="U32" s="95">
        <v>305.88</v>
      </c>
      <c r="V32" s="96" t="e">
        <f t="shared" ref="V32:V48" si="20">VLOOKUP(X32,AÑO18,2,FALSE)</f>
        <v>#N/A</v>
      </c>
      <c r="W32" s="94">
        <v>11544014</v>
      </c>
      <c r="X32" s="98">
        <v>43187</v>
      </c>
      <c r="Y32" s="97">
        <v>448</v>
      </c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6" t="e">
        <f>VLOOKUP(AN32,AÑO18,2,FALSE)</f>
        <v>#N/A</v>
      </c>
      <c r="AM32" s="94">
        <v>11544013</v>
      </c>
      <c r="AN32" s="98">
        <v>43187</v>
      </c>
      <c r="AO32" s="97">
        <v>1258</v>
      </c>
      <c r="AP32" s="97"/>
      <c r="AQ32" s="94"/>
      <c r="AR32" s="94"/>
      <c r="AS32" s="97"/>
      <c r="AT32" s="97">
        <f t="shared" si="5"/>
        <v>0</v>
      </c>
      <c r="AU32" s="97"/>
      <c r="AV32" s="94"/>
      <c r="AW32" s="94"/>
      <c r="AX32" s="97"/>
      <c r="AY32" s="96"/>
      <c r="AZ32" s="94"/>
      <c r="BA32" s="94"/>
      <c r="BB32" s="97"/>
      <c r="BC32" s="97">
        <f t="shared" si="0"/>
        <v>0</v>
      </c>
      <c r="BD32" s="97"/>
      <c r="BE32" s="94"/>
      <c r="BF32" s="94"/>
      <c r="BG32" s="97"/>
      <c r="BH32" s="96"/>
      <c r="BI32" s="94"/>
      <c r="BJ32" s="94"/>
      <c r="BK32" s="97"/>
      <c r="BL32" s="97">
        <f t="shared" si="6"/>
        <v>0</v>
      </c>
      <c r="BM32" s="97"/>
      <c r="BN32" s="94"/>
      <c r="BO32" s="94"/>
      <c r="BP32" s="97"/>
      <c r="BQ32" s="97"/>
      <c r="BR32" s="94"/>
      <c r="BS32" s="94"/>
      <c r="BT32" s="97"/>
      <c r="BU32" s="97">
        <f t="shared" si="7"/>
        <v>0</v>
      </c>
      <c r="BV32" s="95">
        <f t="shared" si="1"/>
        <v>1706</v>
      </c>
      <c r="BW32" s="95">
        <f t="shared" ca="1" si="8"/>
        <v>0</v>
      </c>
      <c r="BX32" s="95">
        <f t="shared" si="9"/>
        <v>3941.96</v>
      </c>
      <c r="BY32" s="94"/>
      <c r="BZ32" s="94"/>
      <c r="CA32" s="94"/>
      <c r="CB32" s="94"/>
      <c r="CC32" s="94"/>
      <c r="CD32" s="94"/>
      <c r="CE32" s="97">
        <f t="shared" si="10"/>
        <v>448</v>
      </c>
      <c r="CF32" s="95">
        <f t="shared" si="2"/>
        <v>448</v>
      </c>
      <c r="CG32" s="95">
        <f t="shared" si="18"/>
        <v>0</v>
      </c>
      <c r="CH32" s="95">
        <f t="shared" si="11"/>
        <v>1258</v>
      </c>
      <c r="CI32" s="99">
        <f t="shared" si="3"/>
        <v>5199.96</v>
      </c>
      <c r="CJ32" s="99">
        <f t="shared" si="12"/>
        <v>3941.96</v>
      </c>
      <c r="CK32" s="99">
        <f t="shared" ca="1" si="13"/>
        <v>-1258</v>
      </c>
      <c r="CL32" s="95">
        <f t="shared" si="14"/>
        <v>0</v>
      </c>
      <c r="CM32" s="95">
        <f t="shared" si="15"/>
        <v>0</v>
      </c>
      <c r="CN32" s="95">
        <f t="shared" si="16"/>
        <v>0</v>
      </c>
      <c r="CO32" s="94"/>
      <c r="CP32" s="100"/>
      <c r="CQ32" s="100"/>
      <c r="CR32" s="100"/>
      <c r="CS32" s="57">
        <v>42042</v>
      </c>
      <c r="CT32" s="101">
        <v>121267</v>
      </c>
      <c r="CU32" s="100"/>
      <c r="CV32" s="55">
        <v>42404</v>
      </c>
      <c r="CW32" s="56">
        <v>126589</v>
      </c>
      <c r="CX32" s="100"/>
      <c r="CY32" s="57">
        <v>42773</v>
      </c>
      <c r="CZ32" s="58">
        <v>131558</v>
      </c>
      <c r="DA32" s="100"/>
      <c r="DB32" s="59">
        <v>43193</v>
      </c>
      <c r="DC32" s="60">
        <v>137204</v>
      </c>
    </row>
    <row r="33" spans="1:107" x14ac:dyDescent="0.25">
      <c r="A33" s="90">
        <v>29</v>
      </c>
      <c r="B33" s="91" t="s">
        <v>52</v>
      </c>
      <c r="C33" s="94"/>
      <c r="D33" s="93" t="s">
        <v>83</v>
      </c>
      <c r="E33" s="94">
        <v>17097405</v>
      </c>
      <c r="F33" s="94"/>
      <c r="G33" s="94"/>
      <c r="H33" s="94"/>
      <c r="I33" s="94"/>
      <c r="J33" s="94"/>
      <c r="K33" s="94"/>
      <c r="L33" s="94"/>
      <c r="M33" s="94"/>
      <c r="N33" s="94">
        <v>3</v>
      </c>
      <c r="O33" s="94">
        <v>1</v>
      </c>
      <c r="P33" s="94">
        <v>304</v>
      </c>
      <c r="Q33" s="94"/>
      <c r="R33" s="94"/>
      <c r="S33" s="98">
        <v>43174</v>
      </c>
      <c r="T33" s="94">
        <v>17</v>
      </c>
      <c r="U33" s="95">
        <v>305.88</v>
      </c>
      <c r="V33" s="96" t="e">
        <f t="shared" si="20"/>
        <v>#N/A</v>
      </c>
      <c r="W33" s="94">
        <v>12073750</v>
      </c>
      <c r="X33" s="98">
        <v>43165</v>
      </c>
      <c r="Y33" s="97">
        <v>448</v>
      </c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6" t="e">
        <f>VLOOKUP(AN33,AÑO18,2,FALSE)</f>
        <v>#N/A</v>
      </c>
      <c r="AM33" s="94">
        <v>12033567</v>
      </c>
      <c r="AN33" s="98">
        <v>43165</v>
      </c>
      <c r="AO33" s="97">
        <v>1300</v>
      </c>
      <c r="AP33" s="97"/>
      <c r="AQ33" s="94"/>
      <c r="AR33" s="94"/>
      <c r="AS33" s="97"/>
      <c r="AT33" s="97">
        <f t="shared" si="5"/>
        <v>0</v>
      </c>
      <c r="AU33" s="97"/>
      <c r="AV33" s="94"/>
      <c r="AW33" s="94"/>
      <c r="AX33" s="97"/>
      <c r="AY33" s="96"/>
      <c r="AZ33" s="94"/>
      <c r="BA33" s="94"/>
      <c r="BB33" s="97"/>
      <c r="BC33" s="97">
        <f t="shared" si="0"/>
        <v>0</v>
      </c>
      <c r="BD33" s="97"/>
      <c r="BE33" s="94"/>
      <c r="BF33" s="94"/>
      <c r="BG33" s="97"/>
      <c r="BH33" s="96"/>
      <c r="BI33" s="94"/>
      <c r="BJ33" s="94"/>
      <c r="BK33" s="97"/>
      <c r="BL33" s="97">
        <f t="shared" si="6"/>
        <v>0</v>
      </c>
      <c r="BM33" s="97"/>
      <c r="BN33" s="94"/>
      <c r="BO33" s="94"/>
      <c r="BP33" s="97"/>
      <c r="BQ33" s="97"/>
      <c r="BR33" s="94"/>
      <c r="BS33" s="94"/>
      <c r="BT33" s="97"/>
      <c r="BU33" s="97">
        <f t="shared" si="7"/>
        <v>0</v>
      </c>
      <c r="BV33" s="95">
        <f t="shared" si="1"/>
        <v>1748</v>
      </c>
      <c r="BW33" s="95">
        <f t="shared" ca="1" si="8"/>
        <v>0</v>
      </c>
      <c r="BX33" s="95">
        <f t="shared" si="9"/>
        <v>0</v>
      </c>
      <c r="BY33" s="94"/>
      <c r="BZ33" s="94"/>
      <c r="CA33" s="102">
        <v>0.75</v>
      </c>
      <c r="CB33" s="94"/>
      <c r="CC33" s="94"/>
      <c r="CD33" s="94"/>
      <c r="CE33" s="97">
        <f t="shared" si="10"/>
        <v>448</v>
      </c>
      <c r="CF33" s="95">
        <f t="shared" si="2"/>
        <v>448</v>
      </c>
      <c r="CG33" s="95">
        <f t="shared" si="18"/>
        <v>0</v>
      </c>
      <c r="CH33" s="95">
        <f t="shared" si="11"/>
        <v>1300</v>
      </c>
      <c r="CI33" s="95">
        <f t="shared" si="3"/>
        <v>1299.9899999999998</v>
      </c>
      <c r="CJ33" s="99">
        <f t="shared" si="12"/>
        <v>-1.0000000000218279E-2</v>
      </c>
      <c r="CK33" s="99">
        <f t="shared" ca="1" si="13"/>
        <v>-1300</v>
      </c>
      <c r="CL33" s="95">
        <f t="shared" si="14"/>
        <v>0</v>
      </c>
      <c r="CM33" s="95">
        <f t="shared" si="15"/>
        <v>0</v>
      </c>
      <c r="CN33" s="95">
        <f t="shared" si="16"/>
        <v>0</v>
      </c>
      <c r="CO33" s="94"/>
      <c r="CP33" s="100"/>
      <c r="CQ33" s="100"/>
      <c r="CR33" s="100"/>
      <c r="CS33" s="57">
        <v>42043</v>
      </c>
      <c r="CT33" s="101">
        <v>121267</v>
      </c>
      <c r="CU33" s="100"/>
      <c r="CV33" s="55">
        <v>42405</v>
      </c>
      <c r="CW33" s="56">
        <v>126604</v>
      </c>
      <c r="CX33" s="100"/>
      <c r="CY33" s="57">
        <v>42774</v>
      </c>
      <c r="CZ33" s="58">
        <v>131584</v>
      </c>
      <c r="DA33" s="100"/>
      <c r="DB33" s="59">
        <v>43135</v>
      </c>
      <c r="DC33" s="60">
        <v>137204</v>
      </c>
    </row>
    <row r="34" spans="1:107" x14ac:dyDescent="0.25">
      <c r="A34" s="90">
        <v>30</v>
      </c>
      <c r="B34" s="91" t="s">
        <v>52</v>
      </c>
      <c r="C34" s="94"/>
      <c r="D34" s="93" t="s">
        <v>84</v>
      </c>
      <c r="E34" s="94">
        <v>18097373</v>
      </c>
      <c r="F34" s="94"/>
      <c r="G34" s="94"/>
      <c r="H34" s="94"/>
      <c r="I34" s="94"/>
      <c r="J34" s="94"/>
      <c r="K34" s="94"/>
      <c r="L34" s="94"/>
      <c r="M34" s="94"/>
      <c r="N34" s="94">
        <v>1</v>
      </c>
      <c r="O34" s="94"/>
      <c r="P34" s="94"/>
      <c r="Q34" s="94"/>
      <c r="R34" s="94"/>
      <c r="S34" s="98"/>
      <c r="T34" s="94">
        <v>17</v>
      </c>
      <c r="U34" s="95">
        <v>305.88</v>
      </c>
      <c r="V34" s="96" t="e">
        <f t="shared" si="20"/>
        <v>#N/A</v>
      </c>
      <c r="W34" s="94">
        <v>12065680</v>
      </c>
      <c r="X34" s="98">
        <v>43194</v>
      </c>
      <c r="Y34" s="97">
        <v>448</v>
      </c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6" t="e">
        <f>VLOOKUP(AN34,AÑO18,2,FALSE)</f>
        <v>#N/A</v>
      </c>
      <c r="AM34" s="94">
        <v>12065678</v>
      </c>
      <c r="AN34" s="98">
        <v>43194</v>
      </c>
      <c r="AO34" s="97">
        <v>4529.5</v>
      </c>
      <c r="AP34" s="97"/>
      <c r="AQ34" s="94"/>
      <c r="AR34" s="94"/>
      <c r="AS34" s="97"/>
      <c r="AT34" s="97">
        <f t="shared" si="5"/>
        <v>0</v>
      </c>
      <c r="AU34" s="97"/>
      <c r="AV34" s="94"/>
      <c r="AW34" s="94"/>
      <c r="AX34" s="97"/>
      <c r="AY34" s="96"/>
      <c r="AZ34" s="94"/>
      <c r="BA34" s="94"/>
      <c r="BB34" s="97"/>
      <c r="BC34" s="97">
        <f t="shared" si="0"/>
        <v>0</v>
      </c>
      <c r="BD34" s="97"/>
      <c r="BE34" s="94"/>
      <c r="BF34" s="94"/>
      <c r="BG34" s="97"/>
      <c r="BH34" s="96"/>
      <c r="BI34" s="94"/>
      <c r="BJ34" s="94"/>
      <c r="BK34" s="97"/>
      <c r="BL34" s="97">
        <f t="shared" si="6"/>
        <v>0</v>
      </c>
      <c r="BM34" s="97"/>
      <c r="BN34" s="94"/>
      <c r="BO34" s="94"/>
      <c r="BP34" s="97"/>
      <c r="BQ34" s="97"/>
      <c r="BR34" s="94"/>
      <c r="BS34" s="94"/>
      <c r="BT34" s="97"/>
      <c r="BU34" s="97">
        <f t="shared" si="7"/>
        <v>0</v>
      </c>
      <c r="BV34" s="95">
        <f t="shared" si="1"/>
        <v>4977.5</v>
      </c>
      <c r="BW34" s="95">
        <f t="shared" ca="1" si="8"/>
        <v>0</v>
      </c>
      <c r="BX34" s="95">
        <f t="shared" si="9"/>
        <v>670.46</v>
      </c>
      <c r="BY34" s="94"/>
      <c r="BZ34" s="94"/>
      <c r="CA34" s="94"/>
      <c r="CB34" s="94"/>
      <c r="CC34" s="94"/>
      <c r="CD34" s="94"/>
      <c r="CE34" s="97">
        <f t="shared" si="10"/>
        <v>448</v>
      </c>
      <c r="CF34" s="95">
        <f t="shared" si="2"/>
        <v>448</v>
      </c>
      <c r="CG34" s="95">
        <f t="shared" si="18"/>
        <v>0</v>
      </c>
      <c r="CH34" s="95">
        <f t="shared" si="11"/>
        <v>4529.5</v>
      </c>
      <c r="CI34" s="99">
        <f t="shared" si="3"/>
        <v>5199.96</v>
      </c>
      <c r="CJ34" s="99">
        <f t="shared" si="12"/>
        <v>670.46</v>
      </c>
      <c r="CK34" s="99">
        <f t="shared" ca="1" si="13"/>
        <v>-4529.5</v>
      </c>
      <c r="CL34" s="95">
        <f t="shared" si="14"/>
        <v>0</v>
      </c>
      <c r="CM34" s="95">
        <f t="shared" si="15"/>
        <v>0</v>
      </c>
      <c r="CN34" s="95">
        <f t="shared" si="16"/>
        <v>0</v>
      </c>
      <c r="CO34" s="94"/>
      <c r="CP34" s="100"/>
      <c r="CQ34" s="100"/>
      <c r="CR34" s="100"/>
      <c r="CS34" s="57">
        <v>42044</v>
      </c>
      <c r="CT34" s="107">
        <v>121271</v>
      </c>
      <c r="CU34" s="100"/>
      <c r="CV34" s="55">
        <v>42406</v>
      </c>
      <c r="CW34" s="56">
        <v>126608</v>
      </c>
      <c r="CX34" s="100"/>
      <c r="CY34" s="57">
        <v>42775</v>
      </c>
      <c r="CZ34" s="58">
        <v>131589</v>
      </c>
      <c r="DA34" s="100"/>
      <c r="DB34" s="59">
        <v>43136</v>
      </c>
      <c r="DC34" s="60">
        <v>137213</v>
      </c>
    </row>
    <row r="35" spans="1:107" x14ac:dyDescent="0.25">
      <c r="A35" s="90">
        <v>31</v>
      </c>
      <c r="B35" s="91" t="s">
        <v>52</v>
      </c>
      <c r="C35" s="94"/>
      <c r="D35" s="93" t="s">
        <v>85</v>
      </c>
      <c r="E35" s="94">
        <v>16097022</v>
      </c>
      <c r="F35" s="94"/>
      <c r="G35" s="94"/>
      <c r="H35" s="94"/>
      <c r="I35" s="94"/>
      <c r="J35" s="94"/>
      <c r="K35" s="94"/>
      <c r="L35" s="94"/>
      <c r="M35" s="94"/>
      <c r="N35" s="94">
        <v>3</v>
      </c>
      <c r="O35" s="94">
        <v>1</v>
      </c>
      <c r="P35" s="94">
        <v>304</v>
      </c>
      <c r="Q35" s="94"/>
      <c r="R35" s="94"/>
      <c r="S35" s="98">
        <v>43161</v>
      </c>
      <c r="T35" s="94">
        <v>17</v>
      </c>
      <c r="U35" s="95">
        <v>305.88</v>
      </c>
      <c r="V35" s="96">
        <f t="shared" si="20"/>
        <v>137666</v>
      </c>
      <c r="W35" s="94">
        <v>8671625</v>
      </c>
      <c r="X35" s="98">
        <v>43160</v>
      </c>
      <c r="Y35" s="97">
        <v>448</v>
      </c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6">
        <f>VLOOKUP(AN35,AÑO18,2,FALSE)</f>
        <v>137666</v>
      </c>
      <c r="AM35" s="94">
        <v>8671623</v>
      </c>
      <c r="AN35" s="98">
        <v>43160</v>
      </c>
      <c r="AO35" s="97">
        <v>1300</v>
      </c>
      <c r="AP35" s="97"/>
      <c r="AQ35" s="94"/>
      <c r="AR35" s="94"/>
      <c r="AS35" s="97"/>
      <c r="AT35" s="97">
        <f t="shared" si="5"/>
        <v>0</v>
      </c>
      <c r="AU35" s="96" t="e">
        <f>VLOOKUP(AW35,AÑO18,2,FALSE)</f>
        <v>#N/A</v>
      </c>
      <c r="AV35" s="94">
        <v>8792066</v>
      </c>
      <c r="AW35" s="98">
        <v>43227</v>
      </c>
      <c r="AX35" s="97">
        <v>1300</v>
      </c>
      <c r="AY35" s="96"/>
      <c r="AZ35" s="94"/>
      <c r="BA35" s="94"/>
      <c r="BB35" s="97"/>
      <c r="BC35" s="97">
        <f t="shared" si="0"/>
        <v>0</v>
      </c>
      <c r="BD35" s="96" t="e">
        <f>VLOOKUP(BF35,AÑO18,2,FALSE)</f>
        <v>#N/A</v>
      </c>
      <c r="BE35" s="94">
        <v>12034344</v>
      </c>
      <c r="BF35" s="98">
        <v>43251</v>
      </c>
      <c r="BG35" s="97">
        <v>1300</v>
      </c>
      <c r="BH35" s="96"/>
      <c r="BI35" s="94"/>
      <c r="BJ35" s="94"/>
      <c r="BK35" s="97"/>
      <c r="BL35" s="97">
        <f t="shared" si="6"/>
        <v>0</v>
      </c>
      <c r="BM35" s="96" t="e">
        <f>VLOOKUP(BO35,AÑO18,2,FALSE)</f>
        <v>#N/A</v>
      </c>
      <c r="BN35" s="94">
        <v>12151624</v>
      </c>
      <c r="BO35" s="98">
        <v>43284</v>
      </c>
      <c r="BP35" s="97">
        <v>1300</v>
      </c>
      <c r="BQ35" s="97"/>
      <c r="BR35" s="94"/>
      <c r="BS35" s="94"/>
      <c r="BT35" s="97"/>
      <c r="BU35" s="97">
        <f t="shared" si="7"/>
        <v>0</v>
      </c>
      <c r="BV35" s="95">
        <f t="shared" si="1"/>
        <v>5648</v>
      </c>
      <c r="BW35" s="99">
        <f t="shared" ca="1" si="8"/>
        <v>0</v>
      </c>
      <c r="BX35" s="99">
        <f t="shared" si="9"/>
        <v>0</v>
      </c>
      <c r="BY35" s="94"/>
      <c r="BZ35" s="94"/>
      <c r="CA35" s="94"/>
      <c r="CB35" s="94"/>
      <c r="CC35" s="94"/>
      <c r="CD35" s="94"/>
      <c r="CE35" s="97">
        <f t="shared" si="10"/>
        <v>448</v>
      </c>
      <c r="CF35" s="95">
        <f t="shared" si="2"/>
        <v>448</v>
      </c>
      <c r="CG35" s="95">
        <f t="shared" si="18"/>
        <v>0</v>
      </c>
      <c r="CH35" s="95">
        <f t="shared" si="11"/>
        <v>5200</v>
      </c>
      <c r="CI35" s="99">
        <f t="shared" si="3"/>
        <v>5199.96</v>
      </c>
      <c r="CJ35" s="99">
        <f t="shared" si="12"/>
        <v>-3.999999999996362E-2</v>
      </c>
      <c r="CK35" s="99">
        <f t="shared" ca="1" si="13"/>
        <v>-5200</v>
      </c>
      <c r="CL35" s="95">
        <f t="shared" si="14"/>
        <v>0</v>
      </c>
      <c r="CM35" s="95">
        <f t="shared" si="15"/>
        <v>0</v>
      </c>
      <c r="CN35" s="95">
        <f t="shared" si="16"/>
        <v>0</v>
      </c>
      <c r="CO35" s="94"/>
      <c r="CP35" s="100"/>
      <c r="CQ35" s="100"/>
      <c r="CR35" s="100"/>
      <c r="CS35" s="57">
        <v>42045</v>
      </c>
      <c r="CT35" s="101">
        <v>121298</v>
      </c>
      <c r="CU35" s="100"/>
      <c r="CV35" s="55">
        <v>42408</v>
      </c>
      <c r="CW35" s="56">
        <v>126627</v>
      </c>
      <c r="CX35" s="100"/>
      <c r="CY35" s="57">
        <v>42776</v>
      </c>
      <c r="CZ35" s="58">
        <v>131598</v>
      </c>
      <c r="DA35" s="100"/>
      <c r="DB35" s="59">
        <v>43137</v>
      </c>
      <c r="DC35" s="60">
        <v>137217</v>
      </c>
    </row>
    <row r="36" spans="1:107" x14ac:dyDescent="0.25">
      <c r="A36" s="90">
        <v>32</v>
      </c>
      <c r="B36" s="91" t="s">
        <v>52</v>
      </c>
      <c r="C36" s="94"/>
      <c r="D36" s="93" t="s">
        <v>86</v>
      </c>
      <c r="E36" s="94">
        <v>18097379</v>
      </c>
      <c r="F36" s="94"/>
      <c r="G36" s="94"/>
      <c r="H36" s="94"/>
      <c r="I36" s="94"/>
      <c r="J36" s="94"/>
      <c r="K36" s="94"/>
      <c r="L36" s="94"/>
      <c r="M36" s="94"/>
      <c r="N36" s="94">
        <v>1</v>
      </c>
      <c r="O36" s="94"/>
      <c r="P36" s="94"/>
      <c r="Q36" s="94"/>
      <c r="R36" s="94"/>
      <c r="S36" s="98"/>
      <c r="T36" s="94">
        <v>17</v>
      </c>
      <c r="U36" s="95">
        <v>305.88</v>
      </c>
      <c r="V36" s="96" t="e">
        <f t="shared" si="20"/>
        <v>#N/A</v>
      </c>
      <c r="W36" s="94">
        <v>11166186</v>
      </c>
      <c r="X36" s="98">
        <v>43196</v>
      </c>
      <c r="Y36" s="97">
        <v>448</v>
      </c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8"/>
      <c r="AO36" s="97"/>
      <c r="AP36" s="97"/>
      <c r="AQ36" s="94"/>
      <c r="AR36" s="94"/>
      <c r="AS36" s="97"/>
      <c r="AT36" s="97">
        <f t="shared" si="5"/>
        <v>0</v>
      </c>
      <c r="AU36" s="97"/>
      <c r="AV36" s="94"/>
      <c r="AW36" s="94"/>
      <c r="AX36" s="97"/>
      <c r="AY36" s="96"/>
      <c r="AZ36" s="94"/>
      <c r="BA36" s="94"/>
      <c r="BB36" s="97"/>
      <c r="BC36" s="97">
        <f t="shared" si="0"/>
        <v>0</v>
      </c>
      <c r="BD36" s="97"/>
      <c r="BE36" s="94"/>
      <c r="BF36" s="94"/>
      <c r="BG36" s="97"/>
      <c r="BH36" s="96"/>
      <c r="BI36" s="94"/>
      <c r="BJ36" s="94"/>
      <c r="BK36" s="97"/>
      <c r="BL36" s="97">
        <f t="shared" si="6"/>
        <v>0</v>
      </c>
      <c r="BM36" s="97"/>
      <c r="BN36" s="94"/>
      <c r="BO36" s="94"/>
      <c r="BP36" s="97"/>
      <c r="BQ36" s="97"/>
      <c r="BR36" s="94"/>
      <c r="BS36" s="94"/>
      <c r="BT36" s="97"/>
      <c r="BU36" s="97">
        <f t="shared" si="7"/>
        <v>0</v>
      </c>
      <c r="BV36" s="95">
        <f t="shared" si="1"/>
        <v>448</v>
      </c>
      <c r="BW36" s="95">
        <f t="shared" ca="1" si="8"/>
        <v>0</v>
      </c>
      <c r="BX36" s="95">
        <f t="shared" si="9"/>
        <v>5199.96</v>
      </c>
      <c r="BY36" s="94"/>
      <c r="BZ36" s="94"/>
      <c r="CA36" s="94"/>
      <c r="CB36" s="94"/>
      <c r="CC36" s="94"/>
      <c r="CD36" s="94"/>
      <c r="CE36" s="97">
        <f t="shared" si="10"/>
        <v>448</v>
      </c>
      <c r="CF36" s="95">
        <f t="shared" si="2"/>
        <v>448</v>
      </c>
      <c r="CG36" s="95">
        <f t="shared" si="18"/>
        <v>0</v>
      </c>
      <c r="CH36" s="95">
        <f t="shared" si="11"/>
        <v>0</v>
      </c>
      <c r="CI36" s="99">
        <f t="shared" si="3"/>
        <v>5199.96</v>
      </c>
      <c r="CJ36" s="99">
        <f t="shared" si="12"/>
        <v>5199.96</v>
      </c>
      <c r="CK36" s="99">
        <f t="shared" ca="1" si="13"/>
        <v>0</v>
      </c>
      <c r="CL36" s="95">
        <f t="shared" si="14"/>
        <v>0</v>
      </c>
      <c r="CM36" s="95">
        <f t="shared" si="15"/>
        <v>0</v>
      </c>
      <c r="CN36" s="95">
        <f t="shared" si="16"/>
        <v>0</v>
      </c>
      <c r="CO36" s="94"/>
      <c r="CP36" s="100"/>
      <c r="CQ36" s="100"/>
      <c r="CR36" s="100"/>
      <c r="CS36" s="57">
        <v>42046</v>
      </c>
      <c r="CT36" s="101">
        <v>121322</v>
      </c>
      <c r="CU36" s="100"/>
      <c r="CV36" s="55">
        <v>42409</v>
      </c>
      <c r="CW36" s="56">
        <v>126683</v>
      </c>
      <c r="CX36" s="100"/>
      <c r="CY36" s="57">
        <v>42777</v>
      </c>
      <c r="CZ36" s="58">
        <v>131617</v>
      </c>
      <c r="DA36" s="100"/>
      <c r="DB36" s="59">
        <v>43138</v>
      </c>
      <c r="DC36" s="60">
        <v>137234</v>
      </c>
    </row>
    <row r="37" spans="1:107" x14ac:dyDescent="0.25">
      <c r="A37" s="90">
        <v>33</v>
      </c>
      <c r="B37" s="91" t="s">
        <v>52</v>
      </c>
      <c r="C37" s="94"/>
      <c r="D37" s="93" t="s">
        <v>87</v>
      </c>
      <c r="E37" s="94">
        <v>18097381</v>
      </c>
      <c r="F37" s="94"/>
      <c r="G37" s="94"/>
      <c r="H37" s="94"/>
      <c r="I37" s="94"/>
      <c r="J37" s="94"/>
      <c r="K37" s="94"/>
      <c r="L37" s="94"/>
      <c r="M37" s="94"/>
      <c r="N37" s="94">
        <v>3</v>
      </c>
      <c r="O37" s="94">
        <v>1</v>
      </c>
      <c r="P37" s="94">
        <v>304</v>
      </c>
      <c r="Q37" s="94"/>
      <c r="R37" s="94"/>
      <c r="S37" s="98"/>
      <c r="T37" s="94">
        <v>17</v>
      </c>
      <c r="U37" s="95">
        <v>305.88</v>
      </c>
      <c r="V37" s="96" t="e">
        <f t="shared" si="20"/>
        <v>#N/A</v>
      </c>
      <c r="W37" s="94">
        <v>9925339</v>
      </c>
      <c r="X37" s="98">
        <v>43196</v>
      </c>
      <c r="Y37" s="97">
        <v>224</v>
      </c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6" t="e">
        <f>VLOOKUP(AN37,AÑO18,2,FALSE)</f>
        <v>#N/A</v>
      </c>
      <c r="AM37" s="94">
        <v>9925339</v>
      </c>
      <c r="AN37" s="98">
        <v>43196</v>
      </c>
      <c r="AO37" s="97">
        <v>629</v>
      </c>
      <c r="AP37" s="97"/>
      <c r="AQ37" s="94"/>
      <c r="AR37" s="94"/>
      <c r="AS37" s="97"/>
      <c r="AT37" s="97">
        <f t="shared" si="5"/>
        <v>0</v>
      </c>
      <c r="AU37" s="97"/>
      <c r="AV37" s="94"/>
      <c r="AW37" s="94"/>
      <c r="AX37" s="97"/>
      <c r="AY37" s="96"/>
      <c r="AZ37" s="94"/>
      <c r="BA37" s="94"/>
      <c r="BB37" s="97"/>
      <c r="BC37" s="97">
        <f t="shared" si="0"/>
        <v>0</v>
      </c>
      <c r="BD37" s="97"/>
      <c r="BE37" s="94"/>
      <c r="BF37" s="94"/>
      <c r="BG37" s="97"/>
      <c r="BH37" s="96"/>
      <c r="BI37" s="94"/>
      <c r="BJ37" s="94"/>
      <c r="BK37" s="97"/>
      <c r="BL37" s="97">
        <f t="shared" si="6"/>
        <v>0</v>
      </c>
      <c r="BM37" s="97"/>
      <c r="BN37" s="94"/>
      <c r="BO37" s="94"/>
      <c r="BP37" s="97"/>
      <c r="BQ37" s="97"/>
      <c r="BR37" s="94"/>
      <c r="BS37" s="94"/>
      <c r="BT37" s="97"/>
      <c r="BU37" s="97">
        <f t="shared" si="7"/>
        <v>0</v>
      </c>
      <c r="BV37" s="95">
        <f t="shared" si="1"/>
        <v>853</v>
      </c>
      <c r="BW37" s="95">
        <f t="shared" ca="1" si="8"/>
        <v>0</v>
      </c>
      <c r="BX37" s="95">
        <f t="shared" si="9"/>
        <v>4794.96</v>
      </c>
      <c r="BY37" s="94"/>
      <c r="BZ37" s="94"/>
      <c r="CA37" s="94"/>
      <c r="CB37" s="94"/>
      <c r="CC37" s="94"/>
      <c r="CD37" s="94"/>
      <c r="CE37" s="97">
        <f t="shared" si="10"/>
        <v>224</v>
      </c>
      <c r="CF37" s="95">
        <f t="shared" si="2"/>
        <v>448</v>
      </c>
      <c r="CG37" s="95">
        <f t="shared" si="18"/>
        <v>224</v>
      </c>
      <c r="CH37" s="95">
        <f t="shared" si="11"/>
        <v>629</v>
      </c>
      <c r="CI37" s="95">
        <f t="shared" si="3"/>
        <v>5199.96</v>
      </c>
      <c r="CJ37" s="99">
        <f t="shared" si="12"/>
        <v>4570.96</v>
      </c>
      <c r="CK37" s="99">
        <f t="shared" ca="1" si="13"/>
        <v>-629</v>
      </c>
      <c r="CL37" s="95">
        <f t="shared" si="14"/>
        <v>0</v>
      </c>
      <c r="CM37" s="95">
        <f t="shared" si="15"/>
        <v>0</v>
      </c>
      <c r="CN37" s="95">
        <f t="shared" si="16"/>
        <v>0</v>
      </c>
      <c r="CO37" s="94"/>
      <c r="CP37" s="100"/>
      <c r="CQ37" s="100"/>
      <c r="CR37" s="100"/>
      <c r="CS37" s="57">
        <v>42047</v>
      </c>
      <c r="CT37" s="101">
        <v>121341</v>
      </c>
      <c r="CU37" s="100"/>
      <c r="CV37" s="55">
        <v>42410</v>
      </c>
      <c r="CW37" s="56">
        <v>126687</v>
      </c>
      <c r="CX37" s="100"/>
      <c r="CY37" s="57">
        <v>42778</v>
      </c>
      <c r="CZ37" s="58">
        <v>131617</v>
      </c>
      <c r="DA37" s="100"/>
      <c r="DB37" s="59">
        <v>43139</v>
      </c>
      <c r="DC37" s="60">
        <v>137246</v>
      </c>
    </row>
    <row r="38" spans="1:107" x14ac:dyDescent="0.25">
      <c r="A38" s="90">
        <v>34</v>
      </c>
      <c r="B38" s="91" t="s">
        <v>52</v>
      </c>
      <c r="C38" s="94"/>
      <c r="D38" s="93" t="s">
        <v>88</v>
      </c>
      <c r="E38" s="94">
        <v>17097400</v>
      </c>
      <c r="F38" s="94"/>
      <c r="G38" s="94"/>
      <c r="H38" s="94"/>
      <c r="I38" s="94"/>
      <c r="J38" s="94"/>
      <c r="K38" s="94"/>
      <c r="L38" s="94"/>
      <c r="M38" s="94"/>
      <c r="N38" s="94">
        <v>3</v>
      </c>
      <c r="O38" s="94">
        <v>1</v>
      </c>
      <c r="P38" s="94">
        <v>304</v>
      </c>
      <c r="Q38" s="94"/>
      <c r="R38" s="94"/>
      <c r="S38" s="98">
        <v>43165</v>
      </c>
      <c r="T38" s="94">
        <v>17</v>
      </c>
      <c r="U38" s="95">
        <v>305.88</v>
      </c>
      <c r="V38" s="96">
        <f t="shared" si="20"/>
        <v>137537</v>
      </c>
      <c r="W38" s="94">
        <v>11344742</v>
      </c>
      <c r="X38" s="98">
        <v>43158</v>
      </c>
      <c r="Y38" s="97">
        <v>448</v>
      </c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6">
        <f>VLOOKUP(AN38,AÑO18,2,FALSE)</f>
        <v>137537</v>
      </c>
      <c r="AM38" s="94">
        <v>11344744</v>
      </c>
      <c r="AN38" s="98">
        <v>43158</v>
      </c>
      <c r="AO38" s="97">
        <v>4680</v>
      </c>
      <c r="AP38" s="97"/>
      <c r="AQ38" s="94"/>
      <c r="AR38" s="94"/>
      <c r="AS38" s="97"/>
      <c r="AT38" s="97">
        <f t="shared" si="5"/>
        <v>0</v>
      </c>
      <c r="AU38" s="97"/>
      <c r="AV38" s="94"/>
      <c r="AW38" s="94"/>
      <c r="AX38" s="97"/>
      <c r="AY38" s="96"/>
      <c r="AZ38" s="94"/>
      <c r="BA38" s="94"/>
      <c r="BB38" s="97"/>
      <c r="BC38" s="97">
        <f t="shared" si="0"/>
        <v>0</v>
      </c>
      <c r="BD38" s="97"/>
      <c r="BE38" s="94"/>
      <c r="BF38" s="94"/>
      <c r="BG38" s="97"/>
      <c r="BH38" s="96"/>
      <c r="BI38" s="94"/>
      <c r="BJ38" s="94"/>
      <c r="BK38" s="97"/>
      <c r="BL38" s="97">
        <f t="shared" si="6"/>
        <v>0</v>
      </c>
      <c r="BM38" s="97"/>
      <c r="BN38" s="94"/>
      <c r="BO38" s="94"/>
      <c r="BP38" s="97"/>
      <c r="BQ38" s="97"/>
      <c r="BR38" s="94"/>
      <c r="BS38" s="94"/>
      <c r="BT38" s="97"/>
      <c r="BU38" s="97">
        <f t="shared" si="7"/>
        <v>0</v>
      </c>
      <c r="BV38" s="95">
        <f t="shared" si="1"/>
        <v>5128</v>
      </c>
      <c r="BW38" s="95">
        <f t="shared" ca="1" si="8"/>
        <v>0</v>
      </c>
      <c r="BX38" s="95">
        <f t="shared" si="9"/>
        <v>0</v>
      </c>
      <c r="BY38" s="94"/>
      <c r="BZ38" s="94"/>
      <c r="CA38" s="102">
        <v>0.1</v>
      </c>
      <c r="CB38" s="94" t="s">
        <v>62</v>
      </c>
      <c r="CC38" s="94"/>
      <c r="CD38" s="94"/>
      <c r="CE38" s="97">
        <f t="shared" si="10"/>
        <v>448</v>
      </c>
      <c r="CF38" s="95">
        <f t="shared" si="2"/>
        <v>448</v>
      </c>
      <c r="CG38" s="95">
        <f t="shared" si="18"/>
        <v>0</v>
      </c>
      <c r="CH38" s="95">
        <f t="shared" si="11"/>
        <v>4680</v>
      </c>
      <c r="CI38" s="103">
        <f t="shared" si="3"/>
        <v>4679.9639999999999</v>
      </c>
      <c r="CJ38" s="99">
        <f t="shared" si="12"/>
        <v>-3.6000000000058208E-2</v>
      </c>
      <c r="CK38" s="99">
        <f t="shared" ca="1" si="13"/>
        <v>-4680</v>
      </c>
      <c r="CL38" s="95">
        <f t="shared" si="14"/>
        <v>0</v>
      </c>
      <c r="CM38" s="95">
        <f t="shared" si="15"/>
        <v>0</v>
      </c>
      <c r="CN38" s="95">
        <f t="shared" si="16"/>
        <v>0</v>
      </c>
      <c r="CO38" s="94"/>
      <c r="CP38" s="100"/>
      <c r="CQ38" s="100"/>
      <c r="CR38" s="100"/>
      <c r="CS38" s="57">
        <v>42048</v>
      </c>
      <c r="CT38" s="101">
        <v>121361</v>
      </c>
      <c r="CU38" s="100"/>
      <c r="CV38" s="55">
        <v>42411</v>
      </c>
      <c r="CW38" s="56">
        <v>126698</v>
      </c>
      <c r="CX38" s="100"/>
      <c r="CY38" s="57">
        <v>42779</v>
      </c>
      <c r="CZ38" s="58">
        <v>131621</v>
      </c>
      <c r="DA38" s="100"/>
      <c r="DB38" s="59">
        <v>43140</v>
      </c>
      <c r="DC38" s="60">
        <v>137288</v>
      </c>
    </row>
    <row r="39" spans="1:107" x14ac:dyDescent="0.25">
      <c r="A39" s="90">
        <v>35</v>
      </c>
      <c r="B39" s="91" t="s">
        <v>52</v>
      </c>
      <c r="C39" s="94"/>
      <c r="D39" s="93" t="s">
        <v>89</v>
      </c>
      <c r="E39" s="94">
        <v>17097406</v>
      </c>
      <c r="F39" s="94"/>
      <c r="G39" s="94"/>
      <c r="H39" s="94"/>
      <c r="I39" s="94"/>
      <c r="J39" s="94"/>
      <c r="K39" s="94"/>
      <c r="L39" s="94"/>
      <c r="M39" s="94"/>
      <c r="N39" s="94">
        <v>3</v>
      </c>
      <c r="O39" s="94">
        <v>1</v>
      </c>
      <c r="P39" s="94">
        <v>304</v>
      </c>
      <c r="Q39" s="94"/>
      <c r="R39" s="94"/>
      <c r="S39" s="98">
        <v>43174</v>
      </c>
      <c r="T39" s="94">
        <v>17</v>
      </c>
      <c r="U39" s="95">
        <v>305.88</v>
      </c>
      <c r="V39" s="96" t="e">
        <f t="shared" si="20"/>
        <v>#N/A</v>
      </c>
      <c r="W39" s="94">
        <v>8699818</v>
      </c>
      <c r="X39" s="98">
        <v>43171</v>
      </c>
      <c r="Y39" s="97">
        <v>448</v>
      </c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7"/>
      <c r="AP39" s="97"/>
      <c r="AQ39" s="94"/>
      <c r="AR39" s="94"/>
      <c r="AS39" s="97"/>
      <c r="AT39" s="97">
        <f t="shared" si="5"/>
        <v>0</v>
      </c>
      <c r="AU39" s="97"/>
      <c r="AV39" s="94"/>
      <c r="AW39" s="94"/>
      <c r="AX39" s="97"/>
      <c r="AY39" s="96"/>
      <c r="AZ39" s="94"/>
      <c r="BA39" s="94"/>
      <c r="BB39" s="97"/>
      <c r="BC39" s="97">
        <f t="shared" si="0"/>
        <v>0</v>
      </c>
      <c r="BD39" s="97"/>
      <c r="BE39" s="94"/>
      <c r="BF39" s="94"/>
      <c r="BG39" s="97"/>
      <c r="BH39" s="96"/>
      <c r="BI39" s="94"/>
      <c r="BJ39" s="94"/>
      <c r="BK39" s="97"/>
      <c r="BL39" s="97">
        <f t="shared" si="6"/>
        <v>0</v>
      </c>
      <c r="BM39" s="97"/>
      <c r="BN39" s="94"/>
      <c r="BO39" s="94"/>
      <c r="BP39" s="97"/>
      <c r="BQ39" s="97"/>
      <c r="BR39" s="94"/>
      <c r="BS39" s="94"/>
      <c r="BT39" s="97"/>
      <c r="BU39" s="97">
        <f t="shared" si="7"/>
        <v>0</v>
      </c>
      <c r="BV39" s="95">
        <f t="shared" si="1"/>
        <v>448</v>
      </c>
      <c r="BW39" s="95">
        <f t="shared" ca="1" si="8"/>
        <v>0</v>
      </c>
      <c r="BX39" s="95">
        <f t="shared" si="9"/>
        <v>5199.96</v>
      </c>
      <c r="BY39" s="94"/>
      <c r="BZ39" s="94"/>
      <c r="CA39" s="94"/>
      <c r="CB39" s="94"/>
      <c r="CC39" s="94"/>
      <c r="CD39" s="94"/>
      <c r="CE39" s="97">
        <f t="shared" si="10"/>
        <v>448</v>
      </c>
      <c r="CF39" s="95">
        <f t="shared" si="2"/>
        <v>448</v>
      </c>
      <c r="CG39" s="95">
        <f t="shared" si="18"/>
        <v>0</v>
      </c>
      <c r="CH39" s="95">
        <f t="shared" si="11"/>
        <v>0</v>
      </c>
      <c r="CI39" s="95">
        <f t="shared" si="3"/>
        <v>5199.96</v>
      </c>
      <c r="CJ39" s="99">
        <f t="shared" si="12"/>
        <v>5199.96</v>
      </c>
      <c r="CK39" s="99">
        <f t="shared" ca="1" si="13"/>
        <v>0</v>
      </c>
      <c r="CL39" s="95">
        <f t="shared" si="14"/>
        <v>0</v>
      </c>
      <c r="CM39" s="95">
        <f t="shared" si="15"/>
        <v>0</v>
      </c>
      <c r="CN39" s="95">
        <f t="shared" si="16"/>
        <v>0</v>
      </c>
      <c r="CO39" s="94"/>
      <c r="CP39" s="100"/>
      <c r="CQ39" s="100"/>
      <c r="CR39" s="100"/>
      <c r="CS39" s="57">
        <v>42049</v>
      </c>
      <c r="CT39" s="101">
        <v>121365</v>
      </c>
      <c r="CU39" s="100"/>
      <c r="CV39" s="55">
        <v>42412</v>
      </c>
      <c r="CW39" s="56">
        <v>126703</v>
      </c>
      <c r="CX39" s="100"/>
      <c r="CY39" s="57">
        <v>42780</v>
      </c>
      <c r="CZ39" s="58">
        <v>131654</v>
      </c>
      <c r="DA39" s="100"/>
      <c r="DB39" s="59">
        <v>43141</v>
      </c>
      <c r="DC39" s="60">
        <v>137302</v>
      </c>
    </row>
    <row r="40" spans="1:107" x14ac:dyDescent="0.25">
      <c r="A40" s="90">
        <v>36</v>
      </c>
      <c r="B40" s="91" t="s">
        <v>90</v>
      </c>
      <c r="C40" s="92" t="s">
        <v>91</v>
      </c>
      <c r="D40" s="93" t="s">
        <v>92</v>
      </c>
      <c r="E40" s="94">
        <v>17097469</v>
      </c>
      <c r="F40" s="94"/>
      <c r="G40" s="94"/>
      <c r="H40" s="94"/>
      <c r="I40" s="94"/>
      <c r="J40" s="94"/>
      <c r="K40" s="94"/>
      <c r="L40" s="94"/>
      <c r="M40" s="94" t="s">
        <v>93</v>
      </c>
      <c r="N40" s="94">
        <v>2</v>
      </c>
      <c r="O40" s="94">
        <v>3</v>
      </c>
      <c r="P40" s="94" t="s">
        <v>94</v>
      </c>
      <c r="Q40" s="94"/>
      <c r="R40" s="94"/>
      <c r="S40" s="98">
        <v>43170</v>
      </c>
      <c r="T40" s="94">
        <v>18</v>
      </c>
      <c r="U40" s="95">
        <v>200</v>
      </c>
      <c r="V40" s="96" t="e">
        <f t="shared" si="20"/>
        <v>#N/A</v>
      </c>
      <c r="W40" s="94">
        <v>11519807</v>
      </c>
      <c r="X40" s="98">
        <v>43162</v>
      </c>
      <c r="Y40" s="97">
        <v>348</v>
      </c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6">
        <f t="shared" ref="AL40:AL47" si="21">VLOOKUP(AN40,AÑO18,2,FALSE)</f>
        <v>137168</v>
      </c>
      <c r="AM40" s="94">
        <v>11460144</v>
      </c>
      <c r="AN40" s="98">
        <v>43132</v>
      </c>
      <c r="AO40" s="97">
        <v>900</v>
      </c>
      <c r="AP40" s="97"/>
      <c r="AQ40" s="94"/>
      <c r="AR40" s="94"/>
      <c r="AS40" s="97"/>
      <c r="AT40" s="97">
        <f t="shared" si="5"/>
        <v>0</v>
      </c>
      <c r="AU40" s="96" t="e">
        <f>VLOOKUP(AW40,AÑO18,2,FALSE)</f>
        <v>#N/A</v>
      </c>
      <c r="AV40" s="105">
        <v>11519809</v>
      </c>
      <c r="AW40" s="106">
        <v>43162</v>
      </c>
      <c r="AX40" s="97">
        <v>2340</v>
      </c>
      <c r="AY40" s="96"/>
      <c r="AZ40" s="94"/>
      <c r="BA40" s="94"/>
      <c r="BB40" s="97"/>
      <c r="BC40" s="97">
        <f t="shared" si="0"/>
        <v>0</v>
      </c>
      <c r="BD40" s="97"/>
      <c r="BE40" s="94"/>
      <c r="BF40" s="94"/>
      <c r="BG40" s="97"/>
      <c r="BH40" s="96"/>
      <c r="BI40" s="94"/>
      <c r="BJ40" s="94"/>
      <c r="BK40" s="97"/>
      <c r="BL40" s="97">
        <f t="shared" si="6"/>
        <v>0</v>
      </c>
      <c r="BM40" s="97"/>
      <c r="BN40" s="94"/>
      <c r="BO40" s="94"/>
      <c r="BP40" s="97"/>
      <c r="BQ40" s="97"/>
      <c r="BR40" s="94"/>
      <c r="BS40" s="94"/>
      <c r="BT40" s="97"/>
      <c r="BU40" s="97">
        <f t="shared" si="7"/>
        <v>0</v>
      </c>
      <c r="BV40" s="95">
        <f t="shared" si="1"/>
        <v>3588</v>
      </c>
      <c r="BW40" s="95">
        <f t="shared" ca="1" si="8"/>
        <v>0</v>
      </c>
      <c r="BX40" s="95">
        <f t="shared" si="9"/>
        <v>0</v>
      </c>
      <c r="BY40" s="94"/>
      <c r="BZ40" s="94"/>
      <c r="CA40" s="102">
        <v>0.1</v>
      </c>
      <c r="CB40" s="94" t="s">
        <v>62</v>
      </c>
      <c r="CC40" s="94"/>
      <c r="CD40" s="94"/>
      <c r="CE40" s="97">
        <f t="shared" si="10"/>
        <v>348</v>
      </c>
      <c r="CF40" s="95">
        <f t="shared" si="2"/>
        <v>348</v>
      </c>
      <c r="CG40" s="95">
        <f t="shared" si="18"/>
        <v>0</v>
      </c>
      <c r="CH40" s="95">
        <f t="shared" si="11"/>
        <v>3240</v>
      </c>
      <c r="CI40" s="95">
        <f t="shared" si="3"/>
        <v>3240</v>
      </c>
      <c r="CJ40" s="99">
        <f t="shared" si="12"/>
        <v>0</v>
      </c>
      <c r="CK40" s="95">
        <f t="shared" ca="1" si="13"/>
        <v>0</v>
      </c>
      <c r="CL40" s="95">
        <f t="shared" si="14"/>
        <v>0</v>
      </c>
      <c r="CM40" s="95">
        <f t="shared" si="15"/>
        <v>0</v>
      </c>
      <c r="CN40" s="95">
        <f t="shared" si="16"/>
        <v>0</v>
      </c>
      <c r="CO40" s="94"/>
      <c r="CP40" s="100"/>
      <c r="CQ40" s="100"/>
      <c r="CR40" s="100"/>
      <c r="CS40" s="57">
        <v>42050</v>
      </c>
      <c r="CT40" s="101">
        <v>121365</v>
      </c>
      <c r="CU40" s="100"/>
      <c r="CV40" s="55">
        <v>42413</v>
      </c>
      <c r="CW40" s="56">
        <v>126708</v>
      </c>
      <c r="CX40" s="100"/>
      <c r="CY40" s="57">
        <v>42781</v>
      </c>
      <c r="CZ40" s="58">
        <v>131666</v>
      </c>
      <c r="DA40" s="100"/>
      <c r="DB40" s="59">
        <v>43142</v>
      </c>
      <c r="DC40" s="60">
        <v>137302</v>
      </c>
    </row>
    <row r="41" spans="1:107" x14ac:dyDescent="0.25">
      <c r="A41" s="90">
        <v>37</v>
      </c>
      <c r="B41" s="91" t="s">
        <v>90</v>
      </c>
      <c r="C41" s="92" t="s">
        <v>91</v>
      </c>
      <c r="D41" s="93" t="s">
        <v>95</v>
      </c>
      <c r="E41" s="94">
        <v>17097187</v>
      </c>
      <c r="F41" s="94"/>
      <c r="G41" s="94"/>
      <c r="H41" s="94"/>
      <c r="I41" s="94"/>
      <c r="J41" s="94"/>
      <c r="K41" s="94"/>
      <c r="L41" s="94"/>
      <c r="M41" s="94"/>
      <c r="N41" s="94">
        <v>3</v>
      </c>
      <c r="O41" s="94">
        <v>1</v>
      </c>
      <c r="P41" s="94">
        <v>201</v>
      </c>
      <c r="Q41" s="94" t="s">
        <v>96</v>
      </c>
      <c r="R41" s="94"/>
      <c r="S41" s="98">
        <v>43158</v>
      </c>
      <c r="T41" s="94">
        <v>18</v>
      </c>
      <c r="U41" s="95">
        <v>200</v>
      </c>
      <c r="V41" s="96">
        <f t="shared" si="20"/>
        <v>137537</v>
      </c>
      <c r="W41" s="94">
        <v>12073482</v>
      </c>
      <c r="X41" s="98">
        <v>43158</v>
      </c>
      <c r="Y41" s="97">
        <v>348</v>
      </c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6" t="e">
        <f t="shared" si="21"/>
        <v>#N/A</v>
      </c>
      <c r="AM41" s="94">
        <v>12061667</v>
      </c>
      <c r="AN41" s="98">
        <v>43175</v>
      </c>
      <c r="AO41" s="97">
        <v>3240</v>
      </c>
      <c r="AP41" s="97"/>
      <c r="AQ41" s="94"/>
      <c r="AR41" s="94"/>
      <c r="AS41" s="97"/>
      <c r="AT41" s="97">
        <f t="shared" si="5"/>
        <v>0</v>
      </c>
      <c r="AU41" s="97"/>
      <c r="AV41" s="94"/>
      <c r="AW41" s="94"/>
      <c r="AX41" s="97"/>
      <c r="AY41" s="96"/>
      <c r="AZ41" s="94"/>
      <c r="BA41" s="94"/>
      <c r="BB41" s="97"/>
      <c r="BC41" s="97">
        <f t="shared" si="0"/>
        <v>0</v>
      </c>
      <c r="BD41" s="97"/>
      <c r="BE41" s="94"/>
      <c r="BF41" s="94"/>
      <c r="BG41" s="97"/>
      <c r="BH41" s="96"/>
      <c r="BI41" s="94"/>
      <c r="BJ41" s="94"/>
      <c r="BK41" s="97"/>
      <c r="BL41" s="97">
        <f t="shared" si="6"/>
        <v>0</v>
      </c>
      <c r="BM41" s="97"/>
      <c r="BN41" s="94"/>
      <c r="BO41" s="94"/>
      <c r="BP41" s="97"/>
      <c r="BQ41" s="97"/>
      <c r="BR41" s="94"/>
      <c r="BS41" s="94"/>
      <c r="BT41" s="97"/>
      <c r="BU41" s="97">
        <f t="shared" si="7"/>
        <v>0</v>
      </c>
      <c r="BV41" s="95">
        <f t="shared" si="1"/>
        <v>3588</v>
      </c>
      <c r="BW41" s="95">
        <f t="shared" ca="1" si="8"/>
        <v>0</v>
      </c>
      <c r="BX41" s="95">
        <f t="shared" si="9"/>
        <v>0</v>
      </c>
      <c r="BY41" s="94"/>
      <c r="BZ41" s="94"/>
      <c r="CA41" s="102">
        <v>0.1</v>
      </c>
      <c r="CB41" s="94" t="s">
        <v>62</v>
      </c>
      <c r="CC41" s="94"/>
      <c r="CD41" s="94"/>
      <c r="CE41" s="97">
        <f t="shared" si="10"/>
        <v>348</v>
      </c>
      <c r="CF41" s="95">
        <f t="shared" si="2"/>
        <v>348</v>
      </c>
      <c r="CG41" s="95">
        <f t="shared" si="18"/>
        <v>0</v>
      </c>
      <c r="CH41" s="95">
        <f t="shared" si="11"/>
        <v>3240</v>
      </c>
      <c r="CI41" s="95">
        <f t="shared" si="3"/>
        <v>3240</v>
      </c>
      <c r="CJ41" s="99">
        <f t="shared" si="12"/>
        <v>0</v>
      </c>
      <c r="CK41" s="95">
        <f t="shared" ca="1" si="13"/>
        <v>0</v>
      </c>
      <c r="CL41" s="95">
        <f t="shared" si="14"/>
        <v>0</v>
      </c>
      <c r="CM41" s="95">
        <f t="shared" si="15"/>
        <v>0</v>
      </c>
      <c r="CN41" s="95">
        <f t="shared" si="16"/>
        <v>0</v>
      </c>
      <c r="CO41" s="94"/>
      <c r="CP41" s="100"/>
      <c r="CQ41" s="100"/>
      <c r="CR41" s="100"/>
      <c r="CS41" s="57">
        <v>42051</v>
      </c>
      <c r="CT41" s="101">
        <v>121381</v>
      </c>
      <c r="CU41" s="100"/>
      <c r="CV41" s="55">
        <v>42414</v>
      </c>
      <c r="CW41" s="56">
        <v>126708</v>
      </c>
      <c r="CX41" s="100"/>
      <c r="CY41" s="57">
        <v>42782</v>
      </c>
      <c r="CZ41" s="58">
        <v>131682</v>
      </c>
      <c r="DA41" s="100"/>
      <c r="DB41" s="59">
        <v>43143</v>
      </c>
      <c r="DC41" s="60">
        <v>137310</v>
      </c>
    </row>
    <row r="42" spans="1:107" x14ac:dyDescent="0.25">
      <c r="A42" s="90">
        <v>38</v>
      </c>
      <c r="B42" s="91" t="s">
        <v>90</v>
      </c>
      <c r="C42" s="92" t="s">
        <v>91</v>
      </c>
      <c r="D42" s="93" t="s">
        <v>97</v>
      </c>
      <c r="E42" s="94">
        <v>17097182</v>
      </c>
      <c r="F42" s="94"/>
      <c r="G42" s="94"/>
      <c r="H42" s="94"/>
      <c r="I42" s="94"/>
      <c r="J42" s="94"/>
      <c r="K42" s="94"/>
      <c r="L42" s="94"/>
      <c r="M42" s="94"/>
      <c r="N42" s="94">
        <v>3</v>
      </c>
      <c r="O42" s="94">
        <v>2</v>
      </c>
      <c r="P42" s="94">
        <v>202</v>
      </c>
      <c r="Q42" s="94" t="s">
        <v>98</v>
      </c>
      <c r="R42" s="94"/>
      <c r="S42" s="98">
        <v>43166</v>
      </c>
      <c r="T42" s="94">
        <v>18</v>
      </c>
      <c r="U42" s="95">
        <v>200</v>
      </c>
      <c r="V42" s="96" t="e">
        <f t="shared" si="20"/>
        <v>#N/A</v>
      </c>
      <c r="W42" s="94">
        <v>8679157</v>
      </c>
      <c r="X42" s="98">
        <v>43164</v>
      </c>
      <c r="Y42" s="97">
        <v>348</v>
      </c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6" t="e">
        <f t="shared" si="21"/>
        <v>#N/A</v>
      </c>
      <c r="AM42" s="94">
        <v>8679154</v>
      </c>
      <c r="AN42" s="98">
        <v>43164</v>
      </c>
      <c r="AO42" s="97">
        <v>900</v>
      </c>
      <c r="AP42" s="97"/>
      <c r="AQ42" s="94"/>
      <c r="AR42" s="94"/>
      <c r="AS42" s="97"/>
      <c r="AT42" s="97">
        <f t="shared" si="5"/>
        <v>0</v>
      </c>
      <c r="AU42" s="97"/>
      <c r="AV42" s="94"/>
      <c r="AW42" s="94"/>
      <c r="AX42" s="97"/>
      <c r="AY42" s="96"/>
      <c r="AZ42" s="94"/>
      <c r="BA42" s="94"/>
      <c r="BB42" s="97"/>
      <c r="BC42" s="97">
        <f t="shared" si="0"/>
        <v>0</v>
      </c>
      <c r="BD42" s="97"/>
      <c r="BE42" s="94"/>
      <c r="BF42" s="94"/>
      <c r="BG42" s="97"/>
      <c r="BH42" s="96"/>
      <c r="BI42" s="94"/>
      <c r="BJ42" s="94"/>
      <c r="BK42" s="97"/>
      <c r="BL42" s="97">
        <f t="shared" si="6"/>
        <v>0</v>
      </c>
      <c r="BM42" s="97"/>
      <c r="BN42" s="94"/>
      <c r="BO42" s="94"/>
      <c r="BP42" s="97"/>
      <c r="BQ42" s="97"/>
      <c r="BR42" s="94"/>
      <c r="BS42" s="94"/>
      <c r="BT42" s="97"/>
      <c r="BU42" s="97">
        <f t="shared" si="7"/>
        <v>0</v>
      </c>
      <c r="BV42" s="95">
        <f t="shared" si="1"/>
        <v>1248</v>
      </c>
      <c r="BW42" s="95">
        <f t="shared" ca="1" si="8"/>
        <v>0</v>
      </c>
      <c r="BX42" s="95">
        <f t="shared" si="9"/>
        <v>2700</v>
      </c>
      <c r="BY42" s="94"/>
      <c r="BZ42" s="94"/>
      <c r="CA42" s="94"/>
      <c r="CB42" s="94"/>
      <c r="CC42" s="94"/>
      <c r="CD42" s="94"/>
      <c r="CE42" s="97">
        <f t="shared" si="10"/>
        <v>348</v>
      </c>
      <c r="CF42" s="95">
        <f t="shared" si="2"/>
        <v>348</v>
      </c>
      <c r="CG42" s="95">
        <f t="shared" si="18"/>
        <v>0</v>
      </c>
      <c r="CH42" s="95">
        <f t="shared" si="11"/>
        <v>900</v>
      </c>
      <c r="CI42" s="95">
        <f t="shared" si="3"/>
        <v>3600</v>
      </c>
      <c r="CJ42" s="99">
        <f t="shared" si="12"/>
        <v>2700</v>
      </c>
      <c r="CK42" s="95">
        <f t="shared" ca="1" si="13"/>
        <v>-900</v>
      </c>
      <c r="CL42" s="95">
        <f t="shared" si="14"/>
        <v>0</v>
      </c>
      <c r="CM42" s="95">
        <f t="shared" si="15"/>
        <v>0</v>
      </c>
      <c r="CN42" s="95">
        <f t="shared" si="16"/>
        <v>0</v>
      </c>
      <c r="CO42" s="94"/>
      <c r="CP42" s="100"/>
      <c r="CQ42" s="100"/>
      <c r="CR42" s="100"/>
      <c r="CS42" s="57">
        <v>42052</v>
      </c>
      <c r="CT42" s="101">
        <v>121392</v>
      </c>
      <c r="CU42" s="100"/>
      <c r="CV42" s="55">
        <v>42415</v>
      </c>
      <c r="CW42" s="56">
        <v>126712</v>
      </c>
      <c r="CX42" s="100"/>
      <c r="CY42" s="57">
        <v>42783</v>
      </c>
      <c r="CZ42" s="58">
        <v>131706</v>
      </c>
      <c r="DA42" s="100"/>
      <c r="DB42" s="59">
        <v>43144</v>
      </c>
      <c r="DC42" s="60">
        <v>137314</v>
      </c>
    </row>
    <row r="43" spans="1:107" x14ac:dyDescent="0.25">
      <c r="A43" s="90">
        <v>39</v>
      </c>
      <c r="B43" s="91" t="s">
        <v>90</v>
      </c>
      <c r="C43" s="92" t="s">
        <v>91</v>
      </c>
      <c r="D43" s="93" t="s">
        <v>99</v>
      </c>
      <c r="E43" s="94">
        <v>17097174</v>
      </c>
      <c r="F43" s="94"/>
      <c r="G43" s="94"/>
      <c r="H43" s="94"/>
      <c r="I43" s="94"/>
      <c r="J43" s="94"/>
      <c r="K43" s="94"/>
      <c r="L43" s="94"/>
      <c r="M43" s="94"/>
      <c r="N43" s="94">
        <v>3</v>
      </c>
      <c r="O43" s="94">
        <v>1</v>
      </c>
      <c r="P43" s="94">
        <v>201</v>
      </c>
      <c r="Q43" s="94" t="s">
        <v>96</v>
      </c>
      <c r="R43" s="94"/>
      <c r="S43" s="98">
        <v>43164</v>
      </c>
      <c r="T43" s="94">
        <v>18</v>
      </c>
      <c r="U43" s="95">
        <v>200</v>
      </c>
      <c r="V43" s="96">
        <f t="shared" si="20"/>
        <v>137537</v>
      </c>
      <c r="W43" s="94">
        <v>8666661</v>
      </c>
      <c r="X43" s="98">
        <v>43158</v>
      </c>
      <c r="Y43" s="97">
        <v>348</v>
      </c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6">
        <f t="shared" si="21"/>
        <v>137537</v>
      </c>
      <c r="AM43" s="94">
        <v>8666664</v>
      </c>
      <c r="AN43" s="98">
        <v>43158</v>
      </c>
      <c r="AO43" s="97">
        <v>900</v>
      </c>
      <c r="AP43" s="97"/>
      <c r="AQ43" s="94"/>
      <c r="AR43" s="94"/>
      <c r="AS43" s="97"/>
      <c r="AT43" s="97">
        <f t="shared" si="5"/>
        <v>0</v>
      </c>
      <c r="AU43" s="97"/>
      <c r="AV43" s="94"/>
      <c r="AW43" s="94"/>
      <c r="AX43" s="97"/>
      <c r="AY43" s="96"/>
      <c r="AZ43" s="94"/>
      <c r="BA43" s="94"/>
      <c r="BB43" s="97"/>
      <c r="BC43" s="97">
        <f t="shared" si="0"/>
        <v>0</v>
      </c>
      <c r="BD43" s="97"/>
      <c r="BE43" s="94"/>
      <c r="BF43" s="94"/>
      <c r="BG43" s="97"/>
      <c r="BH43" s="96"/>
      <c r="BI43" s="94"/>
      <c r="BJ43" s="94"/>
      <c r="BK43" s="97"/>
      <c r="BL43" s="97">
        <f t="shared" si="6"/>
        <v>0</v>
      </c>
      <c r="BM43" s="97"/>
      <c r="BN43" s="94"/>
      <c r="BO43" s="94"/>
      <c r="BP43" s="97"/>
      <c r="BQ43" s="97"/>
      <c r="BR43" s="94"/>
      <c r="BS43" s="94"/>
      <c r="BT43" s="97"/>
      <c r="BU43" s="97">
        <f t="shared" si="7"/>
        <v>0</v>
      </c>
      <c r="BV43" s="95">
        <f t="shared" si="1"/>
        <v>1248</v>
      </c>
      <c r="BW43" s="95">
        <f t="shared" ca="1" si="8"/>
        <v>0</v>
      </c>
      <c r="BX43" s="95">
        <f t="shared" si="9"/>
        <v>2700</v>
      </c>
      <c r="BY43" s="94"/>
      <c r="BZ43" s="94"/>
      <c r="CA43" s="94"/>
      <c r="CB43" s="94"/>
      <c r="CC43" s="94"/>
      <c r="CD43" s="94"/>
      <c r="CE43" s="97">
        <f t="shared" si="10"/>
        <v>348</v>
      </c>
      <c r="CF43" s="95">
        <f t="shared" si="2"/>
        <v>348</v>
      </c>
      <c r="CG43" s="95">
        <f t="shared" si="18"/>
        <v>0</v>
      </c>
      <c r="CH43" s="95">
        <f t="shared" si="11"/>
        <v>900</v>
      </c>
      <c r="CI43" s="95">
        <f t="shared" si="3"/>
        <v>3600</v>
      </c>
      <c r="CJ43" s="99">
        <f t="shared" si="12"/>
        <v>2700</v>
      </c>
      <c r="CK43" s="95">
        <f t="shared" ca="1" si="13"/>
        <v>-900</v>
      </c>
      <c r="CL43" s="95">
        <f t="shared" si="14"/>
        <v>0</v>
      </c>
      <c r="CM43" s="95">
        <f t="shared" si="15"/>
        <v>0</v>
      </c>
      <c r="CN43" s="95">
        <f t="shared" si="16"/>
        <v>0</v>
      </c>
      <c r="CO43" s="94"/>
      <c r="CP43" s="100"/>
      <c r="CQ43" s="100"/>
      <c r="CR43" s="100"/>
      <c r="CS43" s="57">
        <v>42053</v>
      </c>
      <c r="CT43" s="101">
        <v>121416</v>
      </c>
      <c r="CU43" s="100"/>
      <c r="CV43" s="55">
        <v>42416</v>
      </c>
      <c r="CW43" s="56">
        <v>126747</v>
      </c>
      <c r="CX43" s="100"/>
      <c r="CY43" s="57">
        <v>42784</v>
      </c>
      <c r="CZ43" s="58">
        <v>131724</v>
      </c>
      <c r="DA43" s="100"/>
      <c r="DB43" s="59">
        <v>43145</v>
      </c>
      <c r="DC43" s="60">
        <v>137320</v>
      </c>
    </row>
    <row r="44" spans="1:107" x14ac:dyDescent="0.25">
      <c r="A44" s="90">
        <v>40</v>
      </c>
      <c r="B44" s="91" t="s">
        <v>90</v>
      </c>
      <c r="C44" s="92" t="s">
        <v>91</v>
      </c>
      <c r="D44" s="93" t="s">
        <v>100</v>
      </c>
      <c r="E44" s="94">
        <v>16097265</v>
      </c>
      <c r="F44" s="94"/>
      <c r="G44" s="94"/>
      <c r="H44" s="94"/>
      <c r="I44" s="94"/>
      <c r="J44" s="94"/>
      <c r="K44" s="94"/>
      <c r="L44" s="94"/>
      <c r="M44" s="94"/>
      <c r="N44" s="94">
        <v>4</v>
      </c>
      <c r="O44" s="94">
        <v>1</v>
      </c>
      <c r="P44" s="94"/>
      <c r="Q44" s="94" t="s">
        <v>96</v>
      </c>
      <c r="R44" s="94"/>
      <c r="S44" s="98">
        <v>43174</v>
      </c>
      <c r="T44" s="94">
        <v>18</v>
      </c>
      <c r="U44" s="95">
        <v>200</v>
      </c>
      <c r="V44" s="96">
        <f t="shared" si="20"/>
        <v>137327</v>
      </c>
      <c r="W44" s="94">
        <v>8644824</v>
      </c>
      <c r="X44" s="98">
        <v>43146</v>
      </c>
      <c r="Y44" s="97">
        <v>348</v>
      </c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6" t="e">
        <f t="shared" si="21"/>
        <v>#N/A</v>
      </c>
      <c r="AM44" s="94">
        <v>8710953</v>
      </c>
      <c r="AN44" s="98">
        <v>43174</v>
      </c>
      <c r="AO44" s="97">
        <v>3240</v>
      </c>
      <c r="AP44" s="97"/>
      <c r="AQ44" s="94"/>
      <c r="AR44" s="94"/>
      <c r="AS44" s="97"/>
      <c r="AT44" s="97">
        <f t="shared" si="5"/>
        <v>0</v>
      </c>
      <c r="AU44" s="97"/>
      <c r="AV44" s="94"/>
      <c r="AW44" s="94"/>
      <c r="AX44" s="97"/>
      <c r="AY44" s="96"/>
      <c r="AZ44" s="94"/>
      <c r="BA44" s="94"/>
      <c r="BB44" s="97"/>
      <c r="BC44" s="97">
        <f t="shared" si="0"/>
        <v>0</v>
      </c>
      <c r="BD44" s="97"/>
      <c r="BE44" s="94"/>
      <c r="BF44" s="94"/>
      <c r="BG44" s="97"/>
      <c r="BH44" s="96"/>
      <c r="BI44" s="94"/>
      <c r="BJ44" s="94"/>
      <c r="BK44" s="97"/>
      <c r="BL44" s="97">
        <f t="shared" si="6"/>
        <v>0</v>
      </c>
      <c r="BM44" s="97"/>
      <c r="BN44" s="94"/>
      <c r="BO44" s="94"/>
      <c r="BP44" s="97"/>
      <c r="BQ44" s="97"/>
      <c r="BR44" s="94"/>
      <c r="BS44" s="94"/>
      <c r="BT44" s="97"/>
      <c r="BU44" s="97">
        <f t="shared" si="7"/>
        <v>0</v>
      </c>
      <c r="BV44" s="95">
        <f t="shared" si="1"/>
        <v>3588</v>
      </c>
      <c r="BW44" s="95">
        <f t="shared" ca="1" si="8"/>
        <v>0</v>
      </c>
      <c r="BX44" s="95">
        <f t="shared" si="9"/>
        <v>0</v>
      </c>
      <c r="BY44" s="94"/>
      <c r="BZ44" s="94"/>
      <c r="CA44" s="102">
        <v>0.1</v>
      </c>
      <c r="CB44" s="94" t="s">
        <v>62</v>
      </c>
      <c r="CC44" s="94"/>
      <c r="CD44" s="94"/>
      <c r="CE44" s="97">
        <f t="shared" si="10"/>
        <v>348</v>
      </c>
      <c r="CF44" s="95">
        <f t="shared" si="2"/>
        <v>348</v>
      </c>
      <c r="CG44" s="95">
        <f t="shared" si="18"/>
        <v>0</v>
      </c>
      <c r="CH44" s="95">
        <f t="shared" si="11"/>
        <v>3240</v>
      </c>
      <c r="CI44" s="95">
        <f t="shared" si="3"/>
        <v>3240</v>
      </c>
      <c r="CJ44" s="99">
        <f t="shared" si="12"/>
        <v>0</v>
      </c>
      <c r="CK44" s="95">
        <f t="shared" ca="1" si="13"/>
        <v>0</v>
      </c>
      <c r="CL44" s="95">
        <f t="shared" si="14"/>
        <v>0</v>
      </c>
      <c r="CM44" s="95">
        <f t="shared" si="15"/>
        <v>0</v>
      </c>
      <c r="CN44" s="95">
        <f t="shared" si="16"/>
        <v>0</v>
      </c>
      <c r="CO44" s="94"/>
      <c r="CP44" s="100"/>
      <c r="CQ44" s="100"/>
      <c r="CR44" s="100"/>
      <c r="CS44" s="57">
        <v>42054</v>
      </c>
      <c r="CT44" s="101">
        <v>121436</v>
      </c>
      <c r="CU44" s="100"/>
      <c r="CV44" s="55">
        <v>42417</v>
      </c>
      <c r="CW44" s="56">
        <v>126751</v>
      </c>
      <c r="CX44" s="100"/>
      <c r="CY44" s="57">
        <v>42785</v>
      </c>
      <c r="CZ44" s="58">
        <v>131724</v>
      </c>
      <c r="DA44" s="100"/>
      <c r="DB44" s="59">
        <v>43146</v>
      </c>
      <c r="DC44" s="60">
        <v>137327</v>
      </c>
    </row>
    <row r="45" spans="1:107" x14ac:dyDescent="0.25">
      <c r="A45" s="90">
        <v>41</v>
      </c>
      <c r="B45" s="91" t="s">
        <v>90</v>
      </c>
      <c r="C45" s="92" t="s">
        <v>91</v>
      </c>
      <c r="D45" s="93" t="s">
        <v>101</v>
      </c>
      <c r="E45" s="94">
        <v>17097188</v>
      </c>
      <c r="F45" s="94"/>
      <c r="G45" s="94"/>
      <c r="H45" s="94"/>
      <c r="I45" s="94"/>
      <c r="J45" s="94"/>
      <c r="K45" s="94"/>
      <c r="L45" s="94"/>
      <c r="M45" s="94"/>
      <c r="N45" s="94">
        <v>3</v>
      </c>
      <c r="O45" s="94">
        <v>2</v>
      </c>
      <c r="P45" s="94">
        <v>202</v>
      </c>
      <c r="Q45" s="94" t="s">
        <v>98</v>
      </c>
      <c r="R45" s="94"/>
      <c r="S45" s="98">
        <v>43162</v>
      </c>
      <c r="T45" s="94">
        <v>18</v>
      </c>
      <c r="U45" s="95">
        <v>200</v>
      </c>
      <c r="V45" s="96">
        <f t="shared" si="20"/>
        <v>137457</v>
      </c>
      <c r="W45" s="94">
        <v>8661035</v>
      </c>
      <c r="X45" s="98">
        <v>43154</v>
      </c>
      <c r="Y45" s="97">
        <v>348</v>
      </c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6">
        <f t="shared" si="21"/>
        <v>137457</v>
      </c>
      <c r="AM45" s="94">
        <v>8661039</v>
      </c>
      <c r="AN45" s="98">
        <v>43154</v>
      </c>
      <c r="AO45" s="97">
        <v>900</v>
      </c>
      <c r="AP45" s="97"/>
      <c r="AQ45" s="94"/>
      <c r="AR45" s="94"/>
      <c r="AS45" s="97"/>
      <c r="AT45" s="97">
        <f t="shared" si="5"/>
        <v>0</v>
      </c>
      <c r="AU45" s="96" t="e">
        <f>VLOOKUP(AW45,AÑO18,2,FALSE)</f>
        <v>#N/A</v>
      </c>
      <c r="AV45" s="94">
        <v>8820255</v>
      </c>
      <c r="AW45" s="98">
        <v>43249</v>
      </c>
      <c r="AX45" s="97">
        <v>900</v>
      </c>
      <c r="AY45" s="96"/>
      <c r="AZ45" s="94"/>
      <c r="BA45" s="94"/>
      <c r="BB45" s="97"/>
      <c r="BC45" s="97">
        <f t="shared" si="0"/>
        <v>0</v>
      </c>
      <c r="BD45" s="96" t="e">
        <f>VLOOKUP(BF45,AÑO18,2,FALSE)</f>
        <v>#N/A</v>
      </c>
      <c r="BE45" s="94">
        <v>8784702</v>
      </c>
      <c r="BF45" s="98">
        <v>43222</v>
      </c>
      <c r="BG45" s="97">
        <v>900</v>
      </c>
      <c r="BH45" s="96"/>
      <c r="BI45" s="94"/>
      <c r="BJ45" s="94"/>
      <c r="BK45" s="97"/>
      <c r="BL45" s="97">
        <f t="shared" si="6"/>
        <v>0</v>
      </c>
      <c r="BM45" s="96" t="e">
        <f>VLOOKUP(BO45,AÑO18,2,FALSE)</f>
        <v>#N/A</v>
      </c>
      <c r="BN45" s="105">
        <v>8868577</v>
      </c>
      <c r="BO45" s="106">
        <v>43281</v>
      </c>
      <c r="BP45" s="97">
        <v>900</v>
      </c>
      <c r="BQ45" s="97"/>
      <c r="BR45" s="94"/>
      <c r="BS45" s="94"/>
      <c r="BT45" s="97"/>
      <c r="BU45" s="97">
        <f t="shared" si="7"/>
        <v>0</v>
      </c>
      <c r="BV45" s="95">
        <f t="shared" si="1"/>
        <v>3948</v>
      </c>
      <c r="BW45" s="95">
        <f t="shared" ca="1" si="8"/>
        <v>0</v>
      </c>
      <c r="BX45" s="95">
        <f t="shared" si="9"/>
        <v>0</v>
      </c>
      <c r="BY45" s="94"/>
      <c r="BZ45" s="94"/>
      <c r="CA45" s="94"/>
      <c r="CB45" s="94"/>
      <c r="CC45" s="94"/>
      <c r="CD45" s="94"/>
      <c r="CE45" s="97">
        <f t="shared" si="10"/>
        <v>348</v>
      </c>
      <c r="CF45" s="95">
        <f t="shared" si="2"/>
        <v>348</v>
      </c>
      <c r="CG45" s="95">
        <f t="shared" si="18"/>
        <v>0</v>
      </c>
      <c r="CH45" s="95">
        <f t="shared" si="11"/>
        <v>3600</v>
      </c>
      <c r="CI45" s="95">
        <f t="shared" si="3"/>
        <v>3600</v>
      </c>
      <c r="CJ45" s="95">
        <f t="shared" si="12"/>
        <v>0</v>
      </c>
      <c r="CK45" s="95">
        <f t="shared" ca="1" si="13"/>
        <v>0</v>
      </c>
      <c r="CL45" s="95">
        <f t="shared" si="14"/>
        <v>0</v>
      </c>
      <c r="CM45" s="95">
        <f t="shared" si="15"/>
        <v>0</v>
      </c>
      <c r="CN45" s="95">
        <f t="shared" si="16"/>
        <v>0</v>
      </c>
      <c r="CO45" s="94"/>
      <c r="CP45" s="100"/>
      <c r="CQ45" s="100"/>
      <c r="CR45" s="100"/>
      <c r="CS45" s="57">
        <v>42055</v>
      </c>
      <c r="CT45" s="101">
        <v>121456</v>
      </c>
      <c r="CU45" s="100"/>
      <c r="CV45" s="55">
        <v>42418</v>
      </c>
      <c r="CW45" s="56">
        <v>126765</v>
      </c>
      <c r="CX45" s="100"/>
      <c r="CY45" s="57">
        <v>42786</v>
      </c>
      <c r="CZ45" s="58">
        <v>131736</v>
      </c>
      <c r="DA45" s="100"/>
      <c r="DB45" s="59">
        <v>43147</v>
      </c>
      <c r="DC45" s="60">
        <v>137360</v>
      </c>
    </row>
    <row r="46" spans="1:107" x14ac:dyDescent="0.25">
      <c r="A46" s="90">
        <v>42</v>
      </c>
      <c r="B46" s="91" t="s">
        <v>90</v>
      </c>
      <c r="C46" s="92" t="s">
        <v>91</v>
      </c>
      <c r="D46" s="93" t="s">
        <v>102</v>
      </c>
      <c r="E46" s="94">
        <v>18097001</v>
      </c>
      <c r="F46" s="94"/>
      <c r="G46" s="94"/>
      <c r="H46" s="94"/>
      <c r="I46" s="94"/>
      <c r="J46" s="94"/>
      <c r="K46" s="94"/>
      <c r="L46" s="94"/>
      <c r="M46" s="94"/>
      <c r="N46" s="94">
        <v>1</v>
      </c>
      <c r="O46" s="94">
        <v>3</v>
      </c>
      <c r="P46" s="94"/>
      <c r="Q46" s="94" t="s">
        <v>98</v>
      </c>
      <c r="R46" s="94"/>
      <c r="S46" s="98"/>
      <c r="T46" s="94">
        <v>18</v>
      </c>
      <c r="U46" s="95">
        <v>200</v>
      </c>
      <c r="V46" s="96" t="e">
        <f t="shared" si="20"/>
        <v>#N/A</v>
      </c>
      <c r="W46" s="94">
        <v>8747646</v>
      </c>
      <c r="X46" s="98">
        <v>43195</v>
      </c>
      <c r="Y46" s="97">
        <v>348</v>
      </c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6" t="e">
        <f t="shared" si="21"/>
        <v>#N/A</v>
      </c>
      <c r="AM46" s="94">
        <v>8747651</v>
      </c>
      <c r="AN46" s="98">
        <v>43195</v>
      </c>
      <c r="AO46" s="97">
        <v>3240</v>
      </c>
      <c r="AP46" s="97"/>
      <c r="AQ46" s="94"/>
      <c r="AR46" s="94"/>
      <c r="AS46" s="97"/>
      <c r="AT46" s="97">
        <f t="shared" si="5"/>
        <v>0</v>
      </c>
      <c r="AU46" s="97"/>
      <c r="AV46" s="94"/>
      <c r="AW46" s="94"/>
      <c r="AX46" s="97"/>
      <c r="AY46" s="96"/>
      <c r="AZ46" s="94"/>
      <c r="BA46" s="94"/>
      <c r="BB46" s="97"/>
      <c r="BC46" s="97">
        <f t="shared" si="0"/>
        <v>0</v>
      </c>
      <c r="BD46" s="97"/>
      <c r="BE46" s="94"/>
      <c r="BF46" s="94"/>
      <c r="BG46" s="97"/>
      <c r="BH46" s="96"/>
      <c r="BI46" s="94"/>
      <c r="BJ46" s="94"/>
      <c r="BK46" s="97"/>
      <c r="BL46" s="97">
        <f t="shared" si="6"/>
        <v>0</v>
      </c>
      <c r="BM46" s="97"/>
      <c r="BN46" s="94"/>
      <c r="BO46" s="94"/>
      <c r="BP46" s="97"/>
      <c r="BQ46" s="97"/>
      <c r="BR46" s="94"/>
      <c r="BS46" s="94"/>
      <c r="BT46" s="97"/>
      <c r="BU46" s="97">
        <f t="shared" si="7"/>
        <v>0</v>
      </c>
      <c r="BV46" s="95">
        <f t="shared" si="1"/>
        <v>3588</v>
      </c>
      <c r="BW46" s="95">
        <f t="shared" ca="1" si="8"/>
        <v>0</v>
      </c>
      <c r="BX46" s="95">
        <f t="shared" si="9"/>
        <v>0</v>
      </c>
      <c r="BY46" s="94"/>
      <c r="BZ46" s="94"/>
      <c r="CA46" s="102">
        <v>0.1</v>
      </c>
      <c r="CB46" s="94" t="s">
        <v>62</v>
      </c>
      <c r="CC46" s="94"/>
      <c r="CD46" s="94"/>
      <c r="CE46" s="97">
        <f t="shared" si="10"/>
        <v>348</v>
      </c>
      <c r="CF46" s="95">
        <f t="shared" si="2"/>
        <v>348</v>
      </c>
      <c r="CG46" s="95">
        <f t="shared" si="18"/>
        <v>0</v>
      </c>
      <c r="CH46" s="95">
        <f t="shared" si="11"/>
        <v>3240</v>
      </c>
      <c r="CI46" s="95">
        <f t="shared" si="3"/>
        <v>3240</v>
      </c>
      <c r="CJ46" s="99">
        <f t="shared" si="12"/>
        <v>0</v>
      </c>
      <c r="CK46" s="95">
        <f t="shared" ca="1" si="13"/>
        <v>0</v>
      </c>
      <c r="CL46" s="95">
        <f t="shared" si="14"/>
        <v>0</v>
      </c>
      <c r="CM46" s="95">
        <f t="shared" si="15"/>
        <v>0</v>
      </c>
      <c r="CN46" s="95">
        <f t="shared" si="16"/>
        <v>0</v>
      </c>
      <c r="CO46" s="94"/>
      <c r="CP46" s="100"/>
      <c r="CQ46" s="100"/>
      <c r="CR46" s="100"/>
      <c r="CS46" s="57">
        <v>42056</v>
      </c>
      <c r="CT46" s="101">
        <v>121462</v>
      </c>
      <c r="CU46" s="100"/>
      <c r="CV46" s="55">
        <v>42419</v>
      </c>
      <c r="CW46" s="56">
        <v>126779</v>
      </c>
      <c r="CX46" s="100"/>
      <c r="CY46" s="57">
        <v>42787</v>
      </c>
      <c r="CZ46" s="58">
        <v>131762</v>
      </c>
      <c r="DA46" s="100"/>
      <c r="DB46" s="59">
        <v>43148</v>
      </c>
      <c r="DC46" s="60">
        <v>137364</v>
      </c>
    </row>
    <row r="47" spans="1:107" x14ac:dyDescent="0.25">
      <c r="A47" s="90">
        <v>43</v>
      </c>
      <c r="B47" s="91" t="s">
        <v>90</v>
      </c>
      <c r="C47" s="92" t="s">
        <v>91</v>
      </c>
      <c r="D47" s="93" t="s">
        <v>103</v>
      </c>
      <c r="E47" s="94">
        <v>16097262</v>
      </c>
      <c r="F47" s="94"/>
      <c r="G47" s="94"/>
      <c r="H47" s="94"/>
      <c r="I47" s="94"/>
      <c r="J47" s="94"/>
      <c r="K47" s="94"/>
      <c r="L47" s="94"/>
      <c r="M47" s="94"/>
      <c r="N47" s="94">
        <v>4</v>
      </c>
      <c r="O47" s="94">
        <v>2</v>
      </c>
      <c r="P47" s="94">
        <v>201</v>
      </c>
      <c r="Q47" s="94" t="s">
        <v>98</v>
      </c>
      <c r="R47" s="94"/>
      <c r="S47" s="98">
        <v>43165</v>
      </c>
      <c r="T47" s="94">
        <v>18</v>
      </c>
      <c r="U47" s="95">
        <v>200</v>
      </c>
      <c r="V47" s="96">
        <f t="shared" si="20"/>
        <v>137666</v>
      </c>
      <c r="W47" s="94">
        <v>8671296</v>
      </c>
      <c r="X47" s="98">
        <v>43160</v>
      </c>
      <c r="Y47" s="97">
        <v>348</v>
      </c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6">
        <f t="shared" si="21"/>
        <v>137666</v>
      </c>
      <c r="AM47" s="94">
        <v>8671307</v>
      </c>
      <c r="AN47" s="98">
        <v>43160</v>
      </c>
      <c r="AO47" s="97">
        <v>3240</v>
      </c>
      <c r="AP47" s="97"/>
      <c r="AQ47" s="94"/>
      <c r="AR47" s="94"/>
      <c r="AS47" s="97"/>
      <c r="AT47" s="97">
        <f t="shared" si="5"/>
        <v>0</v>
      </c>
      <c r="AU47" s="97"/>
      <c r="AV47" s="94"/>
      <c r="AW47" s="94"/>
      <c r="AX47" s="97"/>
      <c r="AY47" s="96"/>
      <c r="AZ47" s="94"/>
      <c r="BA47" s="94"/>
      <c r="BB47" s="97"/>
      <c r="BC47" s="97">
        <f t="shared" si="0"/>
        <v>0</v>
      </c>
      <c r="BD47" s="97"/>
      <c r="BE47" s="94"/>
      <c r="BF47" s="94"/>
      <c r="BG47" s="97"/>
      <c r="BH47" s="96"/>
      <c r="BI47" s="94"/>
      <c r="BJ47" s="94"/>
      <c r="BK47" s="97"/>
      <c r="BL47" s="97">
        <f t="shared" si="6"/>
        <v>0</v>
      </c>
      <c r="BM47" s="97"/>
      <c r="BN47" s="94"/>
      <c r="BO47" s="94"/>
      <c r="BP47" s="97"/>
      <c r="BQ47" s="97"/>
      <c r="BR47" s="94"/>
      <c r="BS47" s="94"/>
      <c r="BT47" s="97"/>
      <c r="BU47" s="97">
        <f t="shared" si="7"/>
        <v>0</v>
      </c>
      <c r="BV47" s="95">
        <f t="shared" si="1"/>
        <v>3588</v>
      </c>
      <c r="BW47" s="95">
        <f t="shared" ca="1" si="8"/>
        <v>0</v>
      </c>
      <c r="BX47" s="95">
        <f t="shared" si="9"/>
        <v>0</v>
      </c>
      <c r="BY47" s="94"/>
      <c r="BZ47" s="94"/>
      <c r="CA47" s="102">
        <v>0.1</v>
      </c>
      <c r="CB47" s="94" t="s">
        <v>62</v>
      </c>
      <c r="CC47" s="94"/>
      <c r="CD47" s="94"/>
      <c r="CE47" s="97">
        <f t="shared" si="10"/>
        <v>348</v>
      </c>
      <c r="CF47" s="95">
        <f t="shared" si="2"/>
        <v>348</v>
      </c>
      <c r="CG47" s="95">
        <f t="shared" si="18"/>
        <v>0</v>
      </c>
      <c r="CH47" s="95">
        <f t="shared" si="11"/>
        <v>3240</v>
      </c>
      <c r="CI47" s="95">
        <f t="shared" si="3"/>
        <v>3240</v>
      </c>
      <c r="CJ47" s="95">
        <f t="shared" si="12"/>
        <v>0</v>
      </c>
      <c r="CK47" s="95">
        <f t="shared" ca="1" si="13"/>
        <v>0</v>
      </c>
      <c r="CL47" s="95">
        <f t="shared" si="14"/>
        <v>0</v>
      </c>
      <c r="CM47" s="95">
        <f t="shared" si="15"/>
        <v>0</v>
      </c>
      <c r="CN47" s="95">
        <f t="shared" si="16"/>
        <v>0</v>
      </c>
      <c r="CO47" s="94"/>
      <c r="CP47" s="100"/>
      <c r="CQ47" s="100"/>
      <c r="CR47" s="100"/>
      <c r="CS47" s="57">
        <v>42057</v>
      </c>
      <c r="CT47" s="101">
        <v>121462</v>
      </c>
      <c r="CU47" s="100"/>
      <c r="CV47" s="55">
        <v>42420</v>
      </c>
      <c r="CW47" s="56">
        <v>126783</v>
      </c>
      <c r="CX47" s="100"/>
      <c r="CY47" s="57">
        <v>42788</v>
      </c>
      <c r="CZ47" s="58">
        <v>131768</v>
      </c>
      <c r="DA47" s="100"/>
      <c r="DB47" s="59">
        <v>43149</v>
      </c>
      <c r="DC47" s="60">
        <v>137364</v>
      </c>
    </row>
    <row r="48" spans="1:107" x14ac:dyDescent="0.25">
      <c r="A48" s="90">
        <v>44</v>
      </c>
      <c r="B48" s="91" t="s">
        <v>90</v>
      </c>
      <c r="C48" s="92" t="s">
        <v>91</v>
      </c>
      <c r="D48" s="93" t="s">
        <v>104</v>
      </c>
      <c r="E48" s="94">
        <v>16097267</v>
      </c>
      <c r="F48" s="94"/>
      <c r="G48" s="94"/>
      <c r="H48" s="94"/>
      <c r="I48" s="94"/>
      <c r="J48" s="94"/>
      <c r="K48" s="94"/>
      <c r="L48" s="94"/>
      <c r="M48" s="94"/>
      <c r="N48" s="94">
        <v>4</v>
      </c>
      <c r="O48" s="94">
        <v>2</v>
      </c>
      <c r="P48" s="94">
        <v>201</v>
      </c>
      <c r="Q48" s="94" t="s">
        <v>98</v>
      </c>
      <c r="R48" s="94"/>
      <c r="S48" s="98">
        <v>43162</v>
      </c>
      <c r="T48" s="94">
        <v>18</v>
      </c>
      <c r="U48" s="95">
        <v>200</v>
      </c>
      <c r="V48" s="96">
        <f t="shared" si="20"/>
        <v>137407</v>
      </c>
      <c r="W48" s="94">
        <v>8655275</v>
      </c>
      <c r="X48" s="98">
        <v>43152</v>
      </c>
      <c r="Y48" s="97">
        <v>348</v>
      </c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 t="e">
        <f>VLOOKUP(AN48,AÑO16,2,FALSE)</f>
        <v>#N/A</v>
      </c>
      <c r="AM48" s="105">
        <v>11587285</v>
      </c>
      <c r="AN48" s="106">
        <v>42641</v>
      </c>
      <c r="AO48" s="97">
        <v>3060</v>
      </c>
      <c r="AP48" s="97"/>
      <c r="AQ48" s="94"/>
      <c r="AR48" s="94"/>
      <c r="AS48" s="97"/>
      <c r="AT48" s="97">
        <f t="shared" si="5"/>
        <v>0</v>
      </c>
      <c r="AU48" s="97"/>
      <c r="AV48" s="94"/>
      <c r="AW48" s="98"/>
      <c r="AX48" s="97"/>
      <c r="AY48" s="96"/>
      <c r="AZ48" s="94"/>
      <c r="BA48" s="94"/>
      <c r="BB48" s="97"/>
      <c r="BC48" s="97">
        <f t="shared" si="0"/>
        <v>0</v>
      </c>
      <c r="BD48" s="97"/>
      <c r="BE48" s="94"/>
      <c r="BF48" s="98"/>
      <c r="BG48" s="97"/>
      <c r="BH48" s="96"/>
      <c r="BI48" s="94"/>
      <c r="BJ48" s="94"/>
      <c r="BK48" s="97"/>
      <c r="BL48" s="97">
        <f t="shared" si="6"/>
        <v>0</v>
      </c>
      <c r="BM48" s="97"/>
      <c r="BN48" s="94"/>
      <c r="BO48" s="94"/>
      <c r="BP48" s="97"/>
      <c r="BQ48" s="97"/>
      <c r="BR48" s="94"/>
      <c r="BS48" s="94"/>
      <c r="BT48" s="97"/>
      <c r="BU48" s="97">
        <f t="shared" si="7"/>
        <v>0</v>
      </c>
      <c r="BV48" s="95">
        <f t="shared" si="1"/>
        <v>3408</v>
      </c>
      <c r="BW48" s="95">
        <f t="shared" ca="1" si="8"/>
        <v>0</v>
      </c>
      <c r="BX48" s="95">
        <f t="shared" si="9"/>
        <v>0</v>
      </c>
      <c r="BY48" s="94"/>
      <c r="BZ48" s="94"/>
      <c r="CA48" s="102">
        <v>0.15</v>
      </c>
      <c r="CB48" s="94" t="s">
        <v>62</v>
      </c>
      <c r="CC48" s="94"/>
      <c r="CD48" s="94"/>
      <c r="CE48" s="97">
        <f t="shared" si="10"/>
        <v>348</v>
      </c>
      <c r="CF48" s="95">
        <f t="shared" si="2"/>
        <v>348</v>
      </c>
      <c r="CG48" s="95">
        <f t="shared" si="18"/>
        <v>0</v>
      </c>
      <c r="CH48" s="95">
        <f t="shared" si="11"/>
        <v>3060</v>
      </c>
      <c r="CI48" s="95">
        <f t="shared" si="3"/>
        <v>3060</v>
      </c>
      <c r="CJ48" s="95">
        <f t="shared" si="12"/>
        <v>0</v>
      </c>
      <c r="CK48" s="95">
        <f t="shared" ca="1" si="13"/>
        <v>0</v>
      </c>
      <c r="CL48" s="95">
        <f t="shared" si="14"/>
        <v>0</v>
      </c>
      <c r="CM48" s="95">
        <f t="shared" si="15"/>
        <v>0</v>
      </c>
      <c r="CN48" s="95">
        <f t="shared" si="16"/>
        <v>0</v>
      </c>
      <c r="CO48" s="94"/>
      <c r="CP48" s="100"/>
      <c r="CQ48" s="100"/>
      <c r="CR48" s="100"/>
      <c r="CS48" s="57">
        <v>42058</v>
      </c>
      <c r="CT48" s="101">
        <v>121474</v>
      </c>
      <c r="CU48" s="100"/>
      <c r="CV48" s="55">
        <v>42422</v>
      </c>
      <c r="CW48" s="56">
        <v>126792</v>
      </c>
      <c r="CX48" s="100"/>
      <c r="CY48" s="57">
        <v>42789</v>
      </c>
      <c r="CZ48" s="58">
        <v>131774</v>
      </c>
      <c r="DA48" s="100"/>
      <c r="DB48" s="59">
        <v>43150</v>
      </c>
      <c r="DC48" s="60">
        <v>137389</v>
      </c>
    </row>
    <row r="49" spans="1:107" x14ac:dyDescent="0.25">
      <c r="A49" s="90">
        <v>45</v>
      </c>
      <c r="B49" s="91" t="s">
        <v>90</v>
      </c>
      <c r="C49" s="108" t="s">
        <v>91</v>
      </c>
      <c r="D49" s="93" t="s">
        <v>105</v>
      </c>
      <c r="E49" s="94">
        <v>17097192</v>
      </c>
      <c r="F49" s="94"/>
      <c r="G49" s="94"/>
      <c r="H49" s="94"/>
      <c r="I49" s="94"/>
      <c r="J49" s="94"/>
      <c r="K49" s="94"/>
      <c r="L49" s="94"/>
      <c r="M49" s="94"/>
      <c r="N49" s="94">
        <v>1</v>
      </c>
      <c r="O49" s="94">
        <v>2</v>
      </c>
      <c r="P49" s="94">
        <v>301</v>
      </c>
      <c r="Q49" s="94" t="s">
        <v>98</v>
      </c>
      <c r="R49" s="94"/>
      <c r="S49" s="98">
        <v>43186</v>
      </c>
      <c r="T49" s="94">
        <v>18</v>
      </c>
      <c r="U49" s="95">
        <v>200</v>
      </c>
      <c r="V49" s="96"/>
      <c r="W49" s="94"/>
      <c r="X49" s="94"/>
      <c r="Y49" s="97">
        <v>0</v>
      </c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6" t="e">
        <f t="shared" ref="AL49:AL58" si="22">VLOOKUP(AN49,AÑO18,2,FALSE)</f>
        <v>#N/A</v>
      </c>
      <c r="AM49" s="105">
        <v>8736579</v>
      </c>
      <c r="AN49" s="106">
        <v>43190</v>
      </c>
      <c r="AO49" s="97">
        <v>900</v>
      </c>
      <c r="AP49" s="97"/>
      <c r="AQ49" s="94"/>
      <c r="AR49" s="94"/>
      <c r="AS49" s="97"/>
      <c r="AT49" s="97">
        <f t="shared" si="5"/>
        <v>0</v>
      </c>
      <c r="AU49" s="96" t="e">
        <f>VLOOKUP(AW49,AÑO18,2,FALSE)</f>
        <v>#N/A</v>
      </c>
      <c r="AV49" s="94">
        <v>8785665</v>
      </c>
      <c r="AW49" s="98">
        <v>43222</v>
      </c>
      <c r="AX49" s="97">
        <v>900</v>
      </c>
      <c r="AY49" s="96"/>
      <c r="AZ49" s="94"/>
      <c r="BA49" s="94"/>
      <c r="BB49" s="97"/>
      <c r="BC49" s="97">
        <f t="shared" si="0"/>
        <v>0</v>
      </c>
      <c r="BD49" s="96" t="e">
        <f>VLOOKUP(BF49,AÑO18,2,FALSE)</f>
        <v>#N/A</v>
      </c>
      <c r="BE49" s="105">
        <v>8826922</v>
      </c>
      <c r="BF49" s="106">
        <v>43252</v>
      </c>
      <c r="BG49" s="97">
        <v>900</v>
      </c>
      <c r="BH49" s="96"/>
      <c r="BI49" s="94"/>
      <c r="BJ49" s="94"/>
      <c r="BK49" s="97"/>
      <c r="BL49" s="97">
        <f t="shared" si="6"/>
        <v>0</v>
      </c>
      <c r="BM49" s="96" t="e">
        <f>VLOOKUP(BO49,AÑO18,2,FALSE)</f>
        <v>#N/A</v>
      </c>
      <c r="BN49" s="94">
        <v>8879191</v>
      </c>
      <c r="BO49" s="98">
        <v>43287</v>
      </c>
      <c r="BP49" s="97">
        <v>900</v>
      </c>
      <c r="BQ49" s="97"/>
      <c r="BR49" s="94"/>
      <c r="BS49" s="94"/>
      <c r="BT49" s="97"/>
      <c r="BU49" s="97">
        <f t="shared" si="7"/>
        <v>0</v>
      </c>
      <c r="BV49" s="95">
        <f t="shared" si="1"/>
        <v>3600</v>
      </c>
      <c r="BW49" s="95">
        <f t="shared" ca="1" si="8"/>
        <v>348</v>
      </c>
      <c r="BX49" s="95">
        <f t="shared" si="9"/>
        <v>348</v>
      </c>
      <c r="BY49" s="94"/>
      <c r="BZ49" s="94"/>
      <c r="CA49" s="94"/>
      <c r="CB49" s="94"/>
      <c r="CC49" s="94"/>
      <c r="CD49" s="94"/>
      <c r="CE49" s="97">
        <f t="shared" si="10"/>
        <v>0</v>
      </c>
      <c r="CF49" s="95">
        <f t="shared" si="2"/>
        <v>348</v>
      </c>
      <c r="CG49" s="95">
        <f t="shared" si="18"/>
        <v>348</v>
      </c>
      <c r="CH49" s="95">
        <f t="shared" si="11"/>
        <v>3600</v>
      </c>
      <c r="CI49" s="95">
        <f t="shared" si="3"/>
        <v>3600</v>
      </c>
      <c r="CJ49" s="95">
        <f t="shared" si="12"/>
        <v>0</v>
      </c>
      <c r="CK49" s="95">
        <f t="shared" ca="1" si="13"/>
        <v>0</v>
      </c>
      <c r="CL49" s="95">
        <f t="shared" si="14"/>
        <v>0</v>
      </c>
      <c r="CM49" s="95">
        <f t="shared" si="15"/>
        <v>0</v>
      </c>
      <c r="CN49" s="95">
        <f t="shared" si="16"/>
        <v>0</v>
      </c>
      <c r="CO49" s="94"/>
      <c r="CP49" s="100"/>
      <c r="CQ49" s="100"/>
      <c r="CR49" s="100"/>
      <c r="CS49" s="57">
        <v>42059</v>
      </c>
      <c r="CT49" s="101">
        <v>121493</v>
      </c>
      <c r="CU49" s="100"/>
      <c r="CV49" s="55">
        <v>42423</v>
      </c>
      <c r="CW49" s="56">
        <v>126805</v>
      </c>
      <c r="CX49" s="100"/>
      <c r="CY49" s="57">
        <v>42790</v>
      </c>
      <c r="CZ49" s="58">
        <v>131787</v>
      </c>
      <c r="DA49" s="100"/>
      <c r="DB49" s="59">
        <v>43151</v>
      </c>
      <c r="DC49" s="60">
        <v>137402</v>
      </c>
    </row>
    <row r="50" spans="1:107" x14ac:dyDescent="0.25">
      <c r="A50" s="90">
        <v>46</v>
      </c>
      <c r="B50" s="91" t="s">
        <v>90</v>
      </c>
      <c r="C50" s="92" t="s">
        <v>91</v>
      </c>
      <c r="D50" s="93" t="s">
        <v>106</v>
      </c>
      <c r="E50" s="94">
        <v>17097145</v>
      </c>
      <c r="F50" s="94"/>
      <c r="G50" s="94"/>
      <c r="H50" s="94"/>
      <c r="I50" s="94"/>
      <c r="J50" s="94"/>
      <c r="K50" s="94"/>
      <c r="L50" s="94"/>
      <c r="M50" s="94"/>
      <c r="N50" s="94">
        <v>3</v>
      </c>
      <c r="O50" s="94">
        <v>1</v>
      </c>
      <c r="P50" s="94">
        <v>201</v>
      </c>
      <c r="Q50" s="94" t="s">
        <v>96</v>
      </c>
      <c r="R50" s="94"/>
      <c r="S50" s="98">
        <v>43165</v>
      </c>
      <c r="T50" s="94">
        <v>18</v>
      </c>
      <c r="U50" s="95">
        <v>200</v>
      </c>
      <c r="V50" s="96" t="e">
        <f t="shared" ref="V50:V58" si="23">VLOOKUP(X50,AÑO18,2,FALSE)</f>
        <v>#N/A</v>
      </c>
      <c r="W50" s="94">
        <v>12042028</v>
      </c>
      <c r="X50" s="98">
        <v>43162</v>
      </c>
      <c r="Y50" s="97">
        <v>348</v>
      </c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6" t="e">
        <f t="shared" si="22"/>
        <v>#N/A</v>
      </c>
      <c r="AM50" s="94">
        <v>12080162</v>
      </c>
      <c r="AN50" s="98">
        <v>43295</v>
      </c>
      <c r="AO50" s="97">
        <v>900</v>
      </c>
      <c r="AP50" s="97"/>
      <c r="AQ50" s="94"/>
      <c r="AR50" s="94"/>
      <c r="AS50" s="97"/>
      <c r="AT50" s="97">
        <f t="shared" si="5"/>
        <v>37.5</v>
      </c>
      <c r="AU50" s="96" t="e">
        <f>VLOOKUP(AW50,AÑO18,2,FALSE)</f>
        <v>#N/A</v>
      </c>
      <c r="AV50" s="94">
        <v>12080163</v>
      </c>
      <c r="AW50" s="98">
        <v>43295</v>
      </c>
      <c r="AX50" s="97">
        <v>900</v>
      </c>
      <c r="AY50" s="96"/>
      <c r="AZ50" s="94"/>
      <c r="BA50" s="94"/>
      <c r="BB50" s="97"/>
      <c r="BC50" s="97">
        <f t="shared" si="0"/>
        <v>34.4</v>
      </c>
      <c r="BD50" s="96" t="e">
        <f>VLOOKUP(BF50,AÑO18,2,FALSE)</f>
        <v>#N/A</v>
      </c>
      <c r="BE50" s="94">
        <v>12080164</v>
      </c>
      <c r="BF50" s="98">
        <v>43295</v>
      </c>
      <c r="BG50" s="97">
        <v>900</v>
      </c>
      <c r="BH50" s="96"/>
      <c r="BI50" s="94"/>
      <c r="BJ50" s="94"/>
      <c r="BK50" s="97"/>
      <c r="BL50" s="97">
        <f t="shared" si="6"/>
        <v>1.4000000000000001</v>
      </c>
      <c r="BM50" s="97"/>
      <c r="BN50" s="94"/>
      <c r="BO50" s="94"/>
      <c r="BP50" s="97"/>
      <c r="BQ50" s="97"/>
      <c r="BR50" s="94"/>
      <c r="BS50" s="94"/>
      <c r="BT50" s="97"/>
      <c r="BU50" s="97">
        <f t="shared" si="7"/>
        <v>0</v>
      </c>
      <c r="BV50" s="95">
        <f t="shared" si="1"/>
        <v>3048</v>
      </c>
      <c r="BW50" s="95">
        <f t="shared" ca="1" si="8"/>
        <v>0</v>
      </c>
      <c r="BX50" s="95">
        <f t="shared" si="9"/>
        <v>973.3</v>
      </c>
      <c r="BY50" s="94"/>
      <c r="BZ50" s="94"/>
      <c r="CA50" s="94"/>
      <c r="CB50" s="94"/>
      <c r="CC50" s="94"/>
      <c r="CD50" s="94"/>
      <c r="CE50" s="97">
        <f t="shared" si="10"/>
        <v>348</v>
      </c>
      <c r="CF50" s="95">
        <f t="shared" si="2"/>
        <v>348</v>
      </c>
      <c r="CG50" s="95">
        <f t="shared" si="18"/>
        <v>0</v>
      </c>
      <c r="CH50" s="95">
        <f t="shared" si="11"/>
        <v>2700</v>
      </c>
      <c r="CI50" s="95">
        <f t="shared" si="3"/>
        <v>3600</v>
      </c>
      <c r="CJ50" s="95">
        <f t="shared" si="12"/>
        <v>900</v>
      </c>
      <c r="CK50" s="95">
        <f t="shared" ca="1" si="13"/>
        <v>-2700</v>
      </c>
      <c r="CL50" s="95">
        <f t="shared" si="14"/>
        <v>0</v>
      </c>
      <c r="CM50" s="95">
        <f t="shared" si="15"/>
        <v>73.300000000000011</v>
      </c>
      <c r="CN50" s="95">
        <f t="shared" si="16"/>
        <v>73.300000000000011</v>
      </c>
      <c r="CO50" s="94"/>
      <c r="CP50" s="100"/>
      <c r="CQ50" s="100"/>
      <c r="CR50" s="100"/>
      <c r="CS50" s="57">
        <v>42060</v>
      </c>
      <c r="CT50" s="101">
        <v>121507</v>
      </c>
      <c r="CU50" s="100"/>
      <c r="CV50" s="55">
        <v>42424</v>
      </c>
      <c r="CW50" s="56">
        <v>126833</v>
      </c>
      <c r="CX50" s="100"/>
      <c r="CY50" s="57">
        <v>42791</v>
      </c>
      <c r="CZ50" s="58">
        <v>131791</v>
      </c>
      <c r="DA50" s="100"/>
      <c r="DB50" s="59">
        <v>43152</v>
      </c>
      <c r="DC50" s="60">
        <v>137407</v>
      </c>
    </row>
    <row r="51" spans="1:107" x14ac:dyDescent="0.25">
      <c r="A51" s="90">
        <v>47</v>
      </c>
      <c r="B51" s="91" t="s">
        <v>90</v>
      </c>
      <c r="C51" s="92" t="s">
        <v>91</v>
      </c>
      <c r="D51" s="93" t="s">
        <v>107</v>
      </c>
      <c r="E51" s="94">
        <v>18097002</v>
      </c>
      <c r="F51" s="94"/>
      <c r="G51" s="94"/>
      <c r="H51" s="94"/>
      <c r="I51" s="94"/>
      <c r="J51" s="94"/>
      <c r="K51" s="94"/>
      <c r="L51" s="94"/>
      <c r="M51" s="94"/>
      <c r="N51" s="94">
        <v>1</v>
      </c>
      <c r="O51" s="94">
        <v>3</v>
      </c>
      <c r="P51" s="94"/>
      <c r="Q51" s="94" t="s">
        <v>98</v>
      </c>
      <c r="R51" s="94"/>
      <c r="S51" s="98"/>
      <c r="T51" s="94">
        <v>18</v>
      </c>
      <c r="U51" s="95">
        <v>200</v>
      </c>
      <c r="V51" s="96" t="e">
        <f t="shared" si="23"/>
        <v>#N/A</v>
      </c>
      <c r="W51" s="94">
        <v>11006697</v>
      </c>
      <c r="X51" s="98">
        <v>43190</v>
      </c>
      <c r="Y51" s="97">
        <v>348</v>
      </c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6" t="e">
        <f t="shared" si="22"/>
        <v>#N/A</v>
      </c>
      <c r="AM51" s="94">
        <v>10874113</v>
      </c>
      <c r="AN51" s="98">
        <v>43190</v>
      </c>
      <c r="AO51" s="97">
        <v>3240</v>
      </c>
      <c r="AP51" s="97"/>
      <c r="AQ51" s="94"/>
      <c r="AR51" s="94"/>
      <c r="AS51" s="97"/>
      <c r="AT51" s="97">
        <f t="shared" si="5"/>
        <v>0</v>
      </c>
      <c r="AU51" s="97"/>
      <c r="AV51" s="94"/>
      <c r="AW51" s="94"/>
      <c r="AX51" s="97"/>
      <c r="AY51" s="96"/>
      <c r="AZ51" s="94"/>
      <c r="BA51" s="94"/>
      <c r="BB51" s="97"/>
      <c r="BC51" s="97">
        <f t="shared" si="0"/>
        <v>0</v>
      </c>
      <c r="BD51" s="97"/>
      <c r="BE51" s="94"/>
      <c r="BF51" s="94"/>
      <c r="BG51" s="97"/>
      <c r="BH51" s="96"/>
      <c r="BI51" s="94"/>
      <c r="BJ51" s="94"/>
      <c r="BK51" s="97"/>
      <c r="BL51" s="97">
        <f t="shared" si="6"/>
        <v>0</v>
      </c>
      <c r="BM51" s="97"/>
      <c r="BN51" s="94"/>
      <c r="BO51" s="94"/>
      <c r="BP51" s="97"/>
      <c r="BQ51" s="97"/>
      <c r="BR51" s="94"/>
      <c r="BS51" s="94"/>
      <c r="BT51" s="97"/>
      <c r="BU51" s="97">
        <f t="shared" si="7"/>
        <v>0</v>
      </c>
      <c r="BV51" s="95">
        <f t="shared" si="1"/>
        <v>3588</v>
      </c>
      <c r="BW51" s="95">
        <f t="shared" ca="1" si="8"/>
        <v>0</v>
      </c>
      <c r="BX51" s="95">
        <f t="shared" si="9"/>
        <v>0</v>
      </c>
      <c r="BY51" s="94"/>
      <c r="BZ51" s="94"/>
      <c r="CA51" s="102">
        <v>0.1</v>
      </c>
      <c r="CB51" s="94" t="s">
        <v>62</v>
      </c>
      <c r="CC51" s="94"/>
      <c r="CD51" s="94"/>
      <c r="CE51" s="97">
        <f t="shared" si="10"/>
        <v>348</v>
      </c>
      <c r="CF51" s="95">
        <f t="shared" si="2"/>
        <v>348</v>
      </c>
      <c r="CG51" s="95">
        <f t="shared" si="18"/>
        <v>0</v>
      </c>
      <c r="CH51" s="95">
        <f t="shared" si="11"/>
        <v>3240</v>
      </c>
      <c r="CI51" s="95">
        <f t="shared" si="3"/>
        <v>3240</v>
      </c>
      <c r="CJ51" s="95">
        <f t="shared" si="12"/>
        <v>0</v>
      </c>
      <c r="CK51" s="95">
        <f t="shared" ca="1" si="13"/>
        <v>0</v>
      </c>
      <c r="CL51" s="95">
        <f t="shared" si="14"/>
        <v>0</v>
      </c>
      <c r="CM51" s="95">
        <f t="shared" si="15"/>
        <v>0</v>
      </c>
      <c r="CN51" s="95">
        <f t="shared" si="16"/>
        <v>0</v>
      </c>
      <c r="CO51" s="94"/>
      <c r="CP51" s="100"/>
      <c r="CQ51" s="100"/>
      <c r="CR51" s="100"/>
      <c r="CS51" s="57">
        <v>42061</v>
      </c>
      <c r="CT51" s="101">
        <v>121530</v>
      </c>
      <c r="CU51" s="100"/>
      <c r="CV51" s="55">
        <v>42425</v>
      </c>
      <c r="CW51" s="56">
        <v>126857</v>
      </c>
      <c r="CX51" s="100"/>
      <c r="CY51" s="57">
        <v>42792</v>
      </c>
      <c r="CZ51" s="58">
        <v>131791</v>
      </c>
      <c r="DA51" s="100"/>
      <c r="DB51" s="59">
        <v>43153</v>
      </c>
      <c r="DC51" s="60">
        <v>137428</v>
      </c>
    </row>
    <row r="52" spans="1:107" x14ac:dyDescent="0.25">
      <c r="A52" s="90">
        <v>48</v>
      </c>
      <c r="B52" s="91" t="s">
        <v>90</v>
      </c>
      <c r="C52" s="92" t="s">
        <v>91</v>
      </c>
      <c r="D52" s="93" t="s">
        <v>108</v>
      </c>
      <c r="E52" s="94">
        <v>13097282</v>
      </c>
      <c r="F52" s="94"/>
      <c r="G52" s="94"/>
      <c r="H52" s="94"/>
      <c r="I52" s="94"/>
      <c r="J52" s="94"/>
      <c r="K52" s="94"/>
      <c r="L52" s="94"/>
      <c r="M52" s="94"/>
      <c r="N52" s="94">
        <v>4</v>
      </c>
      <c r="O52" s="94">
        <v>1</v>
      </c>
      <c r="P52" s="94"/>
      <c r="Q52" s="94" t="s">
        <v>96</v>
      </c>
      <c r="R52" s="94"/>
      <c r="S52" s="98">
        <v>43159</v>
      </c>
      <c r="T52" s="94">
        <v>5</v>
      </c>
      <c r="U52" s="95">
        <v>200</v>
      </c>
      <c r="V52" s="96">
        <f t="shared" si="23"/>
        <v>137600</v>
      </c>
      <c r="W52" s="94">
        <v>8668469</v>
      </c>
      <c r="X52" s="98">
        <v>43159</v>
      </c>
      <c r="Y52" s="97">
        <v>348</v>
      </c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6" t="e">
        <f t="shared" si="22"/>
        <v>#N/A</v>
      </c>
      <c r="AM52" s="105">
        <v>8709573</v>
      </c>
      <c r="AN52" s="106">
        <v>43174</v>
      </c>
      <c r="AO52" s="97">
        <v>250</v>
      </c>
      <c r="AP52" s="97"/>
      <c r="AQ52" s="94"/>
      <c r="AR52" s="94"/>
      <c r="AS52" s="97"/>
      <c r="AT52" s="97">
        <f t="shared" si="5"/>
        <v>0</v>
      </c>
      <c r="AU52" s="96" t="e">
        <f>VLOOKUP(AW52,AÑO18,2,FALSE)</f>
        <v>#N/A</v>
      </c>
      <c r="AV52" s="105">
        <v>8785624</v>
      </c>
      <c r="AW52" s="106">
        <v>43222</v>
      </c>
      <c r="AX52" s="97">
        <v>250</v>
      </c>
      <c r="AY52" s="96" t="e">
        <f>VLOOKUP(BA52,AÑO18,2,FALSE)</f>
        <v>#N/A</v>
      </c>
      <c r="AZ52" s="105">
        <v>8785624</v>
      </c>
      <c r="BA52" s="106">
        <v>43222</v>
      </c>
      <c r="BB52" s="97">
        <v>0.5</v>
      </c>
      <c r="BC52" s="97">
        <f t="shared" si="0"/>
        <v>0</v>
      </c>
      <c r="BD52" s="96" t="e">
        <f>VLOOKUP(BF52,AÑO18,2,FALSE)</f>
        <v>#N/A</v>
      </c>
      <c r="BE52" s="105">
        <v>12006292</v>
      </c>
      <c r="BF52" s="106">
        <v>43262</v>
      </c>
      <c r="BG52" s="97">
        <v>250</v>
      </c>
      <c r="BH52" s="96" t="e">
        <f>VLOOKUP(BJ52,AÑO18,2,FALSE)</f>
        <v>#N/A</v>
      </c>
      <c r="BI52" s="105">
        <v>12006292</v>
      </c>
      <c r="BJ52" s="106">
        <v>43262</v>
      </c>
      <c r="BK52" s="97">
        <v>1</v>
      </c>
      <c r="BL52" s="97">
        <f t="shared" si="6"/>
        <v>0</v>
      </c>
      <c r="BM52" s="97"/>
      <c r="BN52" s="94"/>
      <c r="BO52" s="94"/>
      <c r="BP52" s="97"/>
      <c r="BQ52" s="97"/>
      <c r="BR52" s="94"/>
      <c r="BS52" s="94"/>
      <c r="BT52" s="97"/>
      <c r="BU52" s="97">
        <f t="shared" si="7"/>
        <v>0</v>
      </c>
      <c r="BV52" s="95">
        <f t="shared" si="1"/>
        <v>1099.5</v>
      </c>
      <c r="BW52" s="95">
        <f t="shared" ca="1" si="8"/>
        <v>0</v>
      </c>
      <c r="BX52" s="95">
        <f t="shared" si="9"/>
        <v>248.5</v>
      </c>
      <c r="BY52" s="94"/>
      <c r="BZ52" s="94"/>
      <c r="CA52" s="94"/>
      <c r="CB52" s="94"/>
      <c r="CC52" s="94"/>
      <c r="CD52" s="94"/>
      <c r="CE52" s="97">
        <f t="shared" si="10"/>
        <v>348</v>
      </c>
      <c r="CF52" s="95">
        <f t="shared" si="2"/>
        <v>348</v>
      </c>
      <c r="CG52" s="95">
        <f t="shared" si="18"/>
        <v>0</v>
      </c>
      <c r="CH52" s="95">
        <f t="shared" si="11"/>
        <v>750</v>
      </c>
      <c r="CI52" s="95">
        <f t="shared" si="3"/>
        <v>1000</v>
      </c>
      <c r="CJ52" s="95">
        <f t="shared" si="12"/>
        <v>250</v>
      </c>
      <c r="CK52" s="95">
        <f t="shared" ca="1" si="13"/>
        <v>-750</v>
      </c>
      <c r="CL52" s="95">
        <f t="shared" si="14"/>
        <v>1.5</v>
      </c>
      <c r="CM52" s="95">
        <f t="shared" si="15"/>
        <v>0</v>
      </c>
      <c r="CN52" s="95">
        <f t="shared" si="16"/>
        <v>-1.5</v>
      </c>
      <c r="CO52" s="94"/>
      <c r="CP52" s="100"/>
      <c r="CQ52" s="100"/>
      <c r="CR52" s="100"/>
      <c r="CS52" s="57">
        <v>42062</v>
      </c>
      <c r="CT52" s="101">
        <v>121550</v>
      </c>
      <c r="CU52" s="100"/>
      <c r="CV52" s="55">
        <v>42426</v>
      </c>
      <c r="CW52" s="56">
        <v>126896</v>
      </c>
      <c r="CX52" s="100"/>
      <c r="CY52" s="57">
        <v>42793</v>
      </c>
      <c r="CZ52" s="58">
        <v>131863</v>
      </c>
      <c r="DA52" s="100"/>
      <c r="DB52" s="59">
        <v>43154</v>
      </c>
      <c r="DC52" s="60">
        <v>137457</v>
      </c>
    </row>
    <row r="53" spans="1:107" x14ac:dyDescent="0.25">
      <c r="A53" s="90">
        <v>49</v>
      </c>
      <c r="B53" s="91" t="s">
        <v>90</v>
      </c>
      <c r="C53" s="92" t="s">
        <v>91</v>
      </c>
      <c r="D53" s="93" t="s">
        <v>109</v>
      </c>
      <c r="E53" s="94">
        <v>16097271</v>
      </c>
      <c r="F53" s="94"/>
      <c r="G53" s="94"/>
      <c r="H53" s="94"/>
      <c r="I53" s="94"/>
      <c r="J53" s="94"/>
      <c r="K53" s="94"/>
      <c r="L53" s="94"/>
      <c r="M53" s="94"/>
      <c r="N53" s="94">
        <v>4</v>
      </c>
      <c r="O53" s="94">
        <v>2</v>
      </c>
      <c r="P53" s="94">
        <v>201</v>
      </c>
      <c r="Q53" s="94" t="s">
        <v>98</v>
      </c>
      <c r="R53" s="94"/>
      <c r="S53" s="98">
        <v>43169</v>
      </c>
      <c r="T53" s="94">
        <v>18</v>
      </c>
      <c r="U53" s="95">
        <v>200</v>
      </c>
      <c r="V53" s="96" t="e">
        <f t="shared" si="23"/>
        <v>#N/A</v>
      </c>
      <c r="W53" s="94">
        <v>11827541</v>
      </c>
      <c r="X53" s="98">
        <v>43168</v>
      </c>
      <c r="Y53" s="97">
        <v>348</v>
      </c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6" t="e">
        <f t="shared" si="22"/>
        <v>#N/A</v>
      </c>
      <c r="AM53" s="94">
        <v>8700577</v>
      </c>
      <c r="AN53" s="98">
        <v>43171</v>
      </c>
      <c r="AO53" s="97">
        <v>3240</v>
      </c>
      <c r="AP53" s="97"/>
      <c r="AQ53" s="94"/>
      <c r="AR53" s="94"/>
      <c r="AS53" s="97"/>
      <c r="AT53" s="97">
        <f t="shared" si="5"/>
        <v>0</v>
      </c>
      <c r="AU53" s="97"/>
      <c r="AV53" s="94"/>
      <c r="AW53" s="94"/>
      <c r="AX53" s="97"/>
      <c r="AY53" s="96"/>
      <c r="AZ53" s="94"/>
      <c r="BA53" s="94"/>
      <c r="BB53" s="97"/>
      <c r="BC53" s="97">
        <f t="shared" si="0"/>
        <v>0</v>
      </c>
      <c r="BD53" s="97"/>
      <c r="BE53" s="94"/>
      <c r="BF53" s="94"/>
      <c r="BG53" s="97"/>
      <c r="BH53" s="96"/>
      <c r="BI53" s="94"/>
      <c r="BJ53" s="94"/>
      <c r="BK53" s="97"/>
      <c r="BL53" s="97">
        <f t="shared" si="6"/>
        <v>0</v>
      </c>
      <c r="BM53" s="97"/>
      <c r="BN53" s="94"/>
      <c r="BO53" s="94"/>
      <c r="BP53" s="97"/>
      <c r="BQ53" s="97"/>
      <c r="BR53" s="94"/>
      <c r="BS53" s="94"/>
      <c r="BT53" s="97"/>
      <c r="BU53" s="97">
        <f t="shared" si="7"/>
        <v>0</v>
      </c>
      <c r="BV53" s="95">
        <f t="shared" si="1"/>
        <v>3588</v>
      </c>
      <c r="BW53" s="95">
        <f t="shared" ca="1" si="8"/>
        <v>0</v>
      </c>
      <c r="BX53" s="95">
        <f t="shared" si="9"/>
        <v>0</v>
      </c>
      <c r="BY53" s="94"/>
      <c r="BZ53" s="94"/>
      <c r="CA53" s="102">
        <v>0.1</v>
      </c>
      <c r="CB53" s="94" t="s">
        <v>62</v>
      </c>
      <c r="CC53" s="94"/>
      <c r="CD53" s="94"/>
      <c r="CE53" s="97">
        <f t="shared" si="10"/>
        <v>348</v>
      </c>
      <c r="CF53" s="95">
        <f t="shared" si="2"/>
        <v>348</v>
      </c>
      <c r="CG53" s="95">
        <f t="shared" si="18"/>
        <v>0</v>
      </c>
      <c r="CH53" s="95">
        <f t="shared" si="11"/>
        <v>3240</v>
      </c>
      <c r="CI53" s="95">
        <f t="shared" si="3"/>
        <v>3240</v>
      </c>
      <c r="CJ53" s="95">
        <f t="shared" si="12"/>
        <v>0</v>
      </c>
      <c r="CK53" s="95">
        <f t="shared" ca="1" si="13"/>
        <v>0</v>
      </c>
      <c r="CL53" s="95">
        <f t="shared" si="14"/>
        <v>0</v>
      </c>
      <c r="CM53" s="95">
        <f t="shared" si="15"/>
        <v>0</v>
      </c>
      <c r="CN53" s="95">
        <f t="shared" si="16"/>
        <v>0</v>
      </c>
      <c r="CO53" s="94"/>
      <c r="CP53" s="100"/>
      <c r="CQ53" s="100"/>
      <c r="CR53" s="100"/>
      <c r="CS53" s="57">
        <v>42063</v>
      </c>
      <c r="CT53" s="101">
        <v>121558</v>
      </c>
      <c r="CU53" s="100"/>
      <c r="CV53" s="55">
        <v>42427</v>
      </c>
      <c r="CW53" s="56">
        <v>126902</v>
      </c>
      <c r="CX53" s="100"/>
      <c r="CY53" s="57">
        <v>42794</v>
      </c>
      <c r="CZ53" s="58">
        <v>131894</v>
      </c>
      <c r="DA53" s="100"/>
      <c r="DB53" s="59">
        <v>43155</v>
      </c>
      <c r="DC53" s="60">
        <v>137459</v>
      </c>
    </row>
    <row r="54" spans="1:107" x14ac:dyDescent="0.25">
      <c r="A54" s="90">
        <v>50</v>
      </c>
      <c r="B54" s="91" t="s">
        <v>90</v>
      </c>
      <c r="C54" s="108" t="s">
        <v>91</v>
      </c>
      <c r="D54" s="93" t="s">
        <v>110</v>
      </c>
      <c r="E54" s="94">
        <v>18097003</v>
      </c>
      <c r="F54" s="94"/>
      <c r="G54" s="94"/>
      <c r="H54" s="94"/>
      <c r="I54" s="94"/>
      <c r="J54" s="94"/>
      <c r="K54" s="94"/>
      <c r="L54" s="94"/>
      <c r="M54" s="94"/>
      <c r="N54" s="94">
        <v>1</v>
      </c>
      <c r="O54" s="94">
        <v>1</v>
      </c>
      <c r="P54" s="94">
        <v>303</v>
      </c>
      <c r="Q54" s="94" t="s">
        <v>96</v>
      </c>
      <c r="R54" s="94"/>
      <c r="S54" s="98"/>
      <c r="T54" s="94">
        <v>18</v>
      </c>
      <c r="U54" s="95">
        <v>200</v>
      </c>
      <c r="V54" s="96" t="e">
        <f t="shared" si="23"/>
        <v>#N/A</v>
      </c>
      <c r="W54" s="105">
        <v>12051712</v>
      </c>
      <c r="X54" s="106">
        <v>43186</v>
      </c>
      <c r="Y54" s="97">
        <v>348</v>
      </c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6" t="e">
        <f t="shared" si="22"/>
        <v>#N/A</v>
      </c>
      <c r="AM54" s="105">
        <v>12051709</v>
      </c>
      <c r="AN54" s="106">
        <v>43186</v>
      </c>
      <c r="AO54" s="97">
        <v>900</v>
      </c>
      <c r="AP54" s="97"/>
      <c r="AQ54" s="94"/>
      <c r="AR54" s="94"/>
      <c r="AS54" s="97"/>
      <c r="AT54" s="97">
        <f t="shared" si="5"/>
        <v>0</v>
      </c>
      <c r="AU54" s="96" t="e">
        <f>VLOOKUP(AW54,AÑO18,2,FALSE)</f>
        <v>#N/A</v>
      </c>
      <c r="AV54" s="105">
        <v>12099728</v>
      </c>
      <c r="AW54" s="106">
        <v>43251</v>
      </c>
      <c r="AX54" s="97">
        <v>1800</v>
      </c>
      <c r="AY54" s="96"/>
      <c r="AZ54" s="94"/>
      <c r="BA54" s="94"/>
      <c r="BB54" s="97"/>
      <c r="BC54" s="97">
        <f t="shared" si="0"/>
        <v>0</v>
      </c>
      <c r="BD54" s="96" t="e">
        <f>VLOOKUP(BF54,AÑO18,2,FALSE)</f>
        <v>#N/A</v>
      </c>
      <c r="BE54" s="105">
        <v>12140934</v>
      </c>
      <c r="BF54" s="106">
        <v>43291</v>
      </c>
      <c r="BG54" s="97">
        <v>900</v>
      </c>
      <c r="BH54" s="96"/>
      <c r="BI54" s="94"/>
      <c r="BJ54" s="94"/>
      <c r="BK54" s="97"/>
      <c r="BL54" s="97">
        <f t="shared" si="6"/>
        <v>1</v>
      </c>
      <c r="BM54" s="97"/>
      <c r="BN54" s="94"/>
      <c r="BO54" s="94"/>
      <c r="BP54" s="97"/>
      <c r="BQ54" s="97"/>
      <c r="BR54" s="94"/>
      <c r="BS54" s="94"/>
      <c r="BT54" s="97"/>
      <c r="BU54" s="97">
        <f t="shared" si="7"/>
        <v>0</v>
      </c>
      <c r="BV54" s="95">
        <f t="shared" si="1"/>
        <v>3948</v>
      </c>
      <c r="BW54" s="95">
        <f t="shared" ca="1" si="8"/>
        <v>1</v>
      </c>
      <c r="BX54" s="95">
        <f t="shared" si="9"/>
        <v>1</v>
      </c>
      <c r="BY54" s="94"/>
      <c r="BZ54" s="94"/>
      <c r="CA54" s="94"/>
      <c r="CB54" s="94"/>
      <c r="CC54" s="94"/>
      <c r="CD54" s="94"/>
      <c r="CE54" s="97">
        <f t="shared" si="10"/>
        <v>348</v>
      </c>
      <c r="CF54" s="95">
        <f t="shared" si="2"/>
        <v>348</v>
      </c>
      <c r="CG54" s="95">
        <f t="shared" si="18"/>
        <v>0</v>
      </c>
      <c r="CH54" s="95">
        <f t="shared" si="11"/>
        <v>3600</v>
      </c>
      <c r="CI54" s="95">
        <f t="shared" si="3"/>
        <v>3600</v>
      </c>
      <c r="CJ54" s="95">
        <f t="shared" si="12"/>
        <v>0</v>
      </c>
      <c r="CK54" s="95">
        <f t="shared" ca="1" si="13"/>
        <v>0</v>
      </c>
      <c r="CL54" s="95">
        <f t="shared" si="14"/>
        <v>0</v>
      </c>
      <c r="CM54" s="95">
        <f t="shared" si="15"/>
        <v>1</v>
      </c>
      <c r="CN54" s="95">
        <f t="shared" si="16"/>
        <v>1</v>
      </c>
      <c r="CO54" s="94"/>
      <c r="CP54" s="100"/>
      <c r="CQ54" s="100"/>
      <c r="CR54" s="100"/>
      <c r="CS54" s="57">
        <v>42065</v>
      </c>
      <c r="CT54" s="101">
        <v>121573</v>
      </c>
      <c r="CU54" s="100"/>
      <c r="CV54" s="55">
        <v>42428</v>
      </c>
      <c r="CW54" s="56">
        <v>126902</v>
      </c>
      <c r="CX54" s="100"/>
      <c r="CY54" s="57">
        <v>42795</v>
      </c>
      <c r="CZ54" s="58">
        <v>131908</v>
      </c>
      <c r="DA54" s="100"/>
      <c r="DB54" s="59">
        <v>43156</v>
      </c>
      <c r="DC54" s="60">
        <v>137459</v>
      </c>
    </row>
    <row r="55" spans="1:107" x14ac:dyDescent="0.25">
      <c r="A55" s="90">
        <v>51</v>
      </c>
      <c r="B55" s="91" t="s">
        <v>90</v>
      </c>
      <c r="C55" s="108" t="s">
        <v>91</v>
      </c>
      <c r="D55" s="93" t="s">
        <v>111</v>
      </c>
      <c r="E55" s="94">
        <v>17097415</v>
      </c>
      <c r="F55" s="94"/>
      <c r="G55" s="94"/>
      <c r="H55" s="94"/>
      <c r="I55" s="94"/>
      <c r="J55" s="94"/>
      <c r="K55" s="94"/>
      <c r="L55" s="94"/>
      <c r="M55" s="94"/>
      <c r="N55" s="94">
        <v>1</v>
      </c>
      <c r="O55" s="94">
        <v>2</v>
      </c>
      <c r="P55" s="94">
        <v>301</v>
      </c>
      <c r="Q55" s="94" t="s">
        <v>98</v>
      </c>
      <c r="R55" s="94"/>
      <c r="S55" s="98">
        <v>43185</v>
      </c>
      <c r="T55" s="94">
        <v>18</v>
      </c>
      <c r="U55" s="95">
        <v>200</v>
      </c>
      <c r="V55" s="96" t="e">
        <f t="shared" si="23"/>
        <v>#N/A</v>
      </c>
      <c r="W55" s="94">
        <v>10979438</v>
      </c>
      <c r="X55" s="98">
        <v>43182</v>
      </c>
      <c r="Y55" s="97">
        <v>348</v>
      </c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6" t="e">
        <f t="shared" si="22"/>
        <v>#N/A</v>
      </c>
      <c r="AM55" s="94">
        <v>10979440</v>
      </c>
      <c r="AN55" s="98">
        <v>43182</v>
      </c>
      <c r="AO55" s="97">
        <v>900</v>
      </c>
      <c r="AP55" s="97"/>
      <c r="AQ55" s="94"/>
      <c r="AR55" s="94"/>
      <c r="AS55" s="97"/>
      <c r="AT55" s="97">
        <f t="shared" si="5"/>
        <v>0</v>
      </c>
      <c r="AU55" s="96" t="e">
        <f>VLOOKUP(AW55,AÑO18,2,FALSE)</f>
        <v>#N/A</v>
      </c>
      <c r="AV55" s="105">
        <v>11466311</v>
      </c>
      <c r="AW55" s="106">
        <v>43287</v>
      </c>
      <c r="AX55" s="97">
        <v>900</v>
      </c>
      <c r="AY55" s="96"/>
      <c r="AZ55" s="94"/>
      <c r="BA55" s="94"/>
      <c r="BB55" s="97"/>
      <c r="BC55" s="97">
        <f t="shared" si="0"/>
        <v>33.6</v>
      </c>
      <c r="BD55" s="96" t="e">
        <f>VLOOKUP(BF55,AÑO18,2,FALSE)</f>
        <v>#N/A</v>
      </c>
      <c r="BE55" s="105">
        <v>11466312</v>
      </c>
      <c r="BF55" s="106">
        <v>43287</v>
      </c>
      <c r="BG55" s="97">
        <v>900</v>
      </c>
      <c r="BH55" s="96"/>
      <c r="BI55" s="94"/>
      <c r="BJ55" s="94"/>
      <c r="BK55" s="97"/>
      <c r="BL55" s="97">
        <f t="shared" si="6"/>
        <v>0.60000000000000009</v>
      </c>
      <c r="BM55" s="96" t="e">
        <f>VLOOKUP(BO55,AÑO18,2,FALSE)</f>
        <v>#N/A</v>
      </c>
      <c r="BN55" s="105">
        <v>11466313</v>
      </c>
      <c r="BO55" s="106">
        <v>43287</v>
      </c>
      <c r="BP55" s="97">
        <v>900</v>
      </c>
      <c r="BQ55" s="97"/>
      <c r="BR55" s="94"/>
      <c r="BS55" s="94"/>
      <c r="BT55" s="97"/>
      <c r="BU55" s="97">
        <f t="shared" si="7"/>
        <v>0</v>
      </c>
      <c r="BV55" s="95">
        <f t="shared" si="1"/>
        <v>3948</v>
      </c>
      <c r="BW55" s="95">
        <f t="shared" ca="1" si="8"/>
        <v>34.200000000000003</v>
      </c>
      <c r="BX55" s="95">
        <f t="shared" si="9"/>
        <v>34.200000000000003</v>
      </c>
      <c r="BY55" s="94"/>
      <c r="BZ55" s="94"/>
      <c r="CA55" s="94"/>
      <c r="CB55" s="94"/>
      <c r="CC55" s="94"/>
      <c r="CD55" s="94"/>
      <c r="CE55" s="97">
        <f t="shared" si="10"/>
        <v>348</v>
      </c>
      <c r="CF55" s="95">
        <f t="shared" si="2"/>
        <v>348</v>
      </c>
      <c r="CG55" s="95">
        <f t="shared" si="18"/>
        <v>0</v>
      </c>
      <c r="CH55" s="95">
        <f t="shared" si="11"/>
        <v>3600</v>
      </c>
      <c r="CI55" s="95">
        <f t="shared" si="3"/>
        <v>3600</v>
      </c>
      <c r="CJ55" s="95">
        <f t="shared" si="12"/>
        <v>0</v>
      </c>
      <c r="CK55" s="95">
        <f t="shared" ca="1" si="13"/>
        <v>0</v>
      </c>
      <c r="CL55" s="95">
        <f t="shared" si="14"/>
        <v>0</v>
      </c>
      <c r="CM55" s="95">
        <f t="shared" si="15"/>
        <v>34.200000000000003</v>
      </c>
      <c r="CN55" s="95">
        <f t="shared" si="16"/>
        <v>34.200000000000003</v>
      </c>
      <c r="CO55" s="94"/>
      <c r="CP55" s="100"/>
      <c r="CQ55" s="100"/>
      <c r="CR55" s="100"/>
      <c r="CS55" s="57">
        <v>42066</v>
      </c>
      <c r="CT55" s="101">
        <v>121583</v>
      </c>
      <c r="CU55" s="100"/>
      <c r="CV55" s="55">
        <v>42429</v>
      </c>
      <c r="CW55" s="56">
        <v>126966</v>
      </c>
      <c r="CX55" s="100"/>
      <c r="CY55" s="57">
        <v>42796</v>
      </c>
      <c r="CZ55" s="58">
        <v>131920</v>
      </c>
      <c r="DA55" s="100"/>
      <c r="DB55" s="59">
        <v>43157</v>
      </c>
      <c r="DC55" s="60">
        <v>137506</v>
      </c>
    </row>
    <row r="56" spans="1:107" x14ac:dyDescent="0.25">
      <c r="A56" s="90">
        <v>52</v>
      </c>
      <c r="B56" s="91" t="s">
        <v>90</v>
      </c>
      <c r="C56" s="108" t="s">
        <v>91</v>
      </c>
      <c r="D56" s="93" t="s">
        <v>112</v>
      </c>
      <c r="E56" s="94">
        <v>18097004</v>
      </c>
      <c r="F56" s="94"/>
      <c r="G56" s="94"/>
      <c r="H56" s="94"/>
      <c r="I56" s="94"/>
      <c r="J56" s="94"/>
      <c r="K56" s="94"/>
      <c r="L56" s="94"/>
      <c r="M56" s="94"/>
      <c r="N56" s="94">
        <v>1</v>
      </c>
      <c r="O56" s="94">
        <v>2</v>
      </c>
      <c r="P56" s="94">
        <v>301</v>
      </c>
      <c r="Q56" s="94" t="s">
        <v>98</v>
      </c>
      <c r="R56" s="94"/>
      <c r="S56" s="98"/>
      <c r="T56" s="94">
        <v>18</v>
      </c>
      <c r="U56" s="95">
        <v>200</v>
      </c>
      <c r="V56" s="96" t="e">
        <f t="shared" si="23"/>
        <v>#N/A</v>
      </c>
      <c r="W56" s="105">
        <v>12018048</v>
      </c>
      <c r="X56" s="106">
        <v>43186</v>
      </c>
      <c r="Y56" s="97">
        <v>348</v>
      </c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6" t="e">
        <f t="shared" si="22"/>
        <v>#N/A</v>
      </c>
      <c r="AM56" s="105">
        <v>12018050</v>
      </c>
      <c r="AN56" s="106">
        <v>43186</v>
      </c>
      <c r="AO56" s="97">
        <v>3240</v>
      </c>
      <c r="AP56" s="97"/>
      <c r="AQ56" s="94"/>
      <c r="AR56" s="94"/>
      <c r="AS56" s="97"/>
      <c r="AT56" s="97">
        <f t="shared" si="5"/>
        <v>0</v>
      </c>
      <c r="AU56" s="97"/>
      <c r="AV56" s="105"/>
      <c r="AW56" s="106"/>
      <c r="AX56" s="97"/>
      <c r="AY56" s="96"/>
      <c r="AZ56" s="94"/>
      <c r="BA56" s="94"/>
      <c r="BB56" s="97"/>
      <c r="BC56" s="97">
        <f t="shared" si="0"/>
        <v>0</v>
      </c>
      <c r="BD56" s="97"/>
      <c r="BE56" s="105"/>
      <c r="BF56" s="106"/>
      <c r="BG56" s="97"/>
      <c r="BH56" s="96"/>
      <c r="BI56" s="94"/>
      <c r="BJ56" s="94"/>
      <c r="BK56" s="97"/>
      <c r="BL56" s="97">
        <f t="shared" si="6"/>
        <v>0</v>
      </c>
      <c r="BM56" s="97"/>
      <c r="BN56" s="94"/>
      <c r="BO56" s="94"/>
      <c r="BP56" s="97"/>
      <c r="BQ56" s="97"/>
      <c r="BR56" s="94"/>
      <c r="BS56" s="94"/>
      <c r="BT56" s="97"/>
      <c r="BU56" s="97">
        <f t="shared" si="7"/>
        <v>0</v>
      </c>
      <c r="BV56" s="95">
        <f t="shared" si="1"/>
        <v>3588</v>
      </c>
      <c r="BW56" s="95">
        <f t="shared" ca="1" si="8"/>
        <v>0</v>
      </c>
      <c r="BX56" s="95">
        <f t="shared" si="9"/>
        <v>0</v>
      </c>
      <c r="BY56" s="94"/>
      <c r="BZ56" s="94"/>
      <c r="CA56" s="102">
        <v>0.1</v>
      </c>
      <c r="CB56" s="94" t="s">
        <v>62</v>
      </c>
      <c r="CC56" s="94"/>
      <c r="CD56" s="94"/>
      <c r="CE56" s="97">
        <f t="shared" si="10"/>
        <v>348</v>
      </c>
      <c r="CF56" s="95">
        <f t="shared" si="2"/>
        <v>348</v>
      </c>
      <c r="CG56" s="95">
        <f t="shared" si="18"/>
        <v>0</v>
      </c>
      <c r="CH56" s="95">
        <f t="shared" si="11"/>
        <v>3240</v>
      </c>
      <c r="CI56" s="95">
        <f t="shared" si="3"/>
        <v>3240</v>
      </c>
      <c r="CJ56" s="95">
        <f t="shared" si="12"/>
        <v>0</v>
      </c>
      <c r="CK56" s="95">
        <f t="shared" ca="1" si="13"/>
        <v>0</v>
      </c>
      <c r="CL56" s="95">
        <f t="shared" si="14"/>
        <v>0</v>
      </c>
      <c r="CM56" s="95">
        <f t="shared" si="15"/>
        <v>0</v>
      </c>
      <c r="CN56" s="95">
        <f t="shared" si="16"/>
        <v>0</v>
      </c>
      <c r="CO56" s="94"/>
      <c r="CP56" s="100"/>
      <c r="CQ56" s="100"/>
      <c r="CR56" s="100"/>
      <c r="CS56" s="57">
        <v>42067</v>
      </c>
      <c r="CT56" s="101">
        <v>121616</v>
      </c>
      <c r="CU56" s="100"/>
      <c r="CV56" s="55">
        <v>42430</v>
      </c>
      <c r="CW56" s="56">
        <v>126972</v>
      </c>
      <c r="CX56" s="100"/>
      <c r="CY56" s="57">
        <v>42797</v>
      </c>
      <c r="CZ56" s="58">
        <v>131937</v>
      </c>
      <c r="DA56" s="100"/>
      <c r="DB56" s="59">
        <v>43158</v>
      </c>
      <c r="DC56" s="60">
        <v>137537</v>
      </c>
    </row>
    <row r="57" spans="1:107" x14ac:dyDescent="0.25">
      <c r="A57" s="90">
        <v>53</v>
      </c>
      <c r="B57" s="91" t="s">
        <v>90</v>
      </c>
      <c r="C57" s="92" t="s">
        <v>91</v>
      </c>
      <c r="D57" s="93" t="s">
        <v>113</v>
      </c>
      <c r="E57" s="94">
        <v>15097047</v>
      </c>
      <c r="F57" s="94"/>
      <c r="G57" s="94"/>
      <c r="H57" s="94"/>
      <c r="I57" s="94"/>
      <c r="J57" s="94"/>
      <c r="K57" s="94"/>
      <c r="L57" s="94"/>
      <c r="M57" s="94"/>
      <c r="N57" s="94">
        <v>4</v>
      </c>
      <c r="O57" s="94">
        <v>2</v>
      </c>
      <c r="P57" s="94">
        <v>201</v>
      </c>
      <c r="Q57" s="94" t="s">
        <v>98</v>
      </c>
      <c r="R57" s="94"/>
      <c r="S57" s="98">
        <v>43161</v>
      </c>
      <c r="T57" s="94">
        <v>18</v>
      </c>
      <c r="U57" s="95">
        <v>200</v>
      </c>
      <c r="V57" s="96">
        <f t="shared" si="23"/>
        <v>137457</v>
      </c>
      <c r="W57" s="94">
        <v>12011520</v>
      </c>
      <c r="X57" s="98">
        <v>43154</v>
      </c>
      <c r="Y57" s="97">
        <v>348</v>
      </c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6">
        <f t="shared" si="22"/>
        <v>137666</v>
      </c>
      <c r="AM57" s="94">
        <v>12060907</v>
      </c>
      <c r="AN57" s="98">
        <v>43160</v>
      </c>
      <c r="AO57" s="97">
        <v>900</v>
      </c>
      <c r="AP57" s="97"/>
      <c r="AQ57" s="94"/>
      <c r="AR57" s="94"/>
      <c r="AS57" s="97"/>
      <c r="AT57" s="97">
        <f t="shared" si="5"/>
        <v>0</v>
      </c>
      <c r="AU57" s="96" t="e">
        <f>VLOOKUP(AW57,AÑO18,2,FALSE)</f>
        <v>#N/A</v>
      </c>
      <c r="AV57" s="94">
        <v>12064275</v>
      </c>
      <c r="AW57" s="98">
        <v>43290</v>
      </c>
      <c r="AX57" s="97">
        <v>1800</v>
      </c>
      <c r="AY57" s="96"/>
      <c r="AZ57" s="94"/>
      <c r="BA57" s="94"/>
      <c r="BB57" s="97"/>
      <c r="BC57" s="97">
        <f t="shared" si="0"/>
        <v>33.9</v>
      </c>
      <c r="BD57" s="96" t="e">
        <f>VLOOKUP(BF57,AÑO18,2,FALSE)</f>
        <v>#N/A</v>
      </c>
      <c r="BE57" s="94">
        <v>12088496</v>
      </c>
      <c r="BF57" s="98">
        <v>43311</v>
      </c>
      <c r="BG57" s="97">
        <v>900</v>
      </c>
      <c r="BH57" s="96"/>
      <c r="BI57" s="94"/>
      <c r="BJ57" s="94"/>
      <c r="BK57" s="97"/>
      <c r="BL57" s="97">
        <f t="shared" si="6"/>
        <v>33</v>
      </c>
      <c r="BM57" s="97"/>
      <c r="BN57" s="94"/>
      <c r="BO57" s="94"/>
      <c r="BP57" s="97"/>
      <c r="BQ57" s="97"/>
      <c r="BR57" s="94"/>
      <c r="BS57" s="94"/>
      <c r="BT57" s="97"/>
      <c r="BU57" s="97">
        <f t="shared" si="7"/>
        <v>0</v>
      </c>
      <c r="BV57" s="95">
        <f t="shared" si="1"/>
        <v>3948</v>
      </c>
      <c r="BW57" s="95">
        <f t="shared" ca="1" si="8"/>
        <v>66.900000000000006</v>
      </c>
      <c r="BX57" s="95">
        <f t="shared" si="9"/>
        <v>66.900000000000006</v>
      </c>
      <c r="BY57" s="94"/>
      <c r="BZ57" s="94"/>
      <c r="CA57" s="94"/>
      <c r="CB57" s="94"/>
      <c r="CC57" s="94"/>
      <c r="CD57" s="94"/>
      <c r="CE57" s="97">
        <f t="shared" si="10"/>
        <v>348</v>
      </c>
      <c r="CF57" s="95">
        <f t="shared" si="2"/>
        <v>348</v>
      </c>
      <c r="CG57" s="95">
        <f t="shared" si="18"/>
        <v>0</v>
      </c>
      <c r="CH57" s="95">
        <f t="shared" si="11"/>
        <v>3600</v>
      </c>
      <c r="CI57" s="95">
        <f t="shared" si="3"/>
        <v>3600</v>
      </c>
      <c r="CJ57" s="95">
        <f t="shared" si="12"/>
        <v>0</v>
      </c>
      <c r="CK57" s="95">
        <f t="shared" ca="1" si="13"/>
        <v>0</v>
      </c>
      <c r="CL57" s="95">
        <f t="shared" si="14"/>
        <v>0</v>
      </c>
      <c r="CM57" s="95">
        <f t="shared" si="15"/>
        <v>66.900000000000006</v>
      </c>
      <c r="CN57" s="95">
        <f t="shared" si="16"/>
        <v>66.900000000000006</v>
      </c>
      <c r="CO57" s="94"/>
      <c r="CP57" s="100"/>
      <c r="CQ57" s="100"/>
      <c r="CR57" s="100"/>
      <c r="CS57" s="57">
        <v>42068</v>
      </c>
      <c r="CT57" s="101">
        <v>121625</v>
      </c>
      <c r="CU57" s="100"/>
      <c r="CV57" s="55">
        <v>42431</v>
      </c>
      <c r="CW57" s="56">
        <v>126976</v>
      </c>
      <c r="CX57" s="100"/>
      <c r="CY57" s="57">
        <v>42798</v>
      </c>
      <c r="CZ57" s="58">
        <v>131949</v>
      </c>
      <c r="DA57" s="100"/>
      <c r="DB57" s="59">
        <v>43159</v>
      </c>
      <c r="DC57" s="60">
        <v>137600</v>
      </c>
    </row>
    <row r="58" spans="1:107" x14ac:dyDescent="0.25">
      <c r="A58" s="90">
        <v>54</v>
      </c>
      <c r="B58" s="91" t="s">
        <v>90</v>
      </c>
      <c r="C58" s="92" t="s">
        <v>91</v>
      </c>
      <c r="D58" s="93" t="s">
        <v>114</v>
      </c>
      <c r="E58" s="94">
        <v>15097071</v>
      </c>
      <c r="F58" s="94"/>
      <c r="G58" s="94"/>
      <c r="H58" s="94"/>
      <c r="I58" s="94"/>
      <c r="J58" s="94"/>
      <c r="K58" s="94"/>
      <c r="L58" s="94"/>
      <c r="M58" s="94"/>
      <c r="N58" s="94">
        <v>4</v>
      </c>
      <c r="O58" s="94">
        <v>2</v>
      </c>
      <c r="P58" s="94">
        <v>201</v>
      </c>
      <c r="Q58" s="94" t="s">
        <v>98</v>
      </c>
      <c r="R58" s="94"/>
      <c r="S58" s="98">
        <v>43162</v>
      </c>
      <c r="T58" s="94">
        <v>18</v>
      </c>
      <c r="U58" s="95">
        <v>200</v>
      </c>
      <c r="V58" s="96" t="e">
        <f t="shared" si="23"/>
        <v>#N/A</v>
      </c>
      <c r="W58" s="94">
        <v>8674212</v>
      </c>
      <c r="X58" s="98">
        <v>43161</v>
      </c>
      <c r="Y58" s="97">
        <v>348</v>
      </c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6" t="e">
        <f t="shared" si="22"/>
        <v>#N/A</v>
      </c>
      <c r="AM58" s="94">
        <v>8725512</v>
      </c>
      <c r="AN58" s="98">
        <v>43183</v>
      </c>
      <c r="AO58" s="97">
        <v>900</v>
      </c>
      <c r="AP58" s="97"/>
      <c r="AQ58" s="94"/>
      <c r="AR58" s="94"/>
      <c r="AS58" s="97"/>
      <c r="AT58" s="97">
        <f t="shared" si="5"/>
        <v>0</v>
      </c>
      <c r="AU58" s="97"/>
      <c r="AV58" s="94"/>
      <c r="AW58" s="98">
        <v>43314</v>
      </c>
      <c r="AX58" s="97"/>
      <c r="AY58" s="96"/>
      <c r="AZ58" s="94"/>
      <c r="BA58" s="94"/>
      <c r="BB58" s="97"/>
      <c r="BC58" s="97">
        <f t="shared" si="0"/>
        <v>36.299999999999997</v>
      </c>
      <c r="BD58" s="97"/>
      <c r="BE58" s="94"/>
      <c r="BF58" s="98">
        <v>43314</v>
      </c>
      <c r="BG58" s="97"/>
      <c r="BH58" s="96"/>
      <c r="BI58" s="94"/>
      <c r="BJ58" s="94"/>
      <c r="BK58" s="97"/>
      <c r="BL58" s="97">
        <f t="shared" si="6"/>
        <v>33.299999999999997</v>
      </c>
      <c r="BM58" s="97"/>
      <c r="BN58" s="94"/>
      <c r="BO58" s="98">
        <v>43314</v>
      </c>
      <c r="BP58" s="97"/>
      <c r="BQ58" s="97"/>
      <c r="BR58" s="94"/>
      <c r="BS58" s="94"/>
      <c r="BT58" s="97"/>
      <c r="BU58" s="97">
        <f t="shared" si="7"/>
        <v>0.2</v>
      </c>
      <c r="BV58" s="95">
        <f t="shared" si="1"/>
        <v>1248</v>
      </c>
      <c r="BW58" s="95">
        <f t="shared" ca="1" si="8"/>
        <v>0</v>
      </c>
      <c r="BX58" s="95">
        <f t="shared" si="9"/>
        <v>2769.8</v>
      </c>
      <c r="BY58" s="94"/>
      <c r="BZ58" s="94"/>
      <c r="CA58" s="94"/>
      <c r="CB58" s="94"/>
      <c r="CC58" s="94"/>
      <c r="CD58" s="94"/>
      <c r="CE58" s="97">
        <f t="shared" si="10"/>
        <v>348</v>
      </c>
      <c r="CF58" s="95">
        <f t="shared" si="2"/>
        <v>348</v>
      </c>
      <c r="CG58" s="95">
        <f t="shared" si="18"/>
        <v>0</v>
      </c>
      <c r="CH58" s="95">
        <f t="shared" si="11"/>
        <v>900</v>
      </c>
      <c r="CI58" s="95">
        <f t="shared" si="3"/>
        <v>3600</v>
      </c>
      <c r="CJ58" s="95">
        <f t="shared" si="12"/>
        <v>2700</v>
      </c>
      <c r="CK58" s="95">
        <f t="shared" ca="1" si="13"/>
        <v>-900</v>
      </c>
      <c r="CL58" s="95">
        <f t="shared" si="14"/>
        <v>0</v>
      </c>
      <c r="CM58" s="95">
        <f t="shared" si="15"/>
        <v>69.8</v>
      </c>
      <c r="CN58" s="95">
        <f t="shared" si="16"/>
        <v>69.8</v>
      </c>
      <c r="CO58" s="94"/>
      <c r="CP58" s="100"/>
      <c r="CQ58" s="100"/>
      <c r="CR58" s="100"/>
      <c r="CS58" s="57">
        <v>42069</v>
      </c>
      <c r="CT58" s="101">
        <v>121635</v>
      </c>
      <c r="CU58" s="100"/>
      <c r="CV58" s="55">
        <v>42432</v>
      </c>
      <c r="CW58" s="56">
        <v>126982</v>
      </c>
      <c r="CX58" s="100"/>
      <c r="CY58" s="57">
        <v>42799</v>
      </c>
      <c r="CZ58" s="58">
        <v>131949</v>
      </c>
      <c r="DA58" s="100"/>
      <c r="DB58" s="59">
        <v>43160</v>
      </c>
      <c r="DC58" s="60">
        <v>137666</v>
      </c>
    </row>
  </sheetData>
  <mergeCells count="63">
    <mergeCell ref="CL3:CM3"/>
    <mergeCell ref="BQ3:BT3"/>
    <mergeCell ref="BY3:BZ3"/>
    <mergeCell ref="CA3:CB3"/>
    <mergeCell ref="CC3:CD3"/>
    <mergeCell ref="CE3:CG3"/>
    <mergeCell ref="CH3:CK3"/>
    <mergeCell ref="BG3:BG4"/>
    <mergeCell ref="BH3:BK3"/>
    <mergeCell ref="BM3:BM4"/>
    <mergeCell ref="BN3:BN4"/>
    <mergeCell ref="BO3:BO4"/>
    <mergeCell ref="BP3:BP4"/>
    <mergeCell ref="AW3:AW4"/>
    <mergeCell ref="AX3:AX4"/>
    <mergeCell ref="AY3:BB3"/>
    <mergeCell ref="BD3:BD4"/>
    <mergeCell ref="BE3:BE4"/>
    <mergeCell ref="BF3:BF4"/>
    <mergeCell ref="BY1:CD2"/>
    <mergeCell ref="CE1:CN2"/>
    <mergeCell ref="CO1:CO4"/>
    <mergeCell ref="AL2:AT2"/>
    <mergeCell ref="AU2:BC2"/>
    <mergeCell ref="BD2:BL2"/>
    <mergeCell ref="BM2:BU2"/>
    <mergeCell ref="AL3:AL4"/>
    <mergeCell ref="AM3:AM4"/>
    <mergeCell ref="AN3:AN4"/>
    <mergeCell ref="AF1:AH3"/>
    <mergeCell ref="AI1:AK3"/>
    <mergeCell ref="AL1:BU1"/>
    <mergeCell ref="BV1:BV4"/>
    <mergeCell ref="BW1:BW4"/>
    <mergeCell ref="BX1:BX4"/>
    <mergeCell ref="AO3:AO4"/>
    <mergeCell ref="AP3:AS3"/>
    <mergeCell ref="AU3:AU4"/>
    <mergeCell ref="AV3:AV4"/>
    <mergeCell ref="S1:S4"/>
    <mergeCell ref="T1:T4"/>
    <mergeCell ref="U1:U4"/>
    <mergeCell ref="V1:Y3"/>
    <mergeCell ref="Z1:AB3"/>
    <mergeCell ref="AC1:AE3"/>
    <mergeCell ref="M1:M4"/>
    <mergeCell ref="N1:N4"/>
    <mergeCell ref="O1:O4"/>
    <mergeCell ref="P1:P4"/>
    <mergeCell ref="Q1:Q4"/>
    <mergeCell ref="R1:R4"/>
    <mergeCell ref="G1:G4"/>
    <mergeCell ref="H1:H4"/>
    <mergeCell ref="I1:I4"/>
    <mergeCell ref="J1:J4"/>
    <mergeCell ref="K1:K4"/>
    <mergeCell ref="L1:L4"/>
    <mergeCell ref="A1:A4"/>
    <mergeCell ref="B1:B4"/>
    <mergeCell ref="C1:C4"/>
    <mergeCell ref="D1:D4"/>
    <mergeCell ref="E1:E4"/>
    <mergeCell ref="F1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workbookViewId="0">
      <selection activeCell="E30" sqref="E30"/>
    </sheetView>
  </sheetViews>
  <sheetFormatPr baseColWidth="10" defaultRowHeight="15" x14ac:dyDescent="0.25"/>
  <sheetData>
    <row r="1" spans="1:24" x14ac:dyDescent="0.25">
      <c r="A1" s="109" t="s">
        <v>115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09" t="s">
        <v>116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0" t="s">
        <v>117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</row>
    <row r="4" spans="1:24" x14ac:dyDescent="0.25">
      <c r="A4" s="111"/>
      <c r="D4" s="112"/>
      <c r="E4" s="113"/>
      <c r="K4" s="112"/>
      <c r="L4" s="112"/>
      <c r="M4" s="113"/>
      <c r="R4" s="112"/>
      <c r="S4" s="112"/>
      <c r="U4" s="112"/>
      <c r="V4" s="112"/>
      <c r="W4" s="113"/>
    </row>
    <row r="5" spans="1:24" x14ac:dyDescent="0.25">
      <c r="A5" s="114" t="s">
        <v>52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</row>
    <row r="6" spans="1:24" x14ac:dyDescent="0.25">
      <c r="A6" s="114" t="s">
        <v>118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</row>
    <row r="7" spans="1:24" ht="15.75" thickBot="1" x14ac:dyDescent="0.3"/>
    <row r="8" spans="1:24" ht="15.75" thickBot="1" x14ac:dyDescent="0.3">
      <c r="A8" s="1" t="s">
        <v>0</v>
      </c>
      <c r="B8" s="3" t="s">
        <v>3</v>
      </c>
      <c r="C8" s="3" t="s">
        <v>4</v>
      </c>
      <c r="D8" s="6" t="s">
        <v>21</v>
      </c>
      <c r="E8" s="7"/>
      <c r="F8" s="7"/>
      <c r="G8" s="8"/>
      <c r="H8" s="41" t="s">
        <v>119</v>
      </c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6"/>
      <c r="X8" s="15" t="s">
        <v>27</v>
      </c>
    </row>
    <row r="9" spans="1:24" ht="15.75" thickBot="1" x14ac:dyDescent="0.3">
      <c r="A9" s="30"/>
      <c r="B9" s="32"/>
      <c r="C9" s="32"/>
      <c r="D9" s="35"/>
      <c r="E9" s="36"/>
      <c r="F9" s="36"/>
      <c r="G9" s="37"/>
      <c r="H9" s="41" t="s">
        <v>33</v>
      </c>
      <c r="I9" s="115"/>
      <c r="J9" s="115"/>
      <c r="K9" s="116"/>
      <c r="L9" s="44" t="s">
        <v>34</v>
      </c>
      <c r="M9" s="45"/>
      <c r="N9" s="45"/>
      <c r="O9" s="45"/>
      <c r="P9" s="44" t="s">
        <v>35</v>
      </c>
      <c r="Q9" s="45"/>
      <c r="R9" s="45"/>
      <c r="S9" s="45"/>
      <c r="T9" s="44" t="s">
        <v>36</v>
      </c>
      <c r="U9" s="45"/>
      <c r="V9" s="45"/>
      <c r="W9" s="45"/>
      <c r="X9" s="47"/>
    </row>
    <row r="10" spans="1:24" ht="15.75" thickBot="1" x14ac:dyDescent="0.3">
      <c r="A10" s="30"/>
      <c r="B10" s="32"/>
      <c r="C10" s="32"/>
      <c r="D10" s="35"/>
      <c r="E10" s="36"/>
      <c r="F10" s="36"/>
      <c r="G10" s="37"/>
      <c r="H10" s="65" t="s">
        <v>37</v>
      </c>
      <c r="I10" s="3" t="s">
        <v>38</v>
      </c>
      <c r="J10" s="2" t="s">
        <v>39</v>
      </c>
      <c r="K10" s="66" t="s">
        <v>40</v>
      </c>
      <c r="L10" s="3" t="s">
        <v>37</v>
      </c>
      <c r="M10" s="31" t="s">
        <v>38</v>
      </c>
      <c r="N10" s="31" t="s">
        <v>39</v>
      </c>
      <c r="O10" s="66" t="s">
        <v>40</v>
      </c>
      <c r="P10" s="3" t="s">
        <v>37</v>
      </c>
      <c r="Q10" s="31" t="s">
        <v>38</v>
      </c>
      <c r="R10" s="31" t="s">
        <v>39</v>
      </c>
      <c r="S10" s="69" t="s">
        <v>40</v>
      </c>
      <c r="T10" s="3" t="s">
        <v>37</v>
      </c>
      <c r="U10" s="31" t="s">
        <v>38</v>
      </c>
      <c r="V10" s="31" t="s">
        <v>39</v>
      </c>
      <c r="W10" s="69" t="s">
        <v>40</v>
      </c>
      <c r="X10" s="47"/>
    </row>
    <row r="11" spans="1:24" ht="28.5" x14ac:dyDescent="0.25">
      <c r="A11" s="77"/>
      <c r="B11" s="32"/>
      <c r="C11" s="32"/>
      <c r="D11" s="79" t="s">
        <v>37</v>
      </c>
      <c r="E11" s="80" t="s">
        <v>38</v>
      </c>
      <c r="F11" s="80" t="s">
        <v>39</v>
      </c>
      <c r="G11" s="81" t="s">
        <v>40</v>
      </c>
      <c r="H11" s="84"/>
      <c r="I11" s="32"/>
      <c r="J11" s="31"/>
      <c r="K11" s="69"/>
      <c r="L11" s="31"/>
      <c r="M11" s="31"/>
      <c r="N11" s="31"/>
      <c r="O11" s="69"/>
      <c r="P11" s="31"/>
      <c r="Q11" s="31"/>
      <c r="R11" s="31"/>
      <c r="S11" s="69"/>
      <c r="T11" s="31"/>
      <c r="U11" s="31"/>
      <c r="V11" s="31"/>
      <c r="W11" s="69"/>
      <c r="X11" s="86"/>
    </row>
    <row r="12" spans="1:24" x14ac:dyDescent="0.25">
      <c r="A12" s="90">
        <v>1</v>
      </c>
      <c r="B12" s="117" t="s">
        <v>55</v>
      </c>
      <c r="C12" s="94">
        <v>18097371</v>
      </c>
      <c r="D12" s="96">
        <v>138045</v>
      </c>
      <c r="E12" s="94">
        <v>11360986</v>
      </c>
      <c r="F12" s="98">
        <v>43194</v>
      </c>
      <c r="G12" s="97">
        <v>448</v>
      </c>
      <c r="H12" s="96">
        <v>138045</v>
      </c>
      <c r="I12" s="94">
        <v>10877027</v>
      </c>
      <c r="J12" s="98">
        <v>43194</v>
      </c>
      <c r="K12" s="97">
        <v>1250</v>
      </c>
      <c r="L12" s="96">
        <v>139278</v>
      </c>
      <c r="M12" s="94">
        <v>12140267</v>
      </c>
      <c r="N12" s="98">
        <v>43293</v>
      </c>
      <c r="O12" s="97">
        <v>1250</v>
      </c>
      <c r="P12" s="96">
        <v>139278</v>
      </c>
      <c r="Q12" s="94">
        <v>12140268</v>
      </c>
      <c r="R12" s="98">
        <v>43293</v>
      </c>
      <c r="S12" s="97">
        <v>1250</v>
      </c>
      <c r="T12" s="97"/>
      <c r="U12" s="94"/>
      <c r="V12" s="98"/>
      <c r="W12" s="97"/>
      <c r="X12" s="95">
        <f>SUM(W12,S12,O12,K12,G12)</f>
        <v>4198</v>
      </c>
    </row>
    <row r="13" spans="1:24" x14ac:dyDescent="0.25">
      <c r="A13" s="90">
        <v>2</v>
      </c>
      <c r="B13" s="117" t="s">
        <v>58</v>
      </c>
      <c r="C13" s="94">
        <v>18097376</v>
      </c>
      <c r="D13" s="96">
        <v>138052</v>
      </c>
      <c r="E13" s="94">
        <v>11905556</v>
      </c>
      <c r="F13" s="98">
        <v>43195</v>
      </c>
      <c r="G13" s="97">
        <v>448</v>
      </c>
      <c r="H13" s="96">
        <v>138052</v>
      </c>
      <c r="I13" s="94">
        <v>11905554</v>
      </c>
      <c r="J13" s="98">
        <v>43195</v>
      </c>
      <c r="K13" s="97">
        <v>1258</v>
      </c>
      <c r="L13" s="97"/>
      <c r="M13" s="94"/>
      <c r="N13" s="94"/>
      <c r="O13" s="97"/>
      <c r="P13" s="97"/>
      <c r="Q13" s="94"/>
      <c r="R13" s="94"/>
      <c r="S13" s="97"/>
      <c r="T13" s="97"/>
      <c r="U13" s="94"/>
      <c r="V13" s="94"/>
      <c r="W13" s="97"/>
      <c r="X13" s="95">
        <f t="shared" ref="X13:X25" si="0">SUM(W13,S13,O13,K13,G13)</f>
        <v>1706</v>
      </c>
    </row>
    <row r="14" spans="1:24" x14ac:dyDescent="0.25">
      <c r="A14" s="90">
        <v>3</v>
      </c>
      <c r="B14" s="117" t="s">
        <v>60</v>
      </c>
      <c r="C14" s="94">
        <v>18097369</v>
      </c>
      <c r="D14" s="96">
        <v>138152</v>
      </c>
      <c r="E14" s="94">
        <v>12008758</v>
      </c>
      <c r="F14" s="98">
        <v>43207</v>
      </c>
      <c r="G14" s="97">
        <v>448</v>
      </c>
      <c r="H14" s="96">
        <v>139334</v>
      </c>
      <c r="I14" s="94">
        <v>12091955</v>
      </c>
      <c r="J14" s="98">
        <v>43298</v>
      </c>
      <c r="K14" s="97">
        <v>2517</v>
      </c>
      <c r="L14" s="97"/>
      <c r="M14" s="94"/>
      <c r="N14" s="98"/>
      <c r="O14" s="97"/>
      <c r="P14" s="97"/>
      <c r="Q14" s="94"/>
      <c r="R14" s="98"/>
      <c r="S14" s="97"/>
      <c r="T14" s="97"/>
      <c r="U14" s="94"/>
      <c r="V14" s="94"/>
      <c r="W14" s="97"/>
      <c r="X14" s="95">
        <f t="shared" si="0"/>
        <v>2965</v>
      </c>
    </row>
    <row r="15" spans="1:24" x14ac:dyDescent="0.25">
      <c r="A15" s="90">
        <v>4</v>
      </c>
      <c r="B15" s="117" t="s">
        <v>69</v>
      </c>
      <c r="C15" s="94">
        <v>18097374</v>
      </c>
      <c r="D15" s="96">
        <v>138105</v>
      </c>
      <c r="E15" s="94">
        <v>12044595</v>
      </c>
      <c r="F15" s="98">
        <v>43202</v>
      </c>
      <c r="G15" s="97">
        <v>448</v>
      </c>
      <c r="H15" s="96">
        <v>138105</v>
      </c>
      <c r="I15" s="94">
        <v>12044592</v>
      </c>
      <c r="J15" s="98">
        <v>43202</v>
      </c>
      <c r="K15" s="97">
        <v>4529.5</v>
      </c>
      <c r="L15" s="97"/>
      <c r="M15" s="94"/>
      <c r="N15" s="94"/>
      <c r="O15" s="97"/>
      <c r="P15" s="97"/>
      <c r="Q15" s="94"/>
      <c r="R15" s="94"/>
      <c r="S15" s="97"/>
      <c r="T15" s="97"/>
      <c r="U15" s="94"/>
      <c r="V15" s="94"/>
      <c r="W15" s="97"/>
      <c r="X15" s="95">
        <f t="shared" si="0"/>
        <v>4977.5</v>
      </c>
    </row>
    <row r="16" spans="1:24" x14ac:dyDescent="0.25">
      <c r="A16" s="90">
        <v>5</v>
      </c>
      <c r="B16" s="117" t="s">
        <v>72</v>
      </c>
      <c r="C16" s="94">
        <v>18097380</v>
      </c>
      <c r="D16" s="96">
        <v>137925</v>
      </c>
      <c r="E16" s="94">
        <v>12083197</v>
      </c>
      <c r="F16" s="98">
        <v>43186</v>
      </c>
      <c r="G16" s="97">
        <v>448</v>
      </c>
      <c r="H16" s="96">
        <v>137925</v>
      </c>
      <c r="I16" s="94">
        <v>12083199</v>
      </c>
      <c r="J16" s="98">
        <v>43186</v>
      </c>
      <c r="K16" s="97">
        <v>4529.5</v>
      </c>
      <c r="L16" s="97"/>
      <c r="M16" s="94"/>
      <c r="N16" s="94"/>
      <c r="O16" s="97"/>
      <c r="P16" s="97"/>
      <c r="Q16" s="94"/>
      <c r="R16" s="94"/>
      <c r="S16" s="97"/>
      <c r="T16" s="97"/>
      <c r="U16" s="94"/>
      <c r="V16" s="94"/>
      <c r="W16" s="97"/>
      <c r="X16" s="95">
        <f t="shared" si="0"/>
        <v>4977.5</v>
      </c>
    </row>
    <row r="17" spans="1:24" x14ac:dyDescent="0.25">
      <c r="A17" s="90">
        <v>6</v>
      </c>
      <c r="B17" s="117" t="s">
        <v>73</v>
      </c>
      <c r="C17" s="94">
        <v>18097370</v>
      </c>
      <c r="D17" s="96">
        <v>138052</v>
      </c>
      <c r="E17" s="94">
        <v>12022950</v>
      </c>
      <c r="F17" s="98">
        <v>43195</v>
      </c>
      <c r="G17" s="97">
        <v>448</v>
      </c>
      <c r="H17" s="96">
        <v>138052</v>
      </c>
      <c r="I17" s="94">
        <v>11907563</v>
      </c>
      <c r="J17" s="98">
        <v>43195</v>
      </c>
      <c r="K17" s="97">
        <v>1258</v>
      </c>
      <c r="L17" s="97"/>
      <c r="M17" s="94"/>
      <c r="N17" s="94"/>
      <c r="O17" s="97"/>
      <c r="P17" s="97"/>
      <c r="Q17" s="94"/>
      <c r="R17" s="94"/>
      <c r="S17" s="97"/>
      <c r="T17" s="97"/>
      <c r="U17" s="94"/>
      <c r="V17" s="94"/>
      <c r="W17" s="97"/>
      <c r="X17" s="95">
        <f t="shared" si="0"/>
        <v>1706</v>
      </c>
    </row>
    <row r="18" spans="1:24" x14ac:dyDescent="0.25">
      <c r="A18" s="90">
        <v>7</v>
      </c>
      <c r="B18" s="117" t="s">
        <v>120</v>
      </c>
      <c r="C18" s="94">
        <v>18097375</v>
      </c>
      <c r="D18" s="96">
        <v>138052</v>
      </c>
      <c r="E18" s="94">
        <v>11166139</v>
      </c>
      <c r="F18" s="98">
        <v>43195</v>
      </c>
      <c r="G18" s="97">
        <v>448</v>
      </c>
      <c r="H18" s="96">
        <v>138052</v>
      </c>
      <c r="I18" s="94">
        <v>11166142</v>
      </c>
      <c r="J18" s="98">
        <v>43195</v>
      </c>
      <c r="K18" s="97">
        <v>1258</v>
      </c>
      <c r="L18" s="96">
        <v>138326</v>
      </c>
      <c r="M18" s="94">
        <v>11704149</v>
      </c>
      <c r="N18" s="98">
        <v>43220</v>
      </c>
      <c r="O18" s="97">
        <v>1258</v>
      </c>
      <c r="P18" s="96">
        <v>139334</v>
      </c>
      <c r="Q18" s="94">
        <v>11704381</v>
      </c>
      <c r="R18" s="98">
        <v>43298</v>
      </c>
      <c r="S18" s="97">
        <v>1258</v>
      </c>
      <c r="T18" s="97"/>
      <c r="U18" s="94"/>
      <c r="V18" s="94"/>
      <c r="W18" s="97"/>
      <c r="X18" s="95">
        <f t="shared" si="0"/>
        <v>4222</v>
      </c>
    </row>
    <row r="19" spans="1:24" x14ac:dyDescent="0.25">
      <c r="A19" s="90">
        <v>8</v>
      </c>
      <c r="B19" s="117" t="s">
        <v>121</v>
      </c>
      <c r="C19" s="94">
        <v>18097372</v>
      </c>
      <c r="D19" s="96">
        <v>138035</v>
      </c>
      <c r="E19" s="94">
        <v>11175222</v>
      </c>
      <c r="F19" s="98">
        <v>43192</v>
      </c>
      <c r="G19" s="97">
        <v>448</v>
      </c>
      <c r="H19" s="96">
        <v>138107</v>
      </c>
      <c r="I19" s="94">
        <v>11430512</v>
      </c>
      <c r="J19" s="98">
        <v>43203</v>
      </c>
      <c r="K19" s="97">
        <v>1258</v>
      </c>
      <c r="L19" s="97"/>
      <c r="M19" s="94"/>
      <c r="N19" s="94"/>
      <c r="O19" s="97"/>
      <c r="P19" s="97"/>
      <c r="Q19" s="94"/>
      <c r="R19" s="94"/>
      <c r="S19" s="97"/>
      <c r="T19" s="97"/>
      <c r="U19" s="94"/>
      <c r="V19" s="94"/>
      <c r="W19" s="97"/>
      <c r="X19" s="95">
        <f t="shared" si="0"/>
        <v>1706</v>
      </c>
    </row>
    <row r="20" spans="1:24" x14ac:dyDescent="0.25">
      <c r="A20" s="90">
        <v>9</v>
      </c>
      <c r="B20" s="117" t="s">
        <v>77</v>
      </c>
      <c r="C20" s="94">
        <v>18097368</v>
      </c>
      <c r="D20" s="96">
        <v>138045</v>
      </c>
      <c r="E20" s="94">
        <v>11980735</v>
      </c>
      <c r="F20" s="98">
        <v>43194</v>
      </c>
      <c r="G20" s="97">
        <v>448</v>
      </c>
      <c r="H20" s="96">
        <v>138045</v>
      </c>
      <c r="I20" s="94">
        <v>11980761</v>
      </c>
      <c r="J20" s="98">
        <v>43194</v>
      </c>
      <c r="K20" s="97">
        <v>1258</v>
      </c>
      <c r="L20" s="96">
        <v>138152</v>
      </c>
      <c r="M20" s="94">
        <v>12071599</v>
      </c>
      <c r="N20" s="98">
        <v>43207</v>
      </c>
      <c r="O20" s="97">
        <v>3271.5</v>
      </c>
      <c r="P20" s="97"/>
      <c r="Q20" s="94"/>
      <c r="R20" s="94"/>
      <c r="S20" s="97"/>
      <c r="T20" s="97"/>
      <c r="U20" s="94"/>
      <c r="V20" s="94"/>
      <c r="W20" s="97"/>
      <c r="X20" s="95">
        <f t="shared" si="0"/>
        <v>4977.5</v>
      </c>
    </row>
    <row r="21" spans="1:24" x14ac:dyDescent="0.25">
      <c r="A21" s="90">
        <v>10</v>
      </c>
      <c r="B21" s="117" t="s">
        <v>78</v>
      </c>
      <c r="C21" s="94">
        <v>18097377</v>
      </c>
      <c r="D21" s="96">
        <v>138056</v>
      </c>
      <c r="E21" s="94">
        <v>7467219</v>
      </c>
      <c r="F21" s="98">
        <v>43196</v>
      </c>
      <c r="G21" s="97">
        <v>448</v>
      </c>
      <c r="H21" s="96">
        <v>138056</v>
      </c>
      <c r="I21" s="94">
        <v>7467219</v>
      </c>
      <c r="J21" s="98">
        <v>43196</v>
      </c>
      <c r="K21" s="97">
        <v>1258</v>
      </c>
      <c r="L21" s="97"/>
      <c r="M21" s="94"/>
      <c r="N21" s="94"/>
      <c r="O21" s="97"/>
      <c r="P21" s="97"/>
      <c r="Q21" s="94"/>
      <c r="R21" s="94"/>
      <c r="S21" s="97"/>
      <c r="T21" s="97"/>
      <c r="U21" s="94"/>
      <c r="V21" s="94"/>
      <c r="W21" s="97"/>
      <c r="X21" s="95">
        <f t="shared" si="0"/>
        <v>1706</v>
      </c>
    </row>
    <row r="22" spans="1:24" x14ac:dyDescent="0.25">
      <c r="A22" s="90">
        <v>11</v>
      </c>
      <c r="B22" s="117" t="s">
        <v>122</v>
      </c>
      <c r="C22" s="94">
        <v>18097378</v>
      </c>
      <c r="D22" s="96"/>
      <c r="E22" s="94"/>
      <c r="F22" s="98"/>
      <c r="G22" s="97">
        <v>0</v>
      </c>
      <c r="H22" s="94"/>
      <c r="I22" s="94"/>
      <c r="J22" s="98"/>
      <c r="K22" s="97"/>
      <c r="L22" s="97"/>
      <c r="M22" s="94"/>
      <c r="N22" s="94"/>
      <c r="O22" s="97"/>
      <c r="P22" s="97"/>
      <c r="Q22" s="94"/>
      <c r="R22" s="94"/>
      <c r="S22" s="97"/>
      <c r="T22" s="97"/>
      <c r="U22" s="94"/>
      <c r="V22" s="94"/>
      <c r="W22" s="97"/>
      <c r="X22" s="95">
        <f t="shared" si="0"/>
        <v>0</v>
      </c>
    </row>
    <row r="23" spans="1:24" x14ac:dyDescent="0.25">
      <c r="A23" s="90">
        <v>12</v>
      </c>
      <c r="B23" s="117" t="s">
        <v>123</v>
      </c>
      <c r="C23" s="94">
        <v>18097367</v>
      </c>
      <c r="D23" s="96">
        <v>138008</v>
      </c>
      <c r="E23" s="94">
        <v>11544014</v>
      </c>
      <c r="F23" s="98">
        <v>43187</v>
      </c>
      <c r="G23" s="97">
        <v>448</v>
      </c>
      <c r="H23" s="96">
        <v>138008</v>
      </c>
      <c r="I23" s="94">
        <v>11544013</v>
      </c>
      <c r="J23" s="98">
        <v>43187</v>
      </c>
      <c r="K23" s="97">
        <v>1258</v>
      </c>
      <c r="L23" s="97"/>
      <c r="M23" s="94"/>
      <c r="N23" s="94"/>
      <c r="O23" s="97"/>
      <c r="P23" s="97"/>
      <c r="Q23" s="94"/>
      <c r="R23" s="94"/>
      <c r="S23" s="97"/>
      <c r="T23" s="97"/>
      <c r="U23" s="94"/>
      <c r="V23" s="94"/>
      <c r="W23" s="97"/>
      <c r="X23" s="95">
        <f t="shared" si="0"/>
        <v>1706</v>
      </c>
    </row>
    <row r="24" spans="1:24" x14ac:dyDescent="0.25">
      <c r="A24" s="90">
        <v>13</v>
      </c>
      <c r="B24" s="117" t="s">
        <v>84</v>
      </c>
      <c r="C24" s="94">
        <v>18097373</v>
      </c>
      <c r="D24" s="96">
        <v>138045</v>
      </c>
      <c r="E24" s="94">
        <v>12065680</v>
      </c>
      <c r="F24" s="98">
        <v>43194</v>
      </c>
      <c r="G24" s="97">
        <v>448</v>
      </c>
      <c r="H24" s="96">
        <v>138045</v>
      </c>
      <c r="I24" s="94">
        <v>12065678</v>
      </c>
      <c r="J24" s="98">
        <v>43194</v>
      </c>
      <c r="K24" s="97">
        <v>4529.5</v>
      </c>
      <c r="L24" s="97"/>
      <c r="M24" s="94"/>
      <c r="N24" s="94"/>
      <c r="O24" s="97"/>
      <c r="P24" s="97"/>
      <c r="Q24" s="94"/>
      <c r="R24" s="94"/>
      <c r="S24" s="97"/>
      <c r="T24" s="97"/>
      <c r="U24" s="94"/>
      <c r="V24" s="94"/>
      <c r="W24" s="97"/>
      <c r="X24" s="95">
        <f t="shared" si="0"/>
        <v>4977.5</v>
      </c>
    </row>
    <row r="25" spans="1:24" x14ac:dyDescent="0.25">
      <c r="A25" s="90">
        <v>14</v>
      </c>
      <c r="B25" s="117" t="s">
        <v>86</v>
      </c>
      <c r="C25" s="94">
        <v>18097379</v>
      </c>
      <c r="D25" s="96">
        <v>138056</v>
      </c>
      <c r="E25" s="94">
        <v>11166186</v>
      </c>
      <c r="F25" s="98">
        <v>43196</v>
      </c>
      <c r="G25" s="97">
        <v>448</v>
      </c>
      <c r="H25" s="94"/>
      <c r="I25" s="94"/>
      <c r="J25" s="98"/>
      <c r="K25" s="97"/>
      <c r="L25" s="97"/>
      <c r="M25" s="94"/>
      <c r="N25" s="94"/>
      <c r="O25" s="97"/>
      <c r="P25" s="97"/>
      <c r="Q25" s="94"/>
      <c r="R25" s="94"/>
      <c r="S25" s="97"/>
      <c r="T25" s="97"/>
      <c r="U25" s="94"/>
      <c r="V25" s="94"/>
      <c r="W25" s="97"/>
      <c r="X25" s="95">
        <f t="shared" si="0"/>
        <v>448</v>
      </c>
    </row>
    <row r="26" spans="1:24" ht="15.75" thickBot="1" x14ac:dyDescent="0.3">
      <c r="A26" s="118"/>
      <c r="B26" s="118"/>
      <c r="C26" s="118"/>
      <c r="D26" s="118"/>
      <c r="E26" s="118"/>
      <c r="F26" s="118"/>
      <c r="G26" s="119">
        <f>SUM(G12:G25)</f>
        <v>5824</v>
      </c>
      <c r="H26" s="118"/>
      <c r="I26" s="118"/>
      <c r="J26" s="118"/>
      <c r="K26" s="119">
        <f>SUM(K12:K25)</f>
        <v>26161.5</v>
      </c>
      <c r="L26" s="118"/>
      <c r="M26" s="118"/>
      <c r="N26" s="118"/>
      <c r="O26" s="119">
        <f>SUM(O12:O25)</f>
        <v>5779.5</v>
      </c>
      <c r="P26" s="118"/>
      <c r="Q26" s="118"/>
      <c r="R26" s="118"/>
      <c r="S26" s="119">
        <f>SUM(S12:S25)</f>
        <v>2508</v>
      </c>
      <c r="T26" s="118"/>
      <c r="U26" s="118"/>
      <c r="V26" s="118"/>
      <c r="W26" s="118"/>
      <c r="X26" s="119">
        <f>SUM(X12:X25)</f>
        <v>40273</v>
      </c>
    </row>
    <row r="27" spans="1:24" ht="15.75" thickBot="1" x14ac:dyDescent="0.3"/>
    <row r="28" spans="1:24" x14ac:dyDescent="0.25">
      <c r="V28" s="120" t="s">
        <v>45</v>
      </c>
      <c r="W28" s="121"/>
      <c r="X28" s="122">
        <f>G26</f>
        <v>5824</v>
      </c>
    </row>
    <row r="29" spans="1:24" ht="15.75" thickBot="1" x14ac:dyDescent="0.3">
      <c r="V29" s="123" t="s">
        <v>118</v>
      </c>
      <c r="W29" s="124"/>
      <c r="X29" s="125">
        <f>K26+O26+S26</f>
        <v>34449</v>
      </c>
    </row>
    <row r="31" spans="1:24" x14ac:dyDescent="0.25">
      <c r="V31" s="126"/>
      <c r="W31" s="126"/>
      <c r="X31" s="126"/>
    </row>
    <row r="32" spans="1:24" x14ac:dyDescent="0.25">
      <c r="A32" s="114" t="s">
        <v>44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26"/>
    </row>
    <row r="33" spans="1:20" ht="15.75" thickBot="1" x14ac:dyDescent="0.3"/>
    <row r="34" spans="1:20" ht="15.75" thickBot="1" x14ac:dyDescent="0.3">
      <c r="A34" s="1" t="s">
        <v>0</v>
      </c>
      <c r="B34" s="3" t="s">
        <v>3</v>
      </c>
      <c r="C34" s="3" t="s">
        <v>4</v>
      </c>
      <c r="D34" s="41" t="s">
        <v>119</v>
      </c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6"/>
      <c r="T34" s="15" t="s">
        <v>124</v>
      </c>
    </row>
    <row r="35" spans="1:20" ht="15.75" thickBot="1" x14ac:dyDescent="0.3">
      <c r="A35" s="30"/>
      <c r="B35" s="32"/>
      <c r="C35" s="32"/>
      <c r="D35" s="41" t="s">
        <v>125</v>
      </c>
      <c r="E35" s="115"/>
      <c r="F35" s="115"/>
      <c r="G35" s="116"/>
      <c r="H35" s="41" t="s">
        <v>34</v>
      </c>
      <c r="I35" s="115"/>
      <c r="J35" s="115"/>
      <c r="K35" s="116"/>
      <c r="L35" s="41" t="s">
        <v>126</v>
      </c>
      <c r="M35" s="115"/>
      <c r="N35" s="115"/>
      <c r="O35" s="116"/>
      <c r="P35" s="41" t="s">
        <v>127</v>
      </c>
      <c r="Q35" s="115"/>
      <c r="R35" s="115"/>
      <c r="S35" s="116"/>
      <c r="T35" s="47"/>
    </row>
    <row r="36" spans="1:20" ht="15.75" thickBot="1" x14ac:dyDescent="0.3">
      <c r="A36" s="30"/>
      <c r="B36" s="32"/>
      <c r="C36" s="32"/>
      <c r="D36" s="6" t="s">
        <v>128</v>
      </c>
      <c r="E36" s="7"/>
      <c r="F36" s="7"/>
      <c r="G36" s="8"/>
      <c r="H36" s="6" t="s">
        <v>129</v>
      </c>
      <c r="I36" s="7"/>
      <c r="J36" s="7"/>
      <c r="K36" s="8"/>
      <c r="L36" s="6" t="s">
        <v>130</v>
      </c>
      <c r="M36" s="7"/>
      <c r="N36" s="7"/>
      <c r="O36" s="8"/>
      <c r="P36" s="6" t="s">
        <v>131</v>
      </c>
      <c r="Q36" s="7"/>
      <c r="R36" s="7"/>
      <c r="S36" s="8"/>
      <c r="T36" s="47"/>
    </row>
    <row r="37" spans="1:20" ht="29.25" thickBot="1" x14ac:dyDescent="0.3">
      <c r="A37" s="127"/>
      <c r="B37" s="128"/>
      <c r="C37" s="128"/>
      <c r="D37" s="129" t="s">
        <v>37</v>
      </c>
      <c r="E37" s="130" t="s">
        <v>38</v>
      </c>
      <c r="F37" s="130" t="s">
        <v>39</v>
      </c>
      <c r="G37" s="131" t="s">
        <v>46</v>
      </c>
      <c r="H37" s="129" t="s">
        <v>37</v>
      </c>
      <c r="I37" s="130" t="s">
        <v>38</v>
      </c>
      <c r="J37" s="130" t="s">
        <v>39</v>
      </c>
      <c r="K37" s="131" t="s">
        <v>46</v>
      </c>
      <c r="L37" s="129" t="s">
        <v>37</v>
      </c>
      <c r="M37" s="130" t="s">
        <v>38</v>
      </c>
      <c r="N37" s="130" t="s">
        <v>39</v>
      </c>
      <c r="O37" s="131" t="s">
        <v>46</v>
      </c>
      <c r="P37" s="129" t="s">
        <v>37</v>
      </c>
      <c r="Q37" s="130" t="s">
        <v>38</v>
      </c>
      <c r="R37" s="130" t="s">
        <v>39</v>
      </c>
      <c r="S37" s="131" t="s">
        <v>46</v>
      </c>
      <c r="T37" s="132"/>
    </row>
    <row r="38" spans="1:20" ht="15.75" thickBot="1" x14ac:dyDescent="0.3">
      <c r="A38" s="90">
        <v>1</v>
      </c>
      <c r="B38" s="117" t="s">
        <v>55</v>
      </c>
      <c r="C38" s="94">
        <v>18097371</v>
      </c>
      <c r="D38" s="96">
        <v>138045</v>
      </c>
      <c r="E38" s="94">
        <v>10877027</v>
      </c>
      <c r="F38" s="98">
        <v>43194</v>
      </c>
      <c r="G38" s="97">
        <v>32.5</v>
      </c>
      <c r="H38" s="96"/>
      <c r="I38" s="94"/>
      <c r="J38" s="98"/>
      <c r="K38" s="97"/>
      <c r="L38" s="96"/>
      <c r="M38" s="94"/>
      <c r="N38" s="98"/>
      <c r="O38" s="97"/>
      <c r="P38" s="97"/>
      <c r="Q38" s="94"/>
      <c r="R38" s="98"/>
      <c r="S38" s="97"/>
      <c r="T38" s="95">
        <f>SUM(G38)</f>
        <v>32.5</v>
      </c>
    </row>
    <row r="39" spans="1:20" ht="15.75" thickBot="1" x14ac:dyDescent="0.3">
      <c r="A39" s="118"/>
      <c r="B39" s="118"/>
      <c r="C39" s="118"/>
      <c r="D39" s="118"/>
      <c r="E39" s="118"/>
      <c r="F39" s="118"/>
      <c r="G39" s="133">
        <f>SUM(G38)</f>
        <v>32.5</v>
      </c>
      <c r="H39" s="118"/>
      <c r="I39" s="118"/>
      <c r="J39" s="118"/>
      <c r="K39" s="118"/>
      <c r="L39" s="118"/>
      <c r="M39" s="118"/>
      <c r="N39" s="118"/>
    </row>
    <row r="40" spans="1:20" ht="15.75" thickBot="1" x14ac:dyDescent="0.3">
      <c r="R40" s="134" t="s">
        <v>132</v>
      </c>
      <c r="S40" s="135"/>
      <c r="T40" s="136">
        <f>T38</f>
        <v>32.5</v>
      </c>
    </row>
  </sheetData>
  <mergeCells count="48">
    <mergeCell ref="P35:S35"/>
    <mergeCell ref="D36:G36"/>
    <mergeCell ref="H36:K36"/>
    <mergeCell ref="L36:O36"/>
    <mergeCell ref="P36:S36"/>
    <mergeCell ref="R40:S40"/>
    <mergeCell ref="V29:W29"/>
    <mergeCell ref="A32:T32"/>
    <mergeCell ref="A34:A37"/>
    <mergeCell ref="B34:B37"/>
    <mergeCell ref="C34:C37"/>
    <mergeCell ref="D34:S34"/>
    <mergeCell ref="T34:T37"/>
    <mergeCell ref="D35:G35"/>
    <mergeCell ref="H35:K35"/>
    <mergeCell ref="L35:O35"/>
    <mergeCell ref="S10:S11"/>
    <mergeCell ref="T10:T11"/>
    <mergeCell ref="U10:U11"/>
    <mergeCell ref="V10:V11"/>
    <mergeCell ref="W10:W11"/>
    <mergeCell ref="V28:W28"/>
    <mergeCell ref="M10:M11"/>
    <mergeCell ref="N10:N11"/>
    <mergeCell ref="O10:O11"/>
    <mergeCell ref="P10:P11"/>
    <mergeCell ref="Q10:Q11"/>
    <mergeCell ref="R10:R11"/>
    <mergeCell ref="X8:X11"/>
    <mergeCell ref="H9:K9"/>
    <mergeCell ref="L9:O9"/>
    <mergeCell ref="P9:S9"/>
    <mergeCell ref="T9:W9"/>
    <mergeCell ref="H10:H11"/>
    <mergeCell ref="I10:I11"/>
    <mergeCell ref="J10:J11"/>
    <mergeCell ref="K10:K11"/>
    <mergeCell ref="L10:L11"/>
    <mergeCell ref="A1:X1"/>
    <mergeCell ref="A2:X2"/>
    <mergeCell ref="A3:X3"/>
    <mergeCell ref="A5:X5"/>
    <mergeCell ref="A6:X6"/>
    <mergeCell ref="A8:A11"/>
    <mergeCell ref="B8:B11"/>
    <mergeCell ref="C8:C11"/>
    <mergeCell ref="D8:G10"/>
    <mergeCell ref="H8:W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selection sqref="A1:Y170"/>
    </sheetView>
  </sheetViews>
  <sheetFormatPr baseColWidth="10" defaultRowHeight="15" x14ac:dyDescent="0.25"/>
  <sheetData>
    <row r="1" spans="1:24" x14ac:dyDescent="0.25">
      <c r="A1" s="109" t="s">
        <v>115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09" t="s">
        <v>116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0" t="s">
        <v>117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</row>
    <row r="4" spans="1:24" x14ac:dyDescent="0.25">
      <c r="A4" s="111"/>
      <c r="B4" s="112"/>
      <c r="C4" s="113"/>
      <c r="D4" s="113"/>
      <c r="I4" s="112"/>
      <c r="J4" s="112"/>
    </row>
    <row r="5" spans="1:24" x14ac:dyDescent="0.25">
      <c r="A5" s="114" t="s">
        <v>133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</row>
    <row r="6" spans="1:24" x14ac:dyDescent="0.25">
      <c r="A6" s="114" t="s">
        <v>118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</row>
    <row r="7" spans="1:24" ht="15.75" thickBot="1" x14ac:dyDescent="0.3"/>
    <row r="8" spans="1:24" ht="15.75" thickBot="1" x14ac:dyDescent="0.3">
      <c r="A8" s="1" t="s">
        <v>0</v>
      </c>
      <c r="B8" s="3" t="s">
        <v>3</v>
      </c>
      <c r="C8" s="3" t="s">
        <v>4</v>
      </c>
      <c r="D8" s="6" t="s">
        <v>21</v>
      </c>
      <c r="E8" s="7"/>
      <c r="F8" s="7"/>
      <c r="G8" s="8"/>
      <c r="H8" s="12" t="s">
        <v>134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5" t="s">
        <v>27</v>
      </c>
    </row>
    <row r="9" spans="1:24" ht="15.75" thickBot="1" x14ac:dyDescent="0.3">
      <c r="A9" s="30"/>
      <c r="B9" s="32"/>
      <c r="C9" s="32"/>
      <c r="D9" s="35"/>
      <c r="E9" s="36"/>
      <c r="F9" s="36"/>
      <c r="G9" s="37"/>
      <c r="H9" s="41" t="s">
        <v>33</v>
      </c>
      <c r="I9" s="42"/>
      <c r="J9" s="42"/>
      <c r="K9" s="42"/>
      <c r="L9" s="44" t="s">
        <v>34</v>
      </c>
      <c r="M9" s="45"/>
      <c r="N9" s="45"/>
      <c r="O9" s="45"/>
      <c r="P9" s="44" t="s">
        <v>35</v>
      </c>
      <c r="Q9" s="45"/>
      <c r="R9" s="45"/>
      <c r="S9" s="45"/>
      <c r="T9" s="44" t="s">
        <v>36</v>
      </c>
      <c r="U9" s="45"/>
      <c r="V9" s="45"/>
      <c r="W9" s="45"/>
      <c r="X9" s="47"/>
    </row>
    <row r="10" spans="1:24" ht="15.75" thickBot="1" x14ac:dyDescent="0.3">
      <c r="A10" s="30"/>
      <c r="B10" s="32"/>
      <c r="C10" s="32"/>
      <c r="D10" s="35"/>
      <c r="E10" s="36"/>
      <c r="F10" s="36"/>
      <c r="G10" s="37"/>
      <c r="H10" s="65" t="s">
        <v>37</v>
      </c>
      <c r="I10" s="3" t="s">
        <v>38</v>
      </c>
      <c r="J10" s="2" t="s">
        <v>39</v>
      </c>
      <c r="K10" s="66" t="s">
        <v>40</v>
      </c>
      <c r="L10" s="3" t="s">
        <v>37</v>
      </c>
      <c r="M10" s="31" t="s">
        <v>38</v>
      </c>
      <c r="N10" s="31" t="s">
        <v>39</v>
      </c>
      <c r="O10" s="66" t="s">
        <v>40</v>
      </c>
      <c r="P10" s="3" t="s">
        <v>37</v>
      </c>
      <c r="Q10" s="31" t="s">
        <v>38</v>
      </c>
      <c r="R10" s="31" t="s">
        <v>39</v>
      </c>
      <c r="S10" s="69" t="s">
        <v>40</v>
      </c>
      <c r="T10" s="3" t="s">
        <v>37</v>
      </c>
      <c r="U10" s="31" t="s">
        <v>38</v>
      </c>
      <c r="V10" s="31" t="s">
        <v>39</v>
      </c>
      <c r="W10" s="69" t="s">
        <v>40</v>
      </c>
      <c r="X10" s="47"/>
    </row>
    <row r="11" spans="1:24" ht="28.5" x14ac:dyDescent="0.25">
      <c r="A11" s="77"/>
      <c r="B11" s="32"/>
      <c r="C11" s="32"/>
      <c r="D11" s="79" t="s">
        <v>37</v>
      </c>
      <c r="E11" s="80" t="s">
        <v>38</v>
      </c>
      <c r="F11" s="80" t="s">
        <v>39</v>
      </c>
      <c r="G11" s="81" t="s">
        <v>40</v>
      </c>
      <c r="H11" s="84"/>
      <c r="I11" s="32"/>
      <c r="J11" s="31"/>
      <c r="K11" s="69"/>
      <c r="L11" s="31"/>
      <c r="M11" s="31"/>
      <c r="N11" s="31"/>
      <c r="O11" s="69"/>
      <c r="P11" s="31"/>
      <c r="Q11" s="31"/>
      <c r="R11" s="31"/>
      <c r="S11" s="69"/>
      <c r="T11" s="31"/>
      <c r="U11" s="31"/>
      <c r="V11" s="31"/>
      <c r="W11" s="69"/>
      <c r="X11" s="86"/>
    </row>
    <row r="12" spans="1:24" x14ac:dyDescent="0.25">
      <c r="A12" s="90">
        <v>1</v>
      </c>
      <c r="B12" s="117" t="s">
        <v>135</v>
      </c>
      <c r="C12" s="94">
        <v>18097157</v>
      </c>
      <c r="D12" s="96">
        <v>138052</v>
      </c>
      <c r="E12" s="94">
        <v>12048521</v>
      </c>
      <c r="F12" s="98">
        <v>43195</v>
      </c>
      <c r="G12" s="97">
        <v>348</v>
      </c>
      <c r="H12" s="96">
        <v>138052</v>
      </c>
      <c r="I12" s="94">
        <v>12048523</v>
      </c>
      <c r="J12" s="98">
        <v>43195</v>
      </c>
      <c r="K12" s="97">
        <v>900</v>
      </c>
      <c r="L12" s="97"/>
      <c r="M12" s="94"/>
      <c r="N12" s="94"/>
      <c r="O12" s="97"/>
      <c r="P12" s="97"/>
      <c r="Q12" s="94"/>
      <c r="R12" s="94"/>
      <c r="S12" s="97"/>
      <c r="T12" s="97"/>
      <c r="U12" s="94"/>
      <c r="V12" s="94"/>
      <c r="W12" s="97"/>
      <c r="X12" s="95">
        <f>G12+K12+O12+S12+W12</f>
        <v>1248</v>
      </c>
    </row>
    <row r="13" spans="1:24" x14ac:dyDescent="0.25">
      <c r="A13" s="90">
        <v>2</v>
      </c>
      <c r="B13" s="117" t="s">
        <v>136</v>
      </c>
      <c r="C13" s="94">
        <v>18097158</v>
      </c>
      <c r="D13" s="96">
        <v>138008</v>
      </c>
      <c r="E13" s="94">
        <v>12010758</v>
      </c>
      <c r="F13" s="98">
        <v>43187</v>
      </c>
      <c r="G13" s="97">
        <v>348</v>
      </c>
      <c r="H13" s="96">
        <v>138008</v>
      </c>
      <c r="I13" s="94">
        <v>12010763</v>
      </c>
      <c r="J13" s="98">
        <v>43187</v>
      </c>
      <c r="K13" s="97">
        <v>3060</v>
      </c>
      <c r="L13" s="97"/>
      <c r="M13" s="94"/>
      <c r="N13" s="94"/>
      <c r="O13" s="97"/>
      <c r="P13" s="97"/>
      <c r="Q13" s="94"/>
      <c r="R13" s="94"/>
      <c r="S13" s="97"/>
      <c r="T13" s="97"/>
      <c r="U13" s="94"/>
      <c r="V13" s="94"/>
      <c r="W13" s="97"/>
      <c r="X13" s="95">
        <f t="shared" ref="X13:X41" si="0">G13+K13+O13+S13+W13</f>
        <v>3408</v>
      </c>
    </row>
    <row r="14" spans="1:24" x14ac:dyDescent="0.25">
      <c r="A14" s="90">
        <v>3</v>
      </c>
      <c r="B14" s="117" t="s">
        <v>137</v>
      </c>
      <c r="C14" s="94">
        <v>18097159</v>
      </c>
      <c r="D14" s="96">
        <v>138052</v>
      </c>
      <c r="E14" s="94">
        <v>11917241</v>
      </c>
      <c r="F14" s="98">
        <v>43195</v>
      </c>
      <c r="G14" s="97">
        <v>348</v>
      </c>
      <c r="H14" s="96">
        <v>138052</v>
      </c>
      <c r="I14" s="94">
        <v>11917239</v>
      </c>
      <c r="J14" s="98">
        <v>43195</v>
      </c>
      <c r="K14" s="97">
        <v>3060</v>
      </c>
      <c r="L14" s="97"/>
      <c r="M14" s="94"/>
      <c r="N14" s="94"/>
      <c r="O14" s="97"/>
      <c r="P14" s="97"/>
      <c r="Q14" s="94"/>
      <c r="R14" s="94"/>
      <c r="S14" s="97"/>
      <c r="T14" s="97"/>
      <c r="U14" s="94"/>
      <c r="V14" s="94"/>
      <c r="W14" s="97"/>
      <c r="X14" s="95">
        <f t="shared" si="0"/>
        <v>3408</v>
      </c>
    </row>
    <row r="15" spans="1:24" x14ac:dyDescent="0.25">
      <c r="A15" s="90">
        <v>4</v>
      </c>
      <c r="B15" s="117" t="s">
        <v>138</v>
      </c>
      <c r="C15" s="94">
        <v>18097160</v>
      </c>
      <c r="D15" s="96">
        <v>137925</v>
      </c>
      <c r="E15" s="94">
        <v>12060009</v>
      </c>
      <c r="F15" s="98">
        <v>43186</v>
      </c>
      <c r="G15" s="97">
        <v>348</v>
      </c>
      <c r="H15" s="96">
        <v>137925</v>
      </c>
      <c r="I15" s="94">
        <v>12060011</v>
      </c>
      <c r="J15" s="98">
        <v>43186</v>
      </c>
      <c r="K15" s="97">
        <v>3240</v>
      </c>
      <c r="L15" s="97"/>
      <c r="M15" s="94"/>
      <c r="N15" s="94"/>
      <c r="O15" s="97"/>
      <c r="P15" s="97"/>
      <c r="Q15" s="94"/>
      <c r="R15" s="94"/>
      <c r="S15" s="97"/>
      <c r="T15" s="97"/>
      <c r="U15" s="94"/>
      <c r="V15" s="94"/>
      <c r="W15" s="97"/>
      <c r="X15" s="95">
        <f t="shared" si="0"/>
        <v>3588</v>
      </c>
    </row>
    <row r="16" spans="1:24" x14ac:dyDescent="0.25">
      <c r="A16" s="90">
        <v>5</v>
      </c>
      <c r="B16" s="117" t="s">
        <v>139</v>
      </c>
      <c r="C16" s="94">
        <v>18097161</v>
      </c>
      <c r="D16" s="96">
        <v>137925</v>
      </c>
      <c r="E16" s="94">
        <v>12018042</v>
      </c>
      <c r="F16" s="98">
        <v>43186</v>
      </c>
      <c r="G16" s="97">
        <v>348</v>
      </c>
      <c r="H16" s="96">
        <v>137925</v>
      </c>
      <c r="I16" s="94">
        <v>12018037</v>
      </c>
      <c r="J16" s="98">
        <v>43186</v>
      </c>
      <c r="K16" s="97">
        <v>3060</v>
      </c>
      <c r="L16" s="97"/>
      <c r="M16" s="94"/>
      <c r="N16" s="94"/>
      <c r="O16" s="97"/>
      <c r="P16" s="97"/>
      <c r="Q16" s="94"/>
      <c r="R16" s="94"/>
      <c r="S16" s="97"/>
      <c r="T16" s="97"/>
      <c r="U16" s="94"/>
      <c r="V16" s="94"/>
      <c r="W16" s="97"/>
      <c r="X16" s="95">
        <f t="shared" si="0"/>
        <v>3408</v>
      </c>
    </row>
    <row r="17" spans="1:24" x14ac:dyDescent="0.25">
      <c r="A17" s="90">
        <v>6</v>
      </c>
      <c r="B17" s="117" t="s">
        <v>140</v>
      </c>
      <c r="C17" s="94">
        <v>18097163</v>
      </c>
      <c r="D17" s="96">
        <v>138035</v>
      </c>
      <c r="E17" s="94">
        <v>11892580</v>
      </c>
      <c r="F17" s="98">
        <v>43192</v>
      </c>
      <c r="G17" s="97">
        <v>348</v>
      </c>
      <c r="H17" s="96">
        <v>138035</v>
      </c>
      <c r="I17" s="94">
        <v>11892583</v>
      </c>
      <c r="J17" s="98">
        <v>43192</v>
      </c>
      <c r="K17" s="97">
        <v>3240</v>
      </c>
      <c r="L17" s="97"/>
      <c r="M17" s="94"/>
      <c r="N17" s="94"/>
      <c r="O17" s="97"/>
      <c r="P17" s="97"/>
      <c r="Q17" s="94"/>
      <c r="R17" s="94"/>
      <c r="S17" s="97"/>
      <c r="T17" s="97"/>
      <c r="U17" s="94"/>
      <c r="V17" s="94"/>
      <c r="W17" s="97"/>
      <c r="X17" s="95">
        <f t="shared" si="0"/>
        <v>3588</v>
      </c>
    </row>
    <row r="18" spans="1:24" x14ac:dyDescent="0.25">
      <c r="A18" s="90">
        <v>7</v>
      </c>
      <c r="B18" s="117" t="s">
        <v>141</v>
      </c>
      <c r="C18" s="94">
        <v>18097164</v>
      </c>
      <c r="D18" s="96">
        <v>138052</v>
      </c>
      <c r="E18" s="94">
        <v>11298372</v>
      </c>
      <c r="F18" s="98">
        <v>43195</v>
      </c>
      <c r="G18" s="97">
        <v>348</v>
      </c>
      <c r="H18" s="96">
        <v>138127</v>
      </c>
      <c r="I18" s="94">
        <v>11298427</v>
      </c>
      <c r="J18" s="98">
        <v>43206</v>
      </c>
      <c r="K18" s="97">
        <v>900</v>
      </c>
      <c r="L18" s="96">
        <v>138638</v>
      </c>
      <c r="M18" s="94">
        <v>11298494</v>
      </c>
      <c r="N18" s="98">
        <v>43246</v>
      </c>
      <c r="O18" s="97">
        <v>900</v>
      </c>
      <c r="P18" s="96">
        <v>139137</v>
      </c>
      <c r="Q18" s="105">
        <v>11850153</v>
      </c>
      <c r="R18" s="106">
        <v>43279</v>
      </c>
      <c r="S18" s="97">
        <v>900</v>
      </c>
      <c r="T18" s="97"/>
      <c r="U18" s="94">
        <v>12162604</v>
      </c>
      <c r="V18" s="98">
        <v>43312</v>
      </c>
      <c r="W18" s="97">
        <v>900</v>
      </c>
      <c r="X18" s="95">
        <f t="shared" si="0"/>
        <v>3948</v>
      </c>
    </row>
    <row r="19" spans="1:24" x14ac:dyDescent="0.25">
      <c r="A19" s="90">
        <v>8</v>
      </c>
      <c r="B19" s="117" t="s">
        <v>142</v>
      </c>
      <c r="C19" s="94">
        <v>18097165</v>
      </c>
      <c r="D19" s="96">
        <v>138052</v>
      </c>
      <c r="E19" s="94">
        <v>11576683</v>
      </c>
      <c r="F19" s="98">
        <v>43195</v>
      </c>
      <c r="G19" s="97">
        <v>348</v>
      </c>
      <c r="H19" s="96">
        <v>138337</v>
      </c>
      <c r="I19" s="105">
        <v>11175249</v>
      </c>
      <c r="J19" s="106">
        <v>43222</v>
      </c>
      <c r="K19" s="97">
        <v>1440</v>
      </c>
      <c r="L19" s="96">
        <v>138720</v>
      </c>
      <c r="M19" s="105">
        <v>11262611</v>
      </c>
      <c r="N19" s="106">
        <v>43250</v>
      </c>
      <c r="O19" s="97">
        <v>720</v>
      </c>
      <c r="P19" s="96" t="e">
        <v>#N/A</v>
      </c>
      <c r="Q19" s="94">
        <v>11245727</v>
      </c>
      <c r="R19" s="98">
        <v>43301</v>
      </c>
      <c r="S19" s="97">
        <v>720</v>
      </c>
      <c r="T19" s="97"/>
      <c r="U19" s="94"/>
      <c r="V19" s="94"/>
      <c r="W19" s="97"/>
      <c r="X19" s="95">
        <f t="shared" si="0"/>
        <v>3228</v>
      </c>
    </row>
    <row r="20" spans="1:24" x14ac:dyDescent="0.25">
      <c r="A20" s="90">
        <v>9</v>
      </c>
      <c r="B20" s="117" t="s">
        <v>143</v>
      </c>
      <c r="C20" s="94">
        <v>18097166</v>
      </c>
      <c r="D20" s="96">
        <v>137204</v>
      </c>
      <c r="E20" s="94">
        <v>12058060</v>
      </c>
      <c r="F20" s="98">
        <v>43193</v>
      </c>
      <c r="G20" s="97">
        <v>348</v>
      </c>
      <c r="H20" s="96">
        <v>138056</v>
      </c>
      <c r="I20" s="94">
        <v>11576690</v>
      </c>
      <c r="J20" s="98">
        <v>43196</v>
      </c>
      <c r="K20" s="97">
        <v>3240</v>
      </c>
      <c r="L20" s="97"/>
      <c r="M20" s="94"/>
      <c r="N20" s="94"/>
      <c r="O20" s="97"/>
      <c r="P20" s="97"/>
      <c r="Q20" s="94"/>
      <c r="R20" s="94"/>
      <c r="S20" s="97"/>
      <c r="T20" s="97"/>
      <c r="U20" s="94"/>
      <c r="V20" s="94"/>
      <c r="W20" s="97"/>
      <c r="X20" s="95">
        <f t="shared" si="0"/>
        <v>3588</v>
      </c>
    </row>
    <row r="21" spans="1:24" x14ac:dyDescent="0.25">
      <c r="A21" s="90">
        <v>10</v>
      </c>
      <c r="B21" s="117" t="s">
        <v>144</v>
      </c>
      <c r="C21" s="94">
        <v>18097167</v>
      </c>
      <c r="D21" s="96">
        <v>137204</v>
      </c>
      <c r="E21" s="94">
        <v>12012844</v>
      </c>
      <c r="F21" s="98">
        <v>43193</v>
      </c>
      <c r="G21" s="97">
        <v>348</v>
      </c>
      <c r="H21" s="96">
        <v>137204</v>
      </c>
      <c r="I21" s="94">
        <v>12012846</v>
      </c>
      <c r="J21" s="98">
        <v>43193</v>
      </c>
      <c r="K21" s="97">
        <v>900</v>
      </c>
      <c r="L21" s="96">
        <v>138720</v>
      </c>
      <c r="M21" s="94">
        <v>12018279</v>
      </c>
      <c r="N21" s="98">
        <v>43250</v>
      </c>
      <c r="O21" s="97">
        <v>900</v>
      </c>
      <c r="P21" s="96">
        <v>139302</v>
      </c>
      <c r="Q21" s="94">
        <v>11562874</v>
      </c>
      <c r="R21" s="98">
        <v>43294</v>
      </c>
      <c r="S21" s="97">
        <v>900</v>
      </c>
      <c r="T21" s="97"/>
      <c r="U21" s="94">
        <v>12161524</v>
      </c>
      <c r="V21" s="98">
        <v>43312</v>
      </c>
      <c r="W21" s="97">
        <v>900</v>
      </c>
      <c r="X21" s="95">
        <f t="shared" si="0"/>
        <v>3948</v>
      </c>
    </row>
    <row r="22" spans="1:24" x14ac:dyDescent="0.25">
      <c r="A22" s="90">
        <v>11</v>
      </c>
      <c r="B22" s="117" t="s">
        <v>145</v>
      </c>
      <c r="C22" s="94">
        <v>18097168</v>
      </c>
      <c r="D22" s="96">
        <v>137925</v>
      </c>
      <c r="E22" s="94">
        <v>45315911</v>
      </c>
      <c r="F22" s="98">
        <v>43186</v>
      </c>
      <c r="G22" s="97">
        <v>348</v>
      </c>
      <c r="H22" s="96">
        <v>137925</v>
      </c>
      <c r="I22" s="94">
        <v>45315911</v>
      </c>
      <c r="J22" s="98">
        <v>43186</v>
      </c>
      <c r="K22" s="97">
        <v>900</v>
      </c>
      <c r="L22" s="96">
        <v>138720</v>
      </c>
      <c r="M22" s="94">
        <v>12018289</v>
      </c>
      <c r="N22" s="98">
        <v>43250</v>
      </c>
      <c r="O22" s="97">
        <v>900</v>
      </c>
      <c r="P22" s="96">
        <v>138337</v>
      </c>
      <c r="Q22" s="94">
        <v>12066986</v>
      </c>
      <c r="R22" s="98">
        <v>43222</v>
      </c>
      <c r="S22" s="97">
        <v>900</v>
      </c>
      <c r="T22" s="96">
        <v>139137</v>
      </c>
      <c r="U22" s="105">
        <v>12018290</v>
      </c>
      <c r="V22" s="106">
        <v>43279</v>
      </c>
      <c r="W22" s="97">
        <v>900</v>
      </c>
      <c r="X22" s="95">
        <f t="shared" si="0"/>
        <v>3948</v>
      </c>
    </row>
    <row r="23" spans="1:24" x14ac:dyDescent="0.25">
      <c r="A23" s="90">
        <v>12</v>
      </c>
      <c r="B23" s="117" t="s">
        <v>146</v>
      </c>
      <c r="C23" s="94">
        <v>18097169</v>
      </c>
      <c r="D23" s="96">
        <v>138045</v>
      </c>
      <c r="E23" s="94">
        <v>11893508</v>
      </c>
      <c r="F23" s="98">
        <v>43194</v>
      </c>
      <c r="G23" s="97">
        <v>348</v>
      </c>
      <c r="H23" s="96">
        <v>138045</v>
      </c>
      <c r="I23" s="94">
        <v>11893510</v>
      </c>
      <c r="J23" s="98">
        <v>43194</v>
      </c>
      <c r="K23" s="97">
        <v>900</v>
      </c>
      <c r="L23" s="96">
        <v>138769</v>
      </c>
      <c r="M23" s="105">
        <v>12135569</v>
      </c>
      <c r="N23" s="106">
        <v>43252</v>
      </c>
      <c r="O23" s="97">
        <v>900</v>
      </c>
      <c r="P23" s="97"/>
      <c r="Q23" s="94"/>
      <c r="R23" s="94"/>
      <c r="S23" s="97"/>
      <c r="T23" s="97"/>
      <c r="U23" s="94"/>
      <c r="V23" s="94"/>
      <c r="W23" s="97"/>
      <c r="X23" s="95">
        <f t="shared" si="0"/>
        <v>2148</v>
      </c>
    </row>
    <row r="24" spans="1:24" x14ac:dyDescent="0.25">
      <c r="A24" s="90">
        <v>13</v>
      </c>
      <c r="B24" s="117" t="s">
        <v>147</v>
      </c>
      <c r="C24" s="94">
        <v>18097170</v>
      </c>
      <c r="D24" s="96">
        <v>138035</v>
      </c>
      <c r="E24" s="94">
        <v>12049227</v>
      </c>
      <c r="F24" s="98">
        <v>43192</v>
      </c>
      <c r="G24" s="97">
        <v>348</v>
      </c>
      <c r="H24" s="96">
        <v>138035</v>
      </c>
      <c r="I24" s="94">
        <v>12049226</v>
      </c>
      <c r="J24" s="98">
        <v>43192</v>
      </c>
      <c r="K24" s="97">
        <v>3240</v>
      </c>
      <c r="L24" s="97"/>
      <c r="M24" s="94"/>
      <c r="N24" s="94"/>
      <c r="O24" s="97"/>
      <c r="P24" s="97"/>
      <c r="Q24" s="94"/>
      <c r="R24" s="94"/>
      <c r="S24" s="97"/>
      <c r="T24" s="97"/>
      <c r="U24" s="94"/>
      <c r="V24" s="94"/>
      <c r="W24" s="97"/>
      <c r="X24" s="95">
        <f t="shared" si="0"/>
        <v>3588</v>
      </c>
    </row>
    <row r="25" spans="1:24" x14ac:dyDescent="0.25">
      <c r="A25" s="90">
        <v>14</v>
      </c>
      <c r="B25" s="117" t="s">
        <v>148</v>
      </c>
      <c r="C25" s="94">
        <v>18097171</v>
      </c>
      <c r="D25" s="96">
        <v>138056</v>
      </c>
      <c r="E25" s="94">
        <v>12091735</v>
      </c>
      <c r="F25" s="98">
        <v>43196</v>
      </c>
      <c r="G25" s="97">
        <v>348</v>
      </c>
      <c r="H25" s="96">
        <v>138056</v>
      </c>
      <c r="I25" s="94">
        <v>12091737</v>
      </c>
      <c r="J25" s="98">
        <v>43196</v>
      </c>
      <c r="K25" s="97">
        <v>3240</v>
      </c>
      <c r="L25" s="97"/>
      <c r="M25" s="94"/>
      <c r="N25" s="94"/>
      <c r="O25" s="97"/>
      <c r="P25" s="97"/>
      <c r="Q25" s="94"/>
      <c r="R25" s="94"/>
      <c r="S25" s="97"/>
      <c r="T25" s="97"/>
      <c r="U25" s="94"/>
      <c r="V25" s="94"/>
      <c r="W25" s="97"/>
      <c r="X25" s="95">
        <f t="shared" si="0"/>
        <v>3588</v>
      </c>
    </row>
    <row r="26" spans="1:24" x14ac:dyDescent="0.25">
      <c r="A26" s="90">
        <v>15</v>
      </c>
      <c r="B26" s="117" t="s">
        <v>149</v>
      </c>
      <c r="C26" s="94">
        <v>18097173</v>
      </c>
      <c r="D26" s="96">
        <v>138059</v>
      </c>
      <c r="E26" s="94">
        <v>12052272</v>
      </c>
      <c r="F26" s="98">
        <v>43197</v>
      </c>
      <c r="G26" s="97">
        <v>348</v>
      </c>
      <c r="H26" s="96">
        <v>138059</v>
      </c>
      <c r="I26" s="94">
        <v>12052260</v>
      </c>
      <c r="J26" s="98">
        <v>43197</v>
      </c>
      <c r="K26" s="97">
        <v>900</v>
      </c>
      <c r="L26" s="97"/>
      <c r="M26" s="94"/>
      <c r="N26" s="94"/>
      <c r="O26" s="97"/>
      <c r="P26" s="97"/>
      <c r="Q26" s="94"/>
      <c r="R26" s="94"/>
      <c r="S26" s="97"/>
      <c r="T26" s="97"/>
      <c r="U26" s="94"/>
      <c r="V26" s="94"/>
      <c r="W26" s="97"/>
      <c r="X26" s="95">
        <f t="shared" si="0"/>
        <v>1248</v>
      </c>
    </row>
    <row r="27" spans="1:24" x14ac:dyDescent="0.25">
      <c r="A27" s="90">
        <v>16</v>
      </c>
      <c r="B27" s="117" t="s">
        <v>150</v>
      </c>
      <c r="C27" s="94">
        <v>18097174</v>
      </c>
      <c r="D27" s="96">
        <v>138052</v>
      </c>
      <c r="E27" s="94">
        <v>12041631</v>
      </c>
      <c r="F27" s="98">
        <v>43195</v>
      </c>
      <c r="G27" s="97">
        <v>348</v>
      </c>
      <c r="H27" s="94"/>
      <c r="I27" s="94"/>
      <c r="J27" s="98"/>
      <c r="K27" s="97"/>
      <c r="L27" s="97"/>
      <c r="M27" s="94"/>
      <c r="N27" s="94"/>
      <c r="O27" s="97"/>
      <c r="P27" s="97"/>
      <c r="Q27" s="94"/>
      <c r="R27" s="94"/>
      <c r="S27" s="97"/>
      <c r="T27" s="97"/>
      <c r="U27" s="94"/>
      <c r="V27" s="94"/>
      <c r="W27" s="97"/>
      <c r="X27" s="95">
        <f t="shared" si="0"/>
        <v>348</v>
      </c>
    </row>
    <row r="28" spans="1:24" x14ac:dyDescent="0.25">
      <c r="A28" s="90">
        <v>17</v>
      </c>
      <c r="B28" s="117" t="s">
        <v>151</v>
      </c>
      <c r="C28" s="94">
        <v>18097175</v>
      </c>
      <c r="D28" s="96">
        <v>137204</v>
      </c>
      <c r="E28" s="94">
        <v>12041619</v>
      </c>
      <c r="F28" s="98">
        <v>43193</v>
      </c>
      <c r="G28" s="97">
        <v>348</v>
      </c>
      <c r="H28" s="96">
        <v>137204</v>
      </c>
      <c r="I28" s="94">
        <v>12041617</v>
      </c>
      <c r="J28" s="98">
        <v>43193</v>
      </c>
      <c r="K28" s="97">
        <v>3060</v>
      </c>
      <c r="L28" s="97"/>
      <c r="M28" s="94"/>
      <c r="N28" s="94"/>
      <c r="O28" s="97"/>
      <c r="P28" s="97"/>
      <c r="Q28" s="94"/>
      <c r="R28" s="94"/>
      <c r="S28" s="97"/>
      <c r="T28" s="97"/>
      <c r="U28" s="94"/>
      <c r="V28" s="94"/>
      <c r="W28" s="97"/>
      <c r="X28" s="95">
        <f t="shared" si="0"/>
        <v>3408</v>
      </c>
    </row>
    <row r="29" spans="1:24" x14ac:dyDescent="0.25">
      <c r="A29" s="90">
        <v>18</v>
      </c>
      <c r="B29" s="117" t="s">
        <v>152</v>
      </c>
      <c r="C29" s="94">
        <v>18097176</v>
      </c>
      <c r="D29" s="96">
        <v>138059</v>
      </c>
      <c r="E29" s="94">
        <v>11893582</v>
      </c>
      <c r="F29" s="98">
        <v>43197</v>
      </c>
      <c r="G29" s="97">
        <v>348</v>
      </c>
      <c r="H29" s="96">
        <v>138059</v>
      </c>
      <c r="I29" s="94">
        <v>11893581</v>
      </c>
      <c r="J29" s="98">
        <v>43197</v>
      </c>
      <c r="K29" s="97">
        <v>900</v>
      </c>
      <c r="L29" s="97"/>
      <c r="M29" s="94"/>
      <c r="N29" s="94"/>
      <c r="O29" s="97"/>
      <c r="P29" s="97"/>
      <c r="Q29" s="94"/>
      <c r="R29" s="94"/>
      <c r="S29" s="97"/>
      <c r="T29" s="97"/>
      <c r="U29" s="94"/>
      <c r="V29" s="94"/>
      <c r="W29" s="97"/>
      <c r="X29" s="95">
        <f t="shared" si="0"/>
        <v>1248</v>
      </c>
    </row>
    <row r="30" spans="1:24" x14ac:dyDescent="0.25">
      <c r="A30" s="90">
        <v>19</v>
      </c>
      <c r="B30" s="117" t="s">
        <v>153</v>
      </c>
      <c r="C30" s="94">
        <v>18097177</v>
      </c>
      <c r="D30" s="96">
        <v>138052</v>
      </c>
      <c r="E30" s="94">
        <v>12038619</v>
      </c>
      <c r="F30" s="98">
        <v>43195</v>
      </c>
      <c r="G30" s="97">
        <v>348</v>
      </c>
      <c r="H30" s="96">
        <v>138062</v>
      </c>
      <c r="I30" s="94">
        <v>12060122</v>
      </c>
      <c r="J30" s="98">
        <v>43199</v>
      </c>
      <c r="K30" s="97">
        <v>900</v>
      </c>
      <c r="L30" s="96">
        <v>138533</v>
      </c>
      <c r="M30" s="94">
        <v>12038699</v>
      </c>
      <c r="N30" s="98">
        <v>43238</v>
      </c>
      <c r="O30" s="97">
        <v>2700</v>
      </c>
      <c r="P30" s="97"/>
      <c r="Q30" s="94"/>
      <c r="R30" s="94"/>
      <c r="S30" s="97"/>
      <c r="T30" s="97"/>
      <c r="U30" s="94"/>
      <c r="V30" s="94"/>
      <c r="W30" s="97"/>
      <c r="X30" s="95">
        <f t="shared" si="0"/>
        <v>3948</v>
      </c>
    </row>
    <row r="31" spans="1:24" x14ac:dyDescent="0.25">
      <c r="A31" s="90">
        <v>20</v>
      </c>
      <c r="B31" s="117" t="s">
        <v>154</v>
      </c>
      <c r="C31" s="105">
        <v>18097178</v>
      </c>
      <c r="D31" s="96">
        <v>138035</v>
      </c>
      <c r="E31" s="105">
        <v>11245910</v>
      </c>
      <c r="F31" s="106">
        <v>43192</v>
      </c>
      <c r="G31" s="137">
        <v>348</v>
      </c>
      <c r="H31" s="96">
        <v>138035</v>
      </c>
      <c r="I31" s="105">
        <v>11245912</v>
      </c>
      <c r="J31" s="106">
        <v>43192</v>
      </c>
      <c r="K31" s="137">
        <v>900</v>
      </c>
      <c r="L31" s="97"/>
      <c r="M31" s="105"/>
      <c r="N31" s="105"/>
      <c r="O31" s="137"/>
      <c r="P31" s="137"/>
      <c r="Q31" s="105"/>
      <c r="R31" s="105"/>
      <c r="S31" s="137"/>
      <c r="T31" s="97"/>
      <c r="U31" s="105"/>
      <c r="V31" s="105"/>
      <c r="W31" s="137"/>
      <c r="X31" s="95">
        <f t="shared" si="0"/>
        <v>1248</v>
      </c>
    </row>
    <row r="32" spans="1:24" x14ac:dyDescent="0.25">
      <c r="A32" s="90">
        <v>21</v>
      </c>
      <c r="B32" s="117" t="s">
        <v>155</v>
      </c>
      <c r="C32" s="94">
        <v>18097179</v>
      </c>
      <c r="D32" s="96">
        <v>138052</v>
      </c>
      <c r="E32" s="94">
        <v>11895693</v>
      </c>
      <c r="F32" s="98">
        <v>43195</v>
      </c>
      <c r="G32" s="97">
        <v>348</v>
      </c>
      <c r="H32" s="96">
        <v>138008</v>
      </c>
      <c r="I32" s="94">
        <v>11474959</v>
      </c>
      <c r="J32" s="98">
        <v>43187</v>
      </c>
      <c r="K32" s="97">
        <v>900</v>
      </c>
      <c r="L32" s="96">
        <v>138853</v>
      </c>
      <c r="M32" s="94">
        <v>12154676</v>
      </c>
      <c r="N32" s="98">
        <v>43262</v>
      </c>
      <c r="O32" s="97">
        <v>900</v>
      </c>
      <c r="P32" s="96">
        <v>138638</v>
      </c>
      <c r="Q32" s="94">
        <v>12143311</v>
      </c>
      <c r="R32" s="98">
        <v>43246</v>
      </c>
      <c r="S32" s="97">
        <v>900</v>
      </c>
      <c r="T32" s="96" t="e">
        <v>#N/A</v>
      </c>
      <c r="U32" s="94">
        <v>12154884</v>
      </c>
      <c r="V32" s="98">
        <v>43308</v>
      </c>
      <c r="W32" s="97">
        <v>900</v>
      </c>
      <c r="X32" s="95">
        <f t="shared" si="0"/>
        <v>3948</v>
      </c>
    </row>
    <row r="33" spans="1:24" x14ac:dyDescent="0.25">
      <c r="A33" s="90">
        <v>22</v>
      </c>
      <c r="B33" s="117" t="s">
        <v>156</v>
      </c>
      <c r="C33" s="94">
        <v>18097180</v>
      </c>
      <c r="D33" s="96">
        <v>138056</v>
      </c>
      <c r="E33" s="94">
        <v>12048568</v>
      </c>
      <c r="F33" s="98">
        <v>43196</v>
      </c>
      <c r="G33" s="97">
        <v>348</v>
      </c>
      <c r="H33" s="96">
        <v>138056</v>
      </c>
      <c r="I33" s="94">
        <v>12048570</v>
      </c>
      <c r="J33" s="98">
        <v>43196</v>
      </c>
      <c r="K33" s="97">
        <v>3240</v>
      </c>
      <c r="L33" s="97"/>
      <c r="M33" s="94"/>
      <c r="N33" s="94"/>
      <c r="O33" s="97"/>
      <c r="P33" s="97"/>
      <c r="Q33" s="94"/>
      <c r="R33" s="94"/>
      <c r="S33" s="97"/>
      <c r="T33" s="97"/>
      <c r="U33" s="94"/>
      <c r="V33" s="94"/>
      <c r="W33" s="97"/>
      <c r="X33" s="95">
        <f t="shared" si="0"/>
        <v>3588</v>
      </c>
    </row>
    <row r="34" spans="1:24" x14ac:dyDescent="0.25">
      <c r="A34" s="90">
        <v>23</v>
      </c>
      <c r="B34" s="117" t="s">
        <v>157</v>
      </c>
      <c r="C34" s="94">
        <v>18097181</v>
      </c>
      <c r="D34" s="96">
        <v>138059</v>
      </c>
      <c r="E34" s="94">
        <v>11980457</v>
      </c>
      <c r="F34" s="98">
        <v>43197</v>
      </c>
      <c r="G34" s="97">
        <v>348</v>
      </c>
      <c r="H34" s="96">
        <v>138059</v>
      </c>
      <c r="I34" s="94">
        <v>11917256</v>
      </c>
      <c r="J34" s="98">
        <v>43197</v>
      </c>
      <c r="K34" s="97">
        <v>900</v>
      </c>
      <c r="L34" s="97"/>
      <c r="M34" s="94"/>
      <c r="N34" s="94"/>
      <c r="O34" s="97"/>
      <c r="P34" s="97"/>
      <c r="Q34" s="94"/>
      <c r="R34" s="94"/>
      <c r="S34" s="97"/>
      <c r="T34" s="97"/>
      <c r="U34" s="94"/>
      <c r="V34" s="94"/>
      <c r="W34" s="97"/>
      <c r="X34" s="95">
        <f t="shared" si="0"/>
        <v>1248</v>
      </c>
    </row>
    <row r="35" spans="1:24" x14ac:dyDescent="0.25">
      <c r="A35" s="90">
        <v>24</v>
      </c>
      <c r="B35" s="117" t="s">
        <v>158</v>
      </c>
      <c r="C35" s="94">
        <v>18097182</v>
      </c>
      <c r="D35" s="96">
        <v>137925</v>
      </c>
      <c r="E35" s="94">
        <v>8732532</v>
      </c>
      <c r="F35" s="98">
        <v>43186</v>
      </c>
      <c r="G35" s="97">
        <v>348</v>
      </c>
      <c r="H35" s="96">
        <v>138045</v>
      </c>
      <c r="I35" s="94">
        <v>8744816</v>
      </c>
      <c r="J35" s="98">
        <v>43194</v>
      </c>
      <c r="K35" s="97">
        <v>900</v>
      </c>
      <c r="L35" s="96">
        <v>138779</v>
      </c>
      <c r="M35" s="94">
        <v>12048938</v>
      </c>
      <c r="N35" s="98">
        <v>43255</v>
      </c>
      <c r="O35" s="97">
        <v>900</v>
      </c>
      <c r="P35" s="96">
        <v>138476</v>
      </c>
      <c r="Q35" s="94">
        <v>8803252</v>
      </c>
      <c r="R35" s="98">
        <v>43235</v>
      </c>
      <c r="S35" s="97">
        <v>900</v>
      </c>
      <c r="T35" s="96" t="e">
        <v>#N/A</v>
      </c>
      <c r="U35" s="94">
        <v>8914154</v>
      </c>
      <c r="V35" s="98">
        <v>43304</v>
      </c>
      <c r="W35" s="97">
        <v>900</v>
      </c>
      <c r="X35" s="95">
        <f t="shared" si="0"/>
        <v>3948</v>
      </c>
    </row>
    <row r="36" spans="1:24" x14ac:dyDescent="0.25">
      <c r="A36" s="90">
        <v>25</v>
      </c>
      <c r="B36" s="117" t="s">
        <v>159</v>
      </c>
      <c r="C36" s="94">
        <v>18097183</v>
      </c>
      <c r="D36" s="96">
        <v>138045</v>
      </c>
      <c r="E36" s="94">
        <v>12017199</v>
      </c>
      <c r="F36" s="98">
        <v>43194</v>
      </c>
      <c r="G36" s="97">
        <v>348</v>
      </c>
      <c r="H36" s="96">
        <v>138045</v>
      </c>
      <c r="I36" s="94">
        <v>12017196</v>
      </c>
      <c r="J36" s="98">
        <v>43194</v>
      </c>
      <c r="K36" s="97">
        <v>900</v>
      </c>
      <c r="L36" s="97"/>
      <c r="M36" s="94"/>
      <c r="N36" s="94"/>
      <c r="O36" s="97"/>
      <c r="P36" s="97"/>
      <c r="Q36" s="94"/>
      <c r="R36" s="94"/>
      <c r="S36" s="97"/>
      <c r="T36" s="97"/>
      <c r="U36" s="94"/>
      <c r="V36" s="94"/>
      <c r="W36" s="97"/>
      <c r="X36" s="95">
        <f t="shared" si="0"/>
        <v>1248</v>
      </c>
    </row>
    <row r="37" spans="1:24" x14ac:dyDescent="0.25">
      <c r="A37" s="90">
        <v>26</v>
      </c>
      <c r="B37" s="117" t="s">
        <v>160</v>
      </c>
      <c r="C37" s="94">
        <v>18097184</v>
      </c>
      <c r="D37" s="96">
        <v>138008</v>
      </c>
      <c r="E37" s="94">
        <v>12011020</v>
      </c>
      <c r="F37" s="98">
        <v>43187</v>
      </c>
      <c r="G37" s="97">
        <v>348</v>
      </c>
      <c r="H37" s="96">
        <v>139319</v>
      </c>
      <c r="I37" s="94">
        <v>12148127</v>
      </c>
      <c r="J37" s="98">
        <v>43297</v>
      </c>
      <c r="K37" s="97">
        <v>900</v>
      </c>
      <c r="L37" s="96">
        <v>139319</v>
      </c>
      <c r="M37" s="94">
        <v>12148127</v>
      </c>
      <c r="N37" s="98">
        <v>43297</v>
      </c>
      <c r="O37" s="97">
        <v>900</v>
      </c>
      <c r="P37" s="96">
        <v>139319</v>
      </c>
      <c r="Q37" s="94">
        <v>12148127</v>
      </c>
      <c r="R37" s="98">
        <v>43297</v>
      </c>
      <c r="S37" s="97">
        <v>900</v>
      </c>
      <c r="T37" s="97"/>
      <c r="U37" s="94">
        <v>12159296</v>
      </c>
      <c r="V37" s="98">
        <v>43311</v>
      </c>
      <c r="W37" s="97">
        <v>900</v>
      </c>
      <c r="X37" s="95">
        <f t="shared" si="0"/>
        <v>3948</v>
      </c>
    </row>
    <row r="38" spans="1:24" x14ac:dyDescent="0.25">
      <c r="A38" s="90">
        <v>27</v>
      </c>
      <c r="B38" s="117" t="s">
        <v>161</v>
      </c>
      <c r="C38" s="94">
        <v>18097185</v>
      </c>
      <c r="D38" s="96">
        <v>137204</v>
      </c>
      <c r="E38" s="94">
        <v>11831169</v>
      </c>
      <c r="F38" s="98">
        <v>43193</v>
      </c>
      <c r="G38" s="97">
        <v>348</v>
      </c>
      <c r="H38" s="96">
        <v>137204</v>
      </c>
      <c r="I38" s="94">
        <v>11831171</v>
      </c>
      <c r="J38" s="98">
        <v>43193</v>
      </c>
      <c r="K38" s="97">
        <v>900</v>
      </c>
      <c r="L38" s="96">
        <v>138813</v>
      </c>
      <c r="M38" s="94">
        <v>10616437</v>
      </c>
      <c r="N38" s="98">
        <v>43257</v>
      </c>
      <c r="O38" s="97">
        <v>900</v>
      </c>
      <c r="P38" s="96">
        <v>138381</v>
      </c>
      <c r="Q38" s="94">
        <v>12023501</v>
      </c>
      <c r="R38" s="98">
        <v>43224</v>
      </c>
      <c r="S38" s="97">
        <v>900</v>
      </c>
      <c r="T38" s="96">
        <v>139356</v>
      </c>
      <c r="U38" s="94">
        <v>11537246</v>
      </c>
      <c r="V38" s="98">
        <v>43299</v>
      </c>
      <c r="W38" s="97">
        <v>900</v>
      </c>
      <c r="X38" s="95">
        <f t="shared" si="0"/>
        <v>3948</v>
      </c>
    </row>
    <row r="39" spans="1:24" x14ac:dyDescent="0.25">
      <c r="A39" s="90">
        <v>28</v>
      </c>
      <c r="B39" s="117" t="s">
        <v>162</v>
      </c>
      <c r="C39" s="94">
        <v>18097186</v>
      </c>
      <c r="D39" s="96"/>
      <c r="E39" s="94"/>
      <c r="F39" s="98"/>
      <c r="G39" s="97">
        <v>0</v>
      </c>
      <c r="H39" s="94"/>
      <c r="I39" s="94"/>
      <c r="J39" s="94"/>
      <c r="K39" s="97"/>
      <c r="L39" s="97"/>
      <c r="M39" s="94"/>
      <c r="N39" s="94"/>
      <c r="O39" s="97"/>
      <c r="P39" s="97"/>
      <c r="Q39" s="94"/>
      <c r="R39" s="94"/>
      <c r="S39" s="97"/>
      <c r="T39" s="97"/>
      <c r="U39" s="94"/>
      <c r="V39" s="94"/>
      <c r="W39" s="97"/>
      <c r="X39" s="95">
        <f t="shared" si="0"/>
        <v>0</v>
      </c>
    </row>
    <row r="40" spans="1:24" x14ac:dyDescent="0.25">
      <c r="A40" s="90">
        <v>29</v>
      </c>
      <c r="B40" s="117" t="s">
        <v>163</v>
      </c>
      <c r="C40" s="94">
        <v>18097187</v>
      </c>
      <c r="D40" s="96">
        <v>138035</v>
      </c>
      <c r="E40" s="94">
        <v>40251116</v>
      </c>
      <c r="F40" s="98">
        <v>43192</v>
      </c>
      <c r="G40" s="97">
        <v>348</v>
      </c>
      <c r="H40" s="96">
        <v>138035</v>
      </c>
      <c r="I40" s="94">
        <v>40251116</v>
      </c>
      <c r="J40" s="98">
        <v>43192</v>
      </c>
      <c r="K40" s="97">
        <v>900</v>
      </c>
      <c r="L40" s="96">
        <v>138875</v>
      </c>
      <c r="M40" s="94">
        <v>12134170</v>
      </c>
      <c r="N40" s="98">
        <v>43264</v>
      </c>
      <c r="O40" s="97">
        <v>900</v>
      </c>
      <c r="P40" s="96">
        <v>138449</v>
      </c>
      <c r="Q40" s="94">
        <v>40251116</v>
      </c>
      <c r="R40" s="98">
        <v>43231</v>
      </c>
      <c r="S40" s="97">
        <v>900</v>
      </c>
      <c r="T40" s="97"/>
      <c r="U40" s="94"/>
      <c r="V40" s="94"/>
      <c r="W40" s="97"/>
      <c r="X40" s="95">
        <f t="shared" si="0"/>
        <v>3048</v>
      </c>
    </row>
    <row r="41" spans="1:24" x14ac:dyDescent="0.25">
      <c r="A41" s="90">
        <v>30</v>
      </c>
      <c r="B41" s="117" t="s">
        <v>164</v>
      </c>
      <c r="C41" s="94">
        <v>18097188</v>
      </c>
      <c r="D41" s="96">
        <v>137204</v>
      </c>
      <c r="E41" s="94">
        <v>12058057</v>
      </c>
      <c r="F41" s="98">
        <v>43193</v>
      </c>
      <c r="G41" s="97">
        <v>348</v>
      </c>
      <c r="H41" s="96">
        <v>138056</v>
      </c>
      <c r="I41" s="94">
        <v>11596689</v>
      </c>
      <c r="J41" s="98">
        <v>43196</v>
      </c>
      <c r="K41" s="97">
        <v>3240</v>
      </c>
      <c r="L41" s="97"/>
      <c r="M41" s="94"/>
      <c r="N41" s="94"/>
      <c r="O41" s="97"/>
      <c r="P41" s="97"/>
      <c r="Q41" s="94"/>
      <c r="R41" s="94"/>
      <c r="S41" s="97"/>
      <c r="T41" s="97"/>
      <c r="U41" s="94"/>
      <c r="V41" s="94"/>
      <c r="W41" s="97"/>
      <c r="X41" s="95">
        <f t="shared" si="0"/>
        <v>3588</v>
      </c>
    </row>
    <row r="42" spans="1:24" ht="15.75" thickBot="1" x14ac:dyDescent="0.3">
      <c r="G42" s="119">
        <f>SUM(G12:G41)</f>
        <v>10092</v>
      </c>
      <c r="K42" s="119">
        <f>SUM(K12:K41)</f>
        <v>50760</v>
      </c>
      <c r="O42" s="119">
        <f>SUM(O12:O41)</f>
        <v>11520</v>
      </c>
      <c r="S42" s="119">
        <f>SUM(S12:S41)</f>
        <v>7920</v>
      </c>
      <c r="W42" s="119">
        <f>SUM(W12:W41)</f>
        <v>6300</v>
      </c>
      <c r="X42" s="119">
        <f>SUM(X12:X41)</f>
        <v>86592</v>
      </c>
    </row>
    <row r="43" spans="1:24" ht="15.75" thickBot="1" x14ac:dyDescent="0.3"/>
    <row r="44" spans="1:24" x14ac:dyDescent="0.25">
      <c r="V44" s="120" t="s">
        <v>45</v>
      </c>
      <c r="W44" s="121"/>
      <c r="X44" s="122">
        <f>G42</f>
        <v>10092</v>
      </c>
    </row>
    <row r="45" spans="1:24" ht="15.75" thickBot="1" x14ac:dyDescent="0.3">
      <c r="V45" s="123" t="s">
        <v>118</v>
      </c>
      <c r="W45" s="124"/>
      <c r="X45" s="125">
        <f>K42+O42+S42+W42</f>
        <v>76500</v>
      </c>
    </row>
  </sheetData>
  <mergeCells count="33">
    <mergeCell ref="V45:W45"/>
    <mergeCell ref="S10:S11"/>
    <mergeCell ref="T10:T11"/>
    <mergeCell ref="U10:U11"/>
    <mergeCell ref="V10:V11"/>
    <mergeCell ref="W10:W11"/>
    <mergeCell ref="V44:W44"/>
    <mergeCell ref="M10:M11"/>
    <mergeCell ref="N10:N11"/>
    <mergeCell ref="O10:O11"/>
    <mergeCell ref="P10:P11"/>
    <mergeCell ref="Q10:Q11"/>
    <mergeCell ref="R10:R11"/>
    <mergeCell ref="X8:X11"/>
    <mergeCell ref="H9:K9"/>
    <mergeCell ref="L9:O9"/>
    <mergeCell ref="P9:S9"/>
    <mergeCell ref="T9:W9"/>
    <mergeCell ref="H10:H11"/>
    <mergeCell ref="I10:I11"/>
    <mergeCell ref="J10:J11"/>
    <mergeCell ref="K10:K11"/>
    <mergeCell ref="L10:L11"/>
    <mergeCell ref="A1:X1"/>
    <mergeCell ref="A2:X2"/>
    <mergeCell ref="A3:X3"/>
    <mergeCell ref="A5:X5"/>
    <mergeCell ref="A6:X6"/>
    <mergeCell ref="A8:A11"/>
    <mergeCell ref="B8:B11"/>
    <mergeCell ref="C8:C11"/>
    <mergeCell ref="D8:G10"/>
    <mergeCell ref="H8:W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workbookViewId="0">
      <selection activeCell="E23" sqref="E23"/>
    </sheetView>
  </sheetViews>
  <sheetFormatPr baseColWidth="10" defaultRowHeight="15" x14ac:dyDescent="0.25"/>
  <sheetData>
    <row r="1" spans="1:24" x14ac:dyDescent="0.25">
      <c r="A1" s="109" t="s">
        <v>115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09" t="s">
        <v>165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0" t="s">
        <v>117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</row>
    <row r="4" spans="1:24" x14ac:dyDescent="0.25">
      <c r="A4" s="111"/>
      <c r="B4" s="112"/>
      <c r="C4" s="113"/>
      <c r="D4" s="113"/>
      <c r="I4" s="112"/>
      <c r="J4" s="112"/>
    </row>
    <row r="5" spans="1:24" x14ac:dyDescent="0.25">
      <c r="A5" s="114" t="s">
        <v>133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</row>
    <row r="6" spans="1:24" x14ac:dyDescent="0.25">
      <c r="A6" s="114" t="s">
        <v>118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</row>
    <row r="7" spans="1:24" ht="15.75" thickBot="1" x14ac:dyDescent="0.3"/>
    <row r="8" spans="1:24" ht="15.75" thickBot="1" x14ac:dyDescent="0.3">
      <c r="A8" s="1" t="s">
        <v>0</v>
      </c>
      <c r="B8" s="3" t="s">
        <v>3</v>
      </c>
      <c r="C8" s="3" t="s">
        <v>4</v>
      </c>
      <c r="D8" s="6" t="s">
        <v>21</v>
      </c>
      <c r="E8" s="7"/>
      <c r="F8" s="7"/>
      <c r="G8" s="8"/>
      <c r="H8" s="12" t="s">
        <v>166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5" t="s">
        <v>27</v>
      </c>
    </row>
    <row r="9" spans="1:24" ht="15.75" thickBot="1" x14ac:dyDescent="0.3">
      <c r="A9" s="30"/>
      <c r="B9" s="32"/>
      <c r="C9" s="32"/>
      <c r="D9" s="35"/>
      <c r="E9" s="36"/>
      <c r="F9" s="36"/>
      <c r="G9" s="37"/>
      <c r="H9" s="41" t="s">
        <v>33</v>
      </c>
      <c r="I9" s="42"/>
      <c r="J9" s="42"/>
      <c r="K9" s="42"/>
      <c r="L9" s="44" t="s">
        <v>34</v>
      </c>
      <c r="M9" s="45"/>
      <c r="N9" s="45"/>
      <c r="O9" s="45"/>
      <c r="P9" s="44" t="s">
        <v>35</v>
      </c>
      <c r="Q9" s="45"/>
      <c r="R9" s="45"/>
      <c r="S9" s="45"/>
      <c r="T9" s="44" t="s">
        <v>36</v>
      </c>
      <c r="U9" s="45"/>
      <c r="V9" s="45"/>
      <c r="W9" s="45"/>
      <c r="X9" s="47"/>
    </row>
    <row r="10" spans="1:24" ht="15.75" thickBot="1" x14ac:dyDescent="0.3">
      <c r="A10" s="30"/>
      <c r="B10" s="32"/>
      <c r="C10" s="32"/>
      <c r="D10" s="35"/>
      <c r="E10" s="36"/>
      <c r="F10" s="36"/>
      <c r="G10" s="37"/>
      <c r="H10" s="65" t="s">
        <v>37</v>
      </c>
      <c r="I10" s="3" t="s">
        <v>38</v>
      </c>
      <c r="J10" s="2" t="s">
        <v>39</v>
      </c>
      <c r="K10" s="66" t="s">
        <v>40</v>
      </c>
      <c r="L10" s="3" t="s">
        <v>37</v>
      </c>
      <c r="M10" s="31" t="s">
        <v>38</v>
      </c>
      <c r="N10" s="31" t="s">
        <v>39</v>
      </c>
      <c r="O10" s="66" t="s">
        <v>40</v>
      </c>
      <c r="P10" s="3" t="s">
        <v>37</v>
      </c>
      <c r="Q10" s="31" t="s">
        <v>38</v>
      </c>
      <c r="R10" s="31" t="s">
        <v>39</v>
      </c>
      <c r="S10" s="69" t="s">
        <v>40</v>
      </c>
      <c r="T10" s="3" t="s">
        <v>37</v>
      </c>
      <c r="U10" s="31" t="s">
        <v>38</v>
      </c>
      <c r="V10" s="31" t="s">
        <v>39</v>
      </c>
      <c r="W10" s="69" t="s">
        <v>40</v>
      </c>
      <c r="X10" s="47"/>
    </row>
    <row r="11" spans="1:24" ht="28.5" x14ac:dyDescent="0.25">
      <c r="A11" s="77"/>
      <c r="B11" s="32"/>
      <c r="C11" s="32"/>
      <c r="D11" s="79" t="s">
        <v>37</v>
      </c>
      <c r="E11" s="80" t="s">
        <v>38</v>
      </c>
      <c r="F11" s="80" t="s">
        <v>39</v>
      </c>
      <c r="G11" s="81" t="s">
        <v>40</v>
      </c>
      <c r="H11" s="84"/>
      <c r="I11" s="32"/>
      <c r="J11" s="31"/>
      <c r="K11" s="69"/>
      <c r="L11" s="31"/>
      <c r="M11" s="31"/>
      <c r="N11" s="31"/>
      <c r="O11" s="69"/>
      <c r="P11" s="31"/>
      <c r="Q11" s="31"/>
      <c r="R11" s="31"/>
      <c r="S11" s="69"/>
      <c r="T11" s="31"/>
      <c r="U11" s="31"/>
      <c r="V11" s="31"/>
      <c r="W11" s="69"/>
      <c r="X11" s="86"/>
    </row>
    <row r="12" spans="1:24" x14ac:dyDescent="0.25">
      <c r="A12" s="90">
        <v>1</v>
      </c>
      <c r="B12" s="117" t="s">
        <v>167</v>
      </c>
      <c r="C12" s="94">
        <v>15097305</v>
      </c>
      <c r="D12" s="96">
        <v>137779</v>
      </c>
      <c r="E12" s="94">
        <v>8711018</v>
      </c>
      <c r="F12" s="98">
        <v>43174</v>
      </c>
      <c r="G12" s="97">
        <v>348</v>
      </c>
      <c r="H12" s="96">
        <v>137779</v>
      </c>
      <c r="I12" s="94">
        <v>8711029</v>
      </c>
      <c r="J12" s="98">
        <v>43174</v>
      </c>
      <c r="K12" s="97">
        <v>900</v>
      </c>
      <c r="L12" s="96">
        <v>138326</v>
      </c>
      <c r="M12" s="94">
        <v>8782602</v>
      </c>
      <c r="N12" s="98">
        <v>43220</v>
      </c>
      <c r="O12" s="97">
        <v>900</v>
      </c>
      <c r="P12" s="96">
        <v>139368</v>
      </c>
      <c r="Q12" s="94">
        <v>8910220</v>
      </c>
      <c r="R12" s="98">
        <v>43300</v>
      </c>
      <c r="S12" s="97">
        <v>900</v>
      </c>
      <c r="T12" s="96">
        <v>139368</v>
      </c>
      <c r="U12" s="94">
        <v>8910220</v>
      </c>
      <c r="V12" s="98">
        <v>43300</v>
      </c>
      <c r="W12" s="97">
        <v>900</v>
      </c>
      <c r="X12" s="95">
        <f>SUM(G12,K12,O12,S12,W12)</f>
        <v>3948</v>
      </c>
    </row>
    <row r="13" spans="1:24" x14ac:dyDescent="0.25">
      <c r="A13" s="90">
        <v>2</v>
      </c>
      <c r="B13" s="117" t="s">
        <v>168</v>
      </c>
      <c r="C13" s="94">
        <v>17097078</v>
      </c>
      <c r="D13" s="96">
        <v>137600</v>
      </c>
      <c r="E13" s="94">
        <v>8668542</v>
      </c>
      <c r="F13" s="98">
        <v>43159</v>
      </c>
      <c r="G13" s="97">
        <v>348</v>
      </c>
      <c r="H13" s="96">
        <v>137600</v>
      </c>
      <c r="I13" s="94">
        <v>8668560</v>
      </c>
      <c r="J13" s="98">
        <v>43159</v>
      </c>
      <c r="K13" s="97">
        <v>3240</v>
      </c>
      <c r="L13" s="97"/>
      <c r="M13" s="94"/>
      <c r="N13" s="94"/>
      <c r="O13" s="97"/>
      <c r="P13" s="97"/>
      <c r="Q13" s="94"/>
      <c r="R13" s="94"/>
      <c r="S13" s="97"/>
      <c r="T13" s="97"/>
      <c r="U13" s="94"/>
      <c r="V13" s="94"/>
      <c r="W13" s="97"/>
      <c r="X13" s="95">
        <f t="shared" ref="X13:X33" si="0">SUM(G13,K13,O13,S13,W13)</f>
        <v>3588</v>
      </c>
    </row>
    <row r="14" spans="1:24" x14ac:dyDescent="0.25">
      <c r="A14" s="90">
        <v>3</v>
      </c>
      <c r="B14" s="117" t="s">
        <v>169</v>
      </c>
      <c r="C14" s="94">
        <v>17097068</v>
      </c>
      <c r="D14" s="96">
        <v>137779</v>
      </c>
      <c r="E14" s="94">
        <v>8711636</v>
      </c>
      <c r="F14" s="98">
        <v>43174</v>
      </c>
      <c r="G14" s="97">
        <v>348</v>
      </c>
      <c r="H14" s="96">
        <v>137779</v>
      </c>
      <c r="I14" s="94">
        <v>8711641</v>
      </c>
      <c r="J14" s="98">
        <v>43174</v>
      </c>
      <c r="K14" s="97">
        <v>900</v>
      </c>
      <c r="L14" s="96">
        <v>139264</v>
      </c>
      <c r="M14" s="94">
        <v>8894694</v>
      </c>
      <c r="N14" s="98">
        <v>43292</v>
      </c>
      <c r="O14" s="97">
        <v>2700</v>
      </c>
      <c r="P14" s="97"/>
      <c r="Q14" s="94"/>
      <c r="R14" s="94"/>
      <c r="S14" s="97"/>
      <c r="T14" s="97"/>
      <c r="U14" s="94"/>
      <c r="V14" s="94"/>
      <c r="W14" s="97"/>
      <c r="X14" s="95">
        <f t="shared" si="0"/>
        <v>3948</v>
      </c>
    </row>
    <row r="15" spans="1:24" x14ac:dyDescent="0.25">
      <c r="A15" s="90">
        <v>4</v>
      </c>
      <c r="B15" s="117" t="s">
        <v>170</v>
      </c>
      <c r="C15" s="94">
        <v>17097084</v>
      </c>
      <c r="D15" s="96">
        <v>137747</v>
      </c>
      <c r="E15" s="94">
        <v>8697577</v>
      </c>
      <c r="F15" s="98">
        <v>43169</v>
      </c>
      <c r="G15" s="97">
        <v>348</v>
      </c>
      <c r="H15" s="96">
        <v>137747</v>
      </c>
      <c r="I15" s="94">
        <v>8697584</v>
      </c>
      <c r="J15" s="98">
        <v>43169</v>
      </c>
      <c r="K15" s="97">
        <v>3240</v>
      </c>
      <c r="L15" s="97"/>
      <c r="M15" s="94"/>
      <c r="N15" s="94"/>
      <c r="O15" s="97"/>
      <c r="P15" s="97"/>
      <c r="Q15" s="94"/>
      <c r="R15" s="94"/>
      <c r="S15" s="97"/>
      <c r="T15" s="97"/>
      <c r="U15" s="94"/>
      <c r="V15" s="94"/>
      <c r="W15" s="97"/>
      <c r="X15" s="95">
        <f t="shared" si="0"/>
        <v>3588</v>
      </c>
    </row>
    <row r="16" spans="1:24" x14ac:dyDescent="0.25">
      <c r="A16" s="90">
        <v>5</v>
      </c>
      <c r="B16" s="117" t="s">
        <v>171</v>
      </c>
      <c r="C16" s="94">
        <v>17097074</v>
      </c>
      <c r="D16" s="96"/>
      <c r="E16" s="94"/>
      <c r="F16" s="94"/>
      <c r="G16" s="97">
        <v>0</v>
      </c>
      <c r="H16" s="96">
        <v>132348</v>
      </c>
      <c r="I16" s="105">
        <v>112019</v>
      </c>
      <c r="J16" s="106">
        <v>42832</v>
      </c>
      <c r="K16" s="97">
        <v>3060</v>
      </c>
      <c r="L16" s="97"/>
      <c r="M16" s="94"/>
      <c r="N16" s="94"/>
      <c r="O16" s="97"/>
      <c r="P16" s="97"/>
      <c r="Q16" s="94"/>
      <c r="R16" s="94"/>
      <c r="S16" s="97"/>
      <c r="T16" s="97"/>
      <c r="U16" s="94"/>
      <c r="V16" s="94"/>
      <c r="W16" s="97"/>
      <c r="X16" s="95">
        <f t="shared" si="0"/>
        <v>3060</v>
      </c>
    </row>
    <row r="17" spans="1:24" x14ac:dyDescent="0.25">
      <c r="A17" s="90">
        <v>6</v>
      </c>
      <c r="B17" s="117" t="s">
        <v>172</v>
      </c>
      <c r="C17" s="94">
        <v>17097075</v>
      </c>
      <c r="D17" s="96">
        <v>137428</v>
      </c>
      <c r="E17" s="94">
        <v>8657192</v>
      </c>
      <c r="F17" s="98">
        <v>43153</v>
      </c>
      <c r="G17" s="97">
        <v>348</v>
      </c>
      <c r="H17" s="96">
        <v>137700</v>
      </c>
      <c r="I17" s="94">
        <v>8678076</v>
      </c>
      <c r="J17" s="98">
        <v>43164</v>
      </c>
      <c r="K17" s="97">
        <v>900</v>
      </c>
      <c r="L17" s="96">
        <v>138376</v>
      </c>
      <c r="M17" s="94">
        <v>8786050</v>
      </c>
      <c r="N17" s="98">
        <v>43223</v>
      </c>
      <c r="O17" s="97">
        <v>900</v>
      </c>
      <c r="P17" s="97"/>
      <c r="Q17" s="94"/>
      <c r="R17" s="94"/>
      <c r="S17" s="97"/>
      <c r="T17" s="97"/>
      <c r="U17" s="94"/>
      <c r="V17" s="94"/>
      <c r="W17" s="97"/>
      <c r="X17" s="95">
        <f t="shared" si="0"/>
        <v>2148</v>
      </c>
    </row>
    <row r="18" spans="1:24" x14ac:dyDescent="0.25">
      <c r="A18" s="90">
        <v>7</v>
      </c>
      <c r="B18" s="117" t="s">
        <v>173</v>
      </c>
      <c r="C18" s="94">
        <v>17097083</v>
      </c>
      <c r="D18" s="96">
        <v>137779</v>
      </c>
      <c r="E18" s="94">
        <v>8711079</v>
      </c>
      <c r="F18" s="98">
        <v>43174</v>
      </c>
      <c r="G18" s="97">
        <v>348</v>
      </c>
      <c r="H18" s="96">
        <v>137779</v>
      </c>
      <c r="I18" s="94">
        <v>8711083</v>
      </c>
      <c r="J18" s="98">
        <v>43174</v>
      </c>
      <c r="K18" s="97">
        <v>900</v>
      </c>
      <c r="L18" s="97"/>
      <c r="M18" s="94"/>
      <c r="N18" s="94"/>
      <c r="O18" s="97"/>
      <c r="P18" s="97"/>
      <c r="Q18" s="94"/>
      <c r="R18" s="94"/>
      <c r="S18" s="97"/>
      <c r="T18" s="97"/>
      <c r="U18" s="94"/>
      <c r="V18" s="94"/>
      <c r="W18" s="97"/>
      <c r="X18" s="95">
        <f t="shared" si="0"/>
        <v>1248</v>
      </c>
    </row>
    <row r="19" spans="1:24" x14ac:dyDescent="0.25">
      <c r="A19" s="90">
        <v>8</v>
      </c>
      <c r="B19" s="117" t="s">
        <v>174</v>
      </c>
      <c r="C19" s="94">
        <v>17097082</v>
      </c>
      <c r="D19" s="96">
        <v>137779</v>
      </c>
      <c r="E19" s="94">
        <v>8711316</v>
      </c>
      <c r="F19" s="98">
        <v>43174</v>
      </c>
      <c r="G19" s="97">
        <v>348</v>
      </c>
      <c r="H19" s="94"/>
      <c r="I19" s="94"/>
      <c r="J19" s="94"/>
      <c r="K19" s="97"/>
      <c r="L19" s="97"/>
      <c r="M19" s="94"/>
      <c r="N19" s="94"/>
      <c r="O19" s="97"/>
      <c r="P19" s="97"/>
      <c r="Q19" s="94"/>
      <c r="R19" s="94"/>
      <c r="S19" s="97"/>
      <c r="T19" s="97"/>
      <c r="U19" s="94"/>
      <c r="V19" s="94"/>
      <c r="W19" s="97"/>
      <c r="X19" s="95">
        <f t="shared" si="0"/>
        <v>348</v>
      </c>
    </row>
    <row r="20" spans="1:24" x14ac:dyDescent="0.25">
      <c r="A20" s="90">
        <v>9</v>
      </c>
      <c r="B20" s="117" t="s">
        <v>175</v>
      </c>
      <c r="C20" s="94">
        <v>17097066</v>
      </c>
      <c r="D20" s="96">
        <v>137389</v>
      </c>
      <c r="E20" s="94">
        <v>11982445</v>
      </c>
      <c r="F20" s="98">
        <v>43150</v>
      </c>
      <c r="G20" s="97">
        <v>348</v>
      </c>
      <c r="H20" s="96">
        <v>137389</v>
      </c>
      <c r="I20" s="94">
        <v>11982447</v>
      </c>
      <c r="J20" s="98">
        <v>43150</v>
      </c>
      <c r="K20" s="97">
        <v>900</v>
      </c>
      <c r="L20" s="96">
        <v>138929</v>
      </c>
      <c r="M20" s="94">
        <v>12137671</v>
      </c>
      <c r="N20" s="98">
        <v>43269</v>
      </c>
      <c r="O20" s="97">
        <v>900</v>
      </c>
      <c r="P20" s="96">
        <v>138929</v>
      </c>
      <c r="Q20" s="94">
        <v>12137672</v>
      </c>
      <c r="R20" s="98">
        <v>43269</v>
      </c>
      <c r="S20" s="97">
        <v>900</v>
      </c>
      <c r="T20" s="96">
        <v>138635</v>
      </c>
      <c r="U20" s="94">
        <v>12137408</v>
      </c>
      <c r="V20" s="98">
        <v>43245</v>
      </c>
      <c r="W20" s="97">
        <v>900</v>
      </c>
      <c r="X20" s="95">
        <f t="shared" si="0"/>
        <v>3948</v>
      </c>
    </row>
    <row r="21" spans="1:24" x14ac:dyDescent="0.25">
      <c r="A21" s="90">
        <v>10</v>
      </c>
      <c r="B21" s="117" t="s">
        <v>176</v>
      </c>
      <c r="C21" s="94">
        <v>17097072</v>
      </c>
      <c r="D21" s="96">
        <v>137402</v>
      </c>
      <c r="E21" s="94">
        <v>8652007</v>
      </c>
      <c r="F21" s="98">
        <v>43151</v>
      </c>
      <c r="G21" s="97">
        <v>348</v>
      </c>
      <c r="H21" s="96">
        <v>137407</v>
      </c>
      <c r="I21" s="94">
        <v>8655271</v>
      </c>
      <c r="J21" s="98">
        <v>43152</v>
      </c>
      <c r="K21" s="97">
        <v>3240</v>
      </c>
      <c r="L21" s="97"/>
      <c r="M21" s="94"/>
      <c r="N21" s="94"/>
      <c r="O21" s="97"/>
      <c r="P21" s="97"/>
      <c r="Q21" s="94"/>
      <c r="R21" s="94"/>
      <c r="S21" s="97"/>
      <c r="T21" s="97"/>
      <c r="U21" s="94"/>
      <c r="V21" s="94"/>
      <c r="W21" s="97"/>
      <c r="X21" s="95">
        <f t="shared" si="0"/>
        <v>3588</v>
      </c>
    </row>
    <row r="22" spans="1:24" x14ac:dyDescent="0.25">
      <c r="A22" s="90">
        <v>11</v>
      </c>
      <c r="B22" s="117" t="s">
        <v>177</v>
      </c>
      <c r="C22" s="94">
        <v>17097070</v>
      </c>
      <c r="D22" s="96">
        <v>137428</v>
      </c>
      <c r="E22" s="94">
        <v>8657012</v>
      </c>
      <c r="F22" s="98">
        <v>43153</v>
      </c>
      <c r="G22" s="97">
        <v>348</v>
      </c>
      <c r="H22" s="96">
        <v>137768</v>
      </c>
      <c r="I22" s="94">
        <v>8703536</v>
      </c>
      <c r="J22" s="98">
        <v>43172</v>
      </c>
      <c r="K22" s="97">
        <v>900</v>
      </c>
      <c r="L22" s="96">
        <v>138391</v>
      </c>
      <c r="M22" s="94">
        <v>8790562</v>
      </c>
      <c r="N22" s="98">
        <v>43225</v>
      </c>
      <c r="O22" s="97">
        <v>900</v>
      </c>
      <c r="P22" s="96">
        <v>139106</v>
      </c>
      <c r="Q22" s="105">
        <v>8865176</v>
      </c>
      <c r="R22" s="106">
        <v>43278</v>
      </c>
      <c r="S22" s="97">
        <v>900</v>
      </c>
      <c r="T22" s="96">
        <v>139106</v>
      </c>
      <c r="U22" s="105">
        <v>8865181</v>
      </c>
      <c r="V22" s="106">
        <v>43278</v>
      </c>
      <c r="W22" s="97">
        <v>900</v>
      </c>
      <c r="X22" s="95">
        <f t="shared" si="0"/>
        <v>3948</v>
      </c>
    </row>
    <row r="23" spans="1:24" x14ac:dyDescent="0.25">
      <c r="A23" s="90">
        <v>12</v>
      </c>
      <c r="B23" s="117" t="s">
        <v>178</v>
      </c>
      <c r="C23" s="94">
        <v>17097081</v>
      </c>
      <c r="D23" s="96">
        <v>137779</v>
      </c>
      <c r="E23" s="94">
        <v>42850882</v>
      </c>
      <c r="F23" s="98">
        <v>43174</v>
      </c>
      <c r="G23" s="97">
        <v>348</v>
      </c>
      <c r="H23" s="96">
        <v>137779</v>
      </c>
      <c r="I23" s="94">
        <v>42850882</v>
      </c>
      <c r="J23" s="98">
        <v>43174</v>
      </c>
      <c r="K23" s="97">
        <v>3240</v>
      </c>
      <c r="L23" s="97"/>
      <c r="M23" s="94"/>
      <c r="N23" s="94"/>
      <c r="O23" s="97"/>
      <c r="P23" s="97"/>
      <c r="Q23" s="94"/>
      <c r="R23" s="94"/>
      <c r="S23" s="97"/>
      <c r="T23" s="97"/>
      <c r="U23" s="94"/>
      <c r="V23" s="94"/>
      <c r="W23" s="97"/>
      <c r="X23" s="95">
        <f t="shared" si="0"/>
        <v>3588</v>
      </c>
    </row>
    <row r="24" spans="1:24" x14ac:dyDescent="0.25">
      <c r="A24" s="90">
        <v>13</v>
      </c>
      <c r="B24" s="117" t="s">
        <v>179</v>
      </c>
      <c r="C24" s="94">
        <v>17097085</v>
      </c>
      <c r="D24" s="96">
        <v>137402</v>
      </c>
      <c r="E24" s="94">
        <v>12070487</v>
      </c>
      <c r="F24" s="98">
        <v>43151</v>
      </c>
      <c r="G24" s="97">
        <v>348</v>
      </c>
      <c r="H24" s="96">
        <v>137671</v>
      </c>
      <c r="I24" s="94">
        <v>8675431</v>
      </c>
      <c r="J24" s="98">
        <v>43161</v>
      </c>
      <c r="K24" s="97">
        <v>900</v>
      </c>
      <c r="L24" s="97"/>
      <c r="M24" s="94"/>
      <c r="N24" s="94"/>
      <c r="O24" s="97"/>
      <c r="P24" s="97"/>
      <c r="Q24" s="94"/>
      <c r="R24" s="94"/>
      <c r="S24" s="97"/>
      <c r="T24" s="97"/>
      <c r="U24" s="94"/>
      <c r="V24" s="94"/>
      <c r="W24" s="97"/>
      <c r="X24" s="95">
        <f t="shared" si="0"/>
        <v>1248</v>
      </c>
    </row>
    <row r="25" spans="1:24" x14ac:dyDescent="0.25">
      <c r="A25" s="90">
        <v>14</v>
      </c>
      <c r="B25" s="117" t="s">
        <v>180</v>
      </c>
      <c r="C25" s="94">
        <v>17097076</v>
      </c>
      <c r="D25" s="96"/>
      <c r="E25" s="94"/>
      <c r="F25" s="94"/>
      <c r="G25" s="97">
        <v>0</v>
      </c>
      <c r="H25" s="94"/>
      <c r="I25" s="94"/>
      <c r="J25" s="94"/>
      <c r="K25" s="97"/>
      <c r="L25" s="97"/>
      <c r="M25" s="94"/>
      <c r="N25" s="94"/>
      <c r="O25" s="97"/>
      <c r="P25" s="97"/>
      <c r="Q25" s="94"/>
      <c r="R25" s="94"/>
      <c r="S25" s="97"/>
      <c r="T25" s="97"/>
      <c r="U25" s="94"/>
      <c r="V25" s="94"/>
      <c r="W25" s="97"/>
      <c r="X25" s="95">
        <f t="shared" si="0"/>
        <v>0</v>
      </c>
    </row>
    <row r="26" spans="1:24" x14ac:dyDescent="0.25">
      <c r="A26" s="90">
        <v>15</v>
      </c>
      <c r="B26" s="117" t="s">
        <v>181</v>
      </c>
      <c r="C26" s="94">
        <v>17097077</v>
      </c>
      <c r="D26" s="96">
        <v>137537</v>
      </c>
      <c r="E26" s="94">
        <v>8665768</v>
      </c>
      <c r="F26" s="98">
        <v>43158</v>
      </c>
      <c r="G26" s="97">
        <v>348</v>
      </c>
      <c r="H26" s="96">
        <v>132532</v>
      </c>
      <c r="I26" s="105">
        <v>11386694</v>
      </c>
      <c r="J26" s="106">
        <v>42851</v>
      </c>
      <c r="K26" s="97">
        <v>3060</v>
      </c>
      <c r="L26" s="97"/>
      <c r="M26" s="94"/>
      <c r="N26" s="94"/>
      <c r="O26" s="97"/>
      <c r="P26" s="97"/>
      <c r="Q26" s="94"/>
      <c r="R26" s="94"/>
      <c r="S26" s="97"/>
      <c r="T26" s="97"/>
      <c r="U26" s="94"/>
      <c r="V26" s="94"/>
      <c r="W26" s="97"/>
      <c r="X26" s="95">
        <f t="shared" si="0"/>
        <v>3408</v>
      </c>
    </row>
    <row r="27" spans="1:24" x14ac:dyDescent="0.25">
      <c r="A27" s="90">
        <v>16</v>
      </c>
      <c r="B27" s="117" t="s">
        <v>182</v>
      </c>
      <c r="C27" s="94">
        <v>17097065</v>
      </c>
      <c r="D27" s="96">
        <v>137537</v>
      </c>
      <c r="E27" s="94">
        <v>8667622</v>
      </c>
      <c r="F27" s="98">
        <v>43158</v>
      </c>
      <c r="G27" s="97">
        <v>348</v>
      </c>
      <c r="H27" s="96">
        <v>137537</v>
      </c>
      <c r="I27" s="94">
        <v>8667623</v>
      </c>
      <c r="J27" s="98">
        <v>43158</v>
      </c>
      <c r="K27" s="97">
        <v>900</v>
      </c>
      <c r="L27" s="96">
        <v>138635</v>
      </c>
      <c r="M27" s="94">
        <v>8815968</v>
      </c>
      <c r="N27" s="98">
        <v>43245</v>
      </c>
      <c r="O27" s="97">
        <v>900</v>
      </c>
      <c r="P27" s="96">
        <v>138326</v>
      </c>
      <c r="Q27" s="94">
        <v>8782914</v>
      </c>
      <c r="R27" s="98">
        <v>43220</v>
      </c>
      <c r="S27" s="97">
        <v>900</v>
      </c>
      <c r="T27" s="96">
        <v>139137</v>
      </c>
      <c r="U27" s="105">
        <v>8867392</v>
      </c>
      <c r="V27" s="106">
        <v>43279</v>
      </c>
      <c r="W27" s="97">
        <v>900</v>
      </c>
      <c r="X27" s="95">
        <f t="shared" si="0"/>
        <v>3948</v>
      </c>
    </row>
    <row r="28" spans="1:24" x14ac:dyDescent="0.25">
      <c r="A28" s="90">
        <v>17</v>
      </c>
      <c r="B28" s="117" t="s">
        <v>183</v>
      </c>
      <c r="C28" s="94">
        <v>17097071</v>
      </c>
      <c r="D28" s="96">
        <v>137737</v>
      </c>
      <c r="E28" s="94">
        <v>8691771</v>
      </c>
      <c r="F28" s="98">
        <v>43167</v>
      </c>
      <c r="G28" s="97">
        <v>348</v>
      </c>
      <c r="H28" s="96">
        <v>137737</v>
      </c>
      <c r="I28" s="94">
        <v>8691775</v>
      </c>
      <c r="J28" s="98">
        <v>43167</v>
      </c>
      <c r="K28" s="97">
        <v>3240</v>
      </c>
      <c r="L28" s="97"/>
      <c r="M28" s="94"/>
      <c r="N28" s="94"/>
      <c r="O28" s="97"/>
      <c r="P28" s="97"/>
      <c r="Q28" s="94"/>
      <c r="R28" s="94"/>
      <c r="S28" s="97"/>
      <c r="T28" s="97"/>
      <c r="U28" s="94"/>
      <c r="V28" s="94"/>
      <c r="W28" s="97"/>
      <c r="X28" s="95">
        <f t="shared" si="0"/>
        <v>3588</v>
      </c>
    </row>
    <row r="29" spans="1:24" x14ac:dyDescent="0.25">
      <c r="A29" s="90">
        <v>18</v>
      </c>
      <c r="B29" s="117" t="s">
        <v>184</v>
      </c>
      <c r="C29" s="94">
        <v>17097062</v>
      </c>
      <c r="D29" s="96">
        <v>137721</v>
      </c>
      <c r="E29" s="94">
        <v>8683200</v>
      </c>
      <c r="F29" s="98">
        <v>43165</v>
      </c>
      <c r="G29" s="97">
        <v>348</v>
      </c>
      <c r="H29" s="96">
        <v>137773</v>
      </c>
      <c r="I29" s="94">
        <v>8707387</v>
      </c>
      <c r="J29" s="98">
        <v>43173</v>
      </c>
      <c r="K29" s="97">
        <v>900</v>
      </c>
      <c r="L29" s="96" t="e">
        <v>#N/A</v>
      </c>
      <c r="M29" s="94">
        <v>12144308</v>
      </c>
      <c r="N29" s="98">
        <v>43307</v>
      </c>
      <c r="O29" s="97">
        <v>2000</v>
      </c>
      <c r="P29" s="97"/>
      <c r="Q29" s="94"/>
      <c r="R29" s="94"/>
      <c r="S29" s="97"/>
      <c r="T29" s="97"/>
      <c r="U29" s="94"/>
      <c r="V29" s="94"/>
      <c r="W29" s="97"/>
      <c r="X29" s="95">
        <f t="shared" si="0"/>
        <v>3248</v>
      </c>
    </row>
    <row r="30" spans="1:24" x14ac:dyDescent="0.25">
      <c r="A30" s="90">
        <v>19</v>
      </c>
      <c r="B30" s="117" t="s">
        <v>185</v>
      </c>
      <c r="C30" s="94">
        <v>17097067</v>
      </c>
      <c r="D30" s="96">
        <v>137747</v>
      </c>
      <c r="E30" s="94">
        <v>8697676</v>
      </c>
      <c r="F30" s="98">
        <v>43169</v>
      </c>
      <c r="G30" s="97">
        <v>348</v>
      </c>
      <c r="H30" s="96">
        <v>137747</v>
      </c>
      <c r="I30" s="94">
        <v>8697682</v>
      </c>
      <c r="J30" s="98">
        <v>43169</v>
      </c>
      <c r="K30" s="97">
        <v>900</v>
      </c>
      <c r="L30" s="96">
        <v>138786</v>
      </c>
      <c r="M30" s="94">
        <v>8831766</v>
      </c>
      <c r="N30" s="98">
        <v>43256</v>
      </c>
      <c r="O30" s="97">
        <v>900</v>
      </c>
      <c r="P30" s="97"/>
      <c r="Q30" s="94">
        <v>8922226</v>
      </c>
      <c r="R30" s="98">
        <v>43311</v>
      </c>
      <c r="S30" s="97">
        <v>900</v>
      </c>
      <c r="T30" s="97"/>
      <c r="U30" s="94"/>
      <c r="V30" s="94"/>
      <c r="W30" s="97"/>
      <c r="X30" s="95">
        <f t="shared" si="0"/>
        <v>3048</v>
      </c>
    </row>
    <row r="31" spans="1:24" x14ac:dyDescent="0.25">
      <c r="A31" s="90">
        <v>20</v>
      </c>
      <c r="B31" s="117" t="s">
        <v>186</v>
      </c>
      <c r="C31" s="94">
        <v>17097086</v>
      </c>
      <c r="D31" s="96">
        <v>137737</v>
      </c>
      <c r="E31" s="94">
        <v>11815596</v>
      </c>
      <c r="F31" s="98">
        <v>43167</v>
      </c>
      <c r="G31" s="97">
        <v>348</v>
      </c>
      <c r="H31" s="96">
        <v>138045</v>
      </c>
      <c r="I31" s="105">
        <v>12054802</v>
      </c>
      <c r="J31" s="106">
        <v>43194</v>
      </c>
      <c r="K31" s="97">
        <v>900</v>
      </c>
      <c r="L31" s="96">
        <v>138813</v>
      </c>
      <c r="M31" s="105">
        <v>12075762</v>
      </c>
      <c r="N31" s="106">
        <v>43257</v>
      </c>
      <c r="O31" s="97">
        <v>900</v>
      </c>
      <c r="P31" s="96">
        <v>139319</v>
      </c>
      <c r="Q31" s="94">
        <v>12009332</v>
      </c>
      <c r="R31" s="98">
        <v>43297</v>
      </c>
      <c r="S31" s="97">
        <v>900</v>
      </c>
      <c r="T31" s="97"/>
      <c r="U31" s="94"/>
      <c r="V31" s="94"/>
      <c r="W31" s="97"/>
      <c r="X31" s="95">
        <f t="shared" si="0"/>
        <v>3048</v>
      </c>
    </row>
    <row r="32" spans="1:24" x14ac:dyDescent="0.25">
      <c r="A32" s="90">
        <v>21</v>
      </c>
      <c r="B32" s="117" t="s">
        <v>187</v>
      </c>
      <c r="C32" s="94">
        <v>17097079</v>
      </c>
      <c r="D32" s="96">
        <v>137600</v>
      </c>
      <c r="E32" s="94">
        <v>10854878</v>
      </c>
      <c r="F32" s="98">
        <v>43159</v>
      </c>
      <c r="G32" s="97">
        <v>348</v>
      </c>
      <c r="H32" s="96">
        <v>137600</v>
      </c>
      <c r="I32" s="94">
        <v>10854880</v>
      </c>
      <c r="J32" s="98">
        <v>43159</v>
      </c>
      <c r="K32" s="97">
        <v>3240</v>
      </c>
      <c r="L32" s="97"/>
      <c r="M32" s="94"/>
      <c r="N32" s="94"/>
      <c r="O32" s="97"/>
      <c r="P32" s="97"/>
      <c r="Q32" s="94"/>
      <c r="R32" s="94"/>
      <c r="S32" s="97"/>
      <c r="T32" s="97"/>
      <c r="U32" s="94"/>
      <c r="V32" s="94"/>
      <c r="W32" s="97"/>
      <c r="X32" s="95">
        <f t="shared" si="0"/>
        <v>3588</v>
      </c>
    </row>
    <row r="33" spans="1:24" x14ac:dyDescent="0.25">
      <c r="A33" s="90">
        <v>22</v>
      </c>
      <c r="B33" s="117" t="s">
        <v>188</v>
      </c>
      <c r="C33" s="94">
        <v>17097080</v>
      </c>
      <c r="D33" s="96">
        <v>137779</v>
      </c>
      <c r="E33" s="94">
        <v>12075926</v>
      </c>
      <c r="F33" s="98">
        <v>43174</v>
      </c>
      <c r="G33" s="97">
        <v>348</v>
      </c>
      <c r="H33" s="94"/>
      <c r="I33" s="94"/>
      <c r="J33" s="94"/>
      <c r="K33" s="97"/>
      <c r="L33" s="97"/>
      <c r="M33" s="94"/>
      <c r="N33" s="94"/>
      <c r="O33" s="97"/>
      <c r="P33" s="97"/>
      <c r="Q33" s="94"/>
      <c r="R33" s="94"/>
      <c r="S33" s="97"/>
      <c r="T33" s="97"/>
      <c r="U33" s="94"/>
      <c r="V33" s="94"/>
      <c r="W33" s="97"/>
      <c r="X33" s="95">
        <f t="shared" si="0"/>
        <v>348</v>
      </c>
    </row>
    <row r="34" spans="1:24" ht="15.75" thickBot="1" x14ac:dyDescent="0.3">
      <c r="G34" s="119">
        <f>SUM(G12:G33)</f>
        <v>6960</v>
      </c>
      <c r="K34" s="119">
        <f>SUM(K12:K33)</f>
        <v>35460</v>
      </c>
      <c r="O34" s="119">
        <f>SUM(O12:O33)</f>
        <v>11000</v>
      </c>
      <c r="S34" s="119">
        <f>SUM(S12:S33)</f>
        <v>5400</v>
      </c>
      <c r="W34" s="119">
        <f>SUM(W12:W33)</f>
        <v>3600</v>
      </c>
      <c r="X34" s="119">
        <f>SUM(X12:X33)</f>
        <v>62420</v>
      </c>
    </row>
    <row r="35" spans="1:24" ht="15.75" thickBot="1" x14ac:dyDescent="0.3"/>
    <row r="36" spans="1:24" x14ac:dyDescent="0.25">
      <c r="V36" s="120" t="s">
        <v>45</v>
      </c>
      <c r="W36" s="121"/>
      <c r="X36" s="122">
        <f>G34</f>
        <v>6960</v>
      </c>
    </row>
    <row r="37" spans="1:24" ht="15.75" thickBot="1" x14ac:dyDescent="0.3">
      <c r="V37" s="123" t="s">
        <v>118</v>
      </c>
      <c r="W37" s="124"/>
      <c r="X37" s="125">
        <f>K34+O34+S34+W34</f>
        <v>55460</v>
      </c>
    </row>
  </sheetData>
  <mergeCells count="33">
    <mergeCell ref="V37:W37"/>
    <mergeCell ref="S10:S11"/>
    <mergeCell ref="T10:T11"/>
    <mergeCell ref="U10:U11"/>
    <mergeCell ref="V10:V11"/>
    <mergeCell ref="W10:W11"/>
    <mergeCell ref="V36:W36"/>
    <mergeCell ref="M10:M11"/>
    <mergeCell ref="N10:N11"/>
    <mergeCell ref="O10:O11"/>
    <mergeCell ref="P10:P11"/>
    <mergeCell ref="Q10:Q11"/>
    <mergeCell ref="R10:R11"/>
    <mergeCell ref="X8:X11"/>
    <mergeCell ref="H9:K9"/>
    <mergeCell ref="L9:O9"/>
    <mergeCell ref="P9:S9"/>
    <mergeCell ref="T9:W9"/>
    <mergeCell ref="H10:H11"/>
    <mergeCell ref="I10:I11"/>
    <mergeCell ref="J10:J11"/>
    <mergeCell ref="K10:K11"/>
    <mergeCell ref="L10:L11"/>
    <mergeCell ref="A1:X1"/>
    <mergeCell ref="A2:X2"/>
    <mergeCell ref="A3:X3"/>
    <mergeCell ref="A5:X5"/>
    <mergeCell ref="A6:X6"/>
    <mergeCell ref="A8:A11"/>
    <mergeCell ref="B8:B11"/>
    <mergeCell ref="C8:C11"/>
    <mergeCell ref="D8:G10"/>
    <mergeCell ref="H8:W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Hoja1</vt:lpstr>
      <vt:lpstr>Hoja2</vt:lpstr>
      <vt:lpstr>Hoja3</vt:lpstr>
      <vt:lpstr>Hoja4</vt:lpstr>
      <vt:lpstr>AÑO16</vt:lpstr>
      <vt:lpstr>AÑO18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2018-09-07T00:00:25Z</dcterms:created>
  <dcterms:modified xsi:type="dcterms:W3CDTF">2018-09-07T00:03:33Z</dcterms:modified>
</cp:coreProperties>
</file>