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515" windowHeight="1309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AB89" i="1"/>
  <c r="AA89"/>
  <c r="AB86"/>
  <c r="AA86"/>
  <c r="AA77" a="1"/>
  <c r="AA77" s="1"/>
  <c r="AB52"/>
  <c r="AA52"/>
  <c r="AB49"/>
  <c r="AA49"/>
  <c r="AB46"/>
  <c r="AA46"/>
  <c r="AA37" a="1"/>
  <c r="AA37" s="1"/>
  <c r="AA35"/>
  <c r="W35"/>
  <c r="T57"/>
  <c r="AB71"/>
  <c r="AA71"/>
  <c r="AA74"/>
  <c r="T93"/>
  <c r="T90"/>
  <c r="U90" s="1"/>
  <c r="U72"/>
  <c r="T72"/>
  <c r="AB68"/>
  <c r="AA68"/>
  <c r="U87"/>
  <c r="T87"/>
  <c r="T75"/>
  <c r="AA59" a="1"/>
  <c r="AA59" s="1"/>
  <c r="T78" a="1"/>
  <c r="T78" s="1"/>
  <c r="U69"/>
  <c r="T69"/>
  <c r="AA26"/>
  <c r="T60" a="1"/>
  <c r="T60" s="1"/>
  <c r="X12"/>
  <c r="X11"/>
  <c r="X10"/>
  <c r="X9"/>
  <c r="X8"/>
  <c r="X7"/>
  <c r="X6"/>
  <c r="W9"/>
  <c r="W8"/>
  <c r="W7"/>
  <c r="W6"/>
  <c r="X5"/>
  <c r="X13"/>
  <c r="X4"/>
  <c r="W5"/>
  <c r="W10"/>
  <c r="W11"/>
  <c r="W12"/>
  <c r="W13"/>
  <c r="W4"/>
  <c r="U54"/>
  <c r="T54"/>
  <c r="U51"/>
  <c r="T51"/>
  <c r="U48"/>
  <c r="T48"/>
  <c r="T39" a="1"/>
  <c r="T39" s="1"/>
  <c r="T17" a="1"/>
  <c r="T17" s="1"/>
  <c r="T4"/>
  <c r="AB29"/>
  <c r="AA29"/>
  <c r="AB26"/>
  <c r="AB32"/>
  <c r="AA17" a="1"/>
  <c r="AA17" s="1"/>
  <c r="U13"/>
  <c r="U12"/>
  <c r="U11"/>
  <c r="U10"/>
  <c r="U9"/>
  <c r="U8"/>
  <c r="U7"/>
  <c r="U6"/>
  <c r="U5"/>
  <c r="U4"/>
  <c r="T32"/>
  <c r="T5"/>
  <c r="T13"/>
  <c r="T12"/>
  <c r="T11"/>
  <c r="T10"/>
  <c r="T9"/>
  <c r="T8"/>
  <c r="T7"/>
  <c r="T6"/>
  <c r="AA92" l="1"/>
  <c r="AB81"/>
  <c r="AB80"/>
  <c r="AB79"/>
  <c r="AB78"/>
  <c r="AB77"/>
  <c r="AA81"/>
  <c r="AA80"/>
  <c r="AA79"/>
  <c r="AA78"/>
  <c r="AA55"/>
  <c r="AB41"/>
  <c r="AB40"/>
  <c r="AB39"/>
  <c r="AB38"/>
  <c r="AB37"/>
  <c r="AA41"/>
  <c r="AA40"/>
  <c r="AA39"/>
  <c r="AA38"/>
  <c r="AB63"/>
  <c r="AB62"/>
  <c r="AB61"/>
  <c r="AB60"/>
  <c r="AB59"/>
  <c r="AA63"/>
  <c r="AA62"/>
  <c r="AA61"/>
  <c r="AA60"/>
  <c r="U82"/>
  <c r="U81"/>
  <c r="U80"/>
  <c r="U79"/>
  <c r="U78"/>
  <c r="T82"/>
  <c r="T81"/>
  <c r="T80"/>
  <c r="T79"/>
  <c r="U64"/>
  <c r="U63"/>
  <c r="U62"/>
  <c r="U61"/>
  <c r="U60"/>
  <c r="T64"/>
  <c r="T63"/>
  <c r="T62"/>
  <c r="T61"/>
  <c r="AA32"/>
  <c r="U43"/>
  <c r="U42"/>
  <c r="U41"/>
  <c r="U40"/>
  <c r="U39"/>
  <c r="T43"/>
  <c r="T42"/>
  <c r="T41"/>
  <c r="T40"/>
  <c r="U21"/>
  <c r="U20"/>
  <c r="U19"/>
  <c r="U18"/>
  <c r="U17"/>
  <c r="T21"/>
  <c r="T20"/>
  <c r="T19"/>
  <c r="T18"/>
  <c r="AB21"/>
  <c r="AB20"/>
  <c r="AB19"/>
  <c r="AB18"/>
  <c r="AB17"/>
  <c r="AA21"/>
  <c r="AA20"/>
  <c r="AA19"/>
  <c r="AA18"/>
  <c r="T29"/>
  <c r="U26"/>
  <c r="T26"/>
  <c r="U29"/>
  <c r="Q4"/>
  <c r="P4"/>
  <c r="Q5"/>
  <c r="Q6"/>
  <c r="Q7"/>
  <c r="Q8"/>
  <c r="Q9"/>
  <c r="Q10"/>
  <c r="Q11"/>
  <c r="Q12"/>
  <c r="Q13"/>
  <c r="P5"/>
  <c r="P6"/>
  <c r="P7"/>
  <c r="P8"/>
  <c r="P9"/>
  <c r="P10"/>
  <c r="P11"/>
  <c r="P12"/>
  <c r="P13"/>
  <c r="D41"/>
  <c r="D37"/>
  <c r="L31"/>
  <c r="L27"/>
  <c r="H31"/>
  <c r="H27"/>
  <c r="D31"/>
  <c r="D27"/>
  <c r="L20"/>
  <c r="L16"/>
  <c r="H20"/>
  <c r="H16"/>
  <c r="D20"/>
  <c r="D16"/>
  <c r="L9"/>
  <c r="L5"/>
  <c r="H9"/>
  <c r="H5"/>
  <c r="D9"/>
  <c r="D5"/>
  <c r="T35" l="1"/>
  <c r="U35"/>
</calcChain>
</file>

<file path=xl/sharedStrings.xml><?xml version="1.0" encoding="utf-8"?>
<sst xmlns="http://schemas.openxmlformats.org/spreadsheetml/2006/main" count="154" uniqueCount="32">
  <si>
    <t>1er circulo</t>
  </si>
  <si>
    <t>Interior</t>
  </si>
  <si>
    <t>Exterior</t>
  </si>
  <si>
    <t>2ndo circulo</t>
  </si>
  <si>
    <t>Media</t>
  </si>
  <si>
    <t>Tensión +- 0.01 (kV)</t>
  </si>
  <si>
    <t>me*c^2 (MeV)</t>
  </si>
  <si>
    <t>Error me*c^2 (MeV)</t>
  </si>
  <si>
    <t>hbar*c (MeV*fm)</t>
  </si>
  <si>
    <t>Error hbar*c (MeV*fm)</t>
  </si>
  <si>
    <t>lambda (A)</t>
  </si>
  <si>
    <t>Tensión +- 0.01 (keV)</t>
  </si>
  <si>
    <t>Error lambda (A)</t>
  </si>
  <si>
    <t>1er Circulo</t>
  </si>
  <si>
    <t>Radio +- 0.014 (mm)</t>
  </si>
  <si>
    <t>a (mm/A)</t>
  </si>
  <si>
    <t>Error a (mm/A)</t>
  </si>
  <si>
    <t>b (mm)</t>
  </si>
  <si>
    <t>Error b (mm)</t>
  </si>
  <si>
    <t>l (mm)</t>
  </si>
  <si>
    <t>error l (mm)</t>
  </si>
  <si>
    <t>d (pm)</t>
  </si>
  <si>
    <t>Error d (pm)</t>
  </si>
  <si>
    <t>2ndo Circulo</t>
  </si>
  <si>
    <t>Sin contar el primer círculo</t>
  </si>
  <si>
    <t>Raiz Tensión (keV^1/2)</t>
  </si>
  <si>
    <t>Erro Raiz Tensión (keV^1/2)</t>
  </si>
  <si>
    <t>hbar_c (MeV*fm)</t>
  </si>
  <si>
    <t>Error hbar_c (MeV*fm)</t>
  </si>
  <si>
    <t>Error relativo (%)</t>
  </si>
  <si>
    <t>a (mm * raiz(keV)</t>
  </si>
  <si>
    <t>Error a (mm*raiz(keV)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</si>
</sst>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0000"/>
    <numFmt numFmtId="166" formatCode="0.0000"/>
    <numFmt numFmtId="167" formatCode="0.00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74"/>
          <c:y val="0.10379342705215633"/>
          <c:w val="0.8007656733228885"/>
          <c:h val="0.6955635394866482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18485616297634866"/>
                  <c:y val="-4.7353080769196851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pl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plus>
            <c:min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4000000000000002E-2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Hoja1!$P$4:$P$13</c:f>
              <c:numCache>
                <c:formatCode>0.0000</c:formatCode>
                <c:ptCount val="10"/>
                <c:pt idx="0">
                  <c:v>0.24528623435868019</c:v>
                </c:pt>
                <c:pt idx="1">
                  <c:v>0.23387124811792831</c:v>
                </c:pt>
                <c:pt idx="2">
                  <c:v>0.2239146726729131</c:v>
                </c:pt>
                <c:pt idx="3">
                  <c:v>0.21546199423868884</c:v>
                </c:pt>
                <c:pt idx="4">
                  <c:v>0.20760149029355973</c:v>
                </c:pt>
                <c:pt idx="5">
                  <c:v>0.20027537170249926</c:v>
                </c:pt>
                <c:pt idx="6" formatCode="0.00000">
                  <c:v>0.19391579481481994</c:v>
                </c:pt>
                <c:pt idx="7" formatCode="0.00000">
                  <c:v>0.18834766999140667</c:v>
                </c:pt>
                <c:pt idx="8" formatCode="0.00000">
                  <c:v>0.18282556465698446</c:v>
                </c:pt>
                <c:pt idx="9" formatCode="0.00000">
                  <c:v>0.17794933750614078</c:v>
                </c:pt>
              </c:numCache>
            </c:numRef>
          </c:xVal>
          <c:yVal>
            <c:numRef>
              <c:f>Hoja1!$T$4:$T$13</c:f>
              <c:numCache>
                <c:formatCode>0.000</c:formatCode>
                <c:ptCount val="10"/>
                <c:pt idx="0">
                  <c:v>17.805</c:v>
                </c:pt>
                <c:pt idx="1">
                  <c:v>18.100000000000001</c:v>
                </c:pt>
                <c:pt idx="2">
                  <c:v>17.984999999999999</c:v>
                </c:pt>
                <c:pt idx="3">
                  <c:v>17.22</c:v>
                </c:pt>
                <c:pt idx="4">
                  <c:v>16.880000000000003</c:v>
                </c:pt>
                <c:pt idx="5">
                  <c:v>15.875</c:v>
                </c:pt>
                <c:pt idx="6">
                  <c:v>15.515000000000001</c:v>
                </c:pt>
                <c:pt idx="7">
                  <c:v>15.32</c:v>
                </c:pt>
                <c:pt idx="8">
                  <c:v>14.775</c:v>
                </c:pt>
                <c:pt idx="9">
                  <c:v>14.81</c:v>
                </c:pt>
              </c:numCache>
            </c:numRef>
          </c:yVal>
        </c:ser>
        <c:axId val="156382336"/>
        <c:axId val="156384256"/>
      </c:scatterChart>
      <c:valAx>
        <c:axId val="156382336"/>
        <c:scaling>
          <c:orientation val="minMax"/>
          <c:max val="0.26"/>
          <c:min val="0.16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[Å]</a:t>
                </a:r>
              </a:p>
            </c:rich>
          </c:tx>
          <c:layout>
            <c:manualLayout>
              <c:xMode val="edge"/>
              <c:yMode val="edge"/>
              <c:x val="0.45462652995152936"/>
              <c:y val="0.90080377549423851"/>
            </c:manualLayout>
          </c:layout>
        </c:title>
        <c:numFmt formatCode="#,##0.00" sourceLinked="0"/>
        <c:minorTickMark val="out"/>
        <c:tickLblPos val="nextTo"/>
        <c:crossAx val="156384256"/>
        <c:crosses val="autoZero"/>
        <c:crossBetween val="midCat"/>
        <c:majorUnit val="2.0000000000000004E-2"/>
        <c:minorUnit val="1.0000000000000002E-2"/>
      </c:valAx>
      <c:valAx>
        <c:axId val="156384256"/>
        <c:scaling>
          <c:orientation val="minMax"/>
          <c:max val="20"/>
          <c:min val="13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</a:t>
                </a:r>
                <a:r>
                  <a:rPr lang="es-ES" baseline="0"/>
                  <a:t> </a:t>
                </a:r>
                <a:r>
                  <a:rPr lang="es-ES"/>
                  <a:t>[mm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42515205723E-2"/>
              <c:y val="0.40350562009154556"/>
            </c:manualLayout>
          </c:layout>
        </c:title>
        <c:numFmt formatCode="#,##0" sourceLinked="0"/>
        <c:minorTickMark val="out"/>
        <c:tickLblPos val="nextTo"/>
        <c:crossAx val="156382336"/>
        <c:crosses val="autoZero"/>
        <c:crossBetween val="midCat"/>
        <c:majorUnit val="1"/>
        <c:minorUnit val="0.5"/>
      </c:valAx>
    </c:plotArea>
    <c:plotVisOnly val="1"/>
  </c:chart>
  <c:spPr>
    <a:ln>
      <a:noFill/>
    </a:ln>
  </c:spPr>
  <c:printSettings>
    <c:headerFooter/>
    <c:pageMargins b="0.75000000000001121" l="0.70000000000000062" r="0.70000000000000062" t="0.75000000000001121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82"/>
          <c:y val="0.10379342705215638"/>
          <c:w val="0.80076567332288884"/>
          <c:h val="0.69556353948664806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18485616297634871"/>
                  <c:y val="-4.7353080769196872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pl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plus>
            <c:min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4000000000000002E-2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Hoja1!$P$4:$P$13</c:f>
              <c:numCache>
                <c:formatCode>0.0000</c:formatCode>
                <c:ptCount val="10"/>
                <c:pt idx="0">
                  <c:v>0.24528623435868019</c:v>
                </c:pt>
                <c:pt idx="1">
                  <c:v>0.23387124811792831</c:v>
                </c:pt>
                <c:pt idx="2">
                  <c:v>0.2239146726729131</c:v>
                </c:pt>
                <c:pt idx="3">
                  <c:v>0.21546199423868884</c:v>
                </c:pt>
                <c:pt idx="4">
                  <c:v>0.20760149029355973</c:v>
                </c:pt>
                <c:pt idx="5">
                  <c:v>0.20027537170249926</c:v>
                </c:pt>
                <c:pt idx="6" formatCode="0.00000">
                  <c:v>0.19391579481481994</c:v>
                </c:pt>
                <c:pt idx="7" formatCode="0.00000">
                  <c:v>0.18834766999140667</c:v>
                </c:pt>
                <c:pt idx="8" formatCode="0.00000">
                  <c:v>0.18282556465698446</c:v>
                </c:pt>
                <c:pt idx="9" formatCode="0.00000">
                  <c:v>0.17794933750614078</c:v>
                </c:pt>
              </c:numCache>
            </c:numRef>
          </c:xVal>
          <c:yVal>
            <c:numRef>
              <c:f>Hoja1!$U$4:$U$13</c:f>
              <c:numCache>
                <c:formatCode>0.000</c:formatCode>
                <c:ptCount val="10"/>
                <c:pt idx="0">
                  <c:v>29.869999999999997</c:v>
                </c:pt>
                <c:pt idx="1">
                  <c:v>29.66</c:v>
                </c:pt>
                <c:pt idx="2">
                  <c:v>28.55</c:v>
                </c:pt>
                <c:pt idx="3">
                  <c:v>27.634999999999998</c:v>
                </c:pt>
                <c:pt idx="4">
                  <c:v>27.215</c:v>
                </c:pt>
                <c:pt idx="5">
                  <c:v>26.12</c:v>
                </c:pt>
                <c:pt idx="6">
                  <c:v>25.814999999999998</c:v>
                </c:pt>
                <c:pt idx="7">
                  <c:v>25.03</c:v>
                </c:pt>
                <c:pt idx="8">
                  <c:v>24.295000000000002</c:v>
                </c:pt>
                <c:pt idx="9">
                  <c:v>24.055</c:v>
                </c:pt>
              </c:numCache>
            </c:numRef>
          </c:yVal>
        </c:ser>
        <c:axId val="94051328"/>
        <c:axId val="108132224"/>
      </c:scatterChart>
      <c:valAx>
        <c:axId val="94051328"/>
        <c:scaling>
          <c:orientation val="minMax"/>
          <c:max val="0.26"/>
          <c:min val="0.16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[Å]</a:t>
                </a:r>
              </a:p>
            </c:rich>
          </c:tx>
          <c:layout>
            <c:manualLayout>
              <c:xMode val="edge"/>
              <c:yMode val="edge"/>
              <c:x val="0.45462652995152936"/>
              <c:y val="0.90080377549423851"/>
            </c:manualLayout>
          </c:layout>
        </c:title>
        <c:numFmt formatCode="#,##0.00" sourceLinked="0"/>
        <c:minorTickMark val="out"/>
        <c:tickLblPos val="nextTo"/>
        <c:crossAx val="108132224"/>
        <c:crosses val="autoZero"/>
        <c:crossBetween val="midCat"/>
        <c:majorUnit val="2.0000000000000011E-2"/>
        <c:minorUnit val="1.0000000000000005E-2"/>
      </c:valAx>
      <c:valAx>
        <c:axId val="108132224"/>
        <c:scaling>
          <c:orientation val="minMax"/>
          <c:max val="32"/>
          <c:min val="22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</a:t>
                </a:r>
                <a:r>
                  <a:rPr lang="es-ES" baseline="0"/>
                  <a:t> </a:t>
                </a:r>
                <a:r>
                  <a:rPr lang="es-ES"/>
                  <a:t>[mm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42515205743E-2"/>
              <c:y val="0.40350562009154556"/>
            </c:manualLayout>
          </c:layout>
        </c:title>
        <c:numFmt formatCode="#,##0" sourceLinked="0"/>
        <c:minorTickMark val="out"/>
        <c:tickLblPos val="nextTo"/>
        <c:crossAx val="94051328"/>
        <c:crosses val="autoZero"/>
        <c:crossBetween val="midCat"/>
        <c:majorUnit val="2"/>
        <c:minorUnit val="1"/>
      </c:valAx>
    </c:plotArea>
    <c:plotVisOnly val="1"/>
  </c:chart>
  <c:spPr>
    <a:ln>
      <a:noFill/>
    </a:ln>
  </c:spPr>
  <c:printSettings>
    <c:headerFooter/>
    <c:pageMargins b="0.75000000000001144" l="0.70000000000000062" r="0.70000000000000062" t="0.75000000000001144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94"/>
          <c:y val="0.10379342705215644"/>
          <c:w val="0.80076567332288906"/>
          <c:h val="0.6955635394866477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18485616297634871"/>
                  <c:y val="-4.7353080769196886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pl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plus>
            <c:min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4000000000000002E-2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Hoja1!$W$4:$W$13</c:f>
              <c:numCache>
                <c:formatCode>0.0000</c:formatCode>
                <c:ptCount val="10"/>
                <c:pt idx="0">
                  <c:v>0.63245553203367588</c:v>
                </c:pt>
                <c:pt idx="1">
                  <c:v>0.60302268915552726</c:v>
                </c:pt>
                <c:pt idx="2">
                  <c:v>0.57735026918962584</c:v>
                </c:pt>
                <c:pt idx="3">
                  <c:v>0.55555555555555558</c:v>
                </c:pt>
                <c:pt idx="4">
                  <c:v>0.53528772757218923</c:v>
                </c:pt>
                <c:pt idx="5">
                  <c:v>0.5163977794943222</c:v>
                </c:pt>
                <c:pt idx="6">
                  <c:v>0.5</c:v>
                </c:pt>
                <c:pt idx="7">
                  <c:v>0.48564293117863211</c:v>
                </c:pt>
                <c:pt idx="8">
                  <c:v>0.47140452079103173</c:v>
                </c:pt>
                <c:pt idx="9">
                  <c:v>0.45883146774112349</c:v>
                </c:pt>
              </c:numCache>
            </c:numRef>
          </c:xVal>
          <c:yVal>
            <c:numRef>
              <c:f>Hoja1!$T$4:$T$13</c:f>
              <c:numCache>
                <c:formatCode>0.000</c:formatCode>
                <c:ptCount val="10"/>
                <c:pt idx="0">
                  <c:v>17.805</c:v>
                </c:pt>
                <c:pt idx="1">
                  <c:v>18.100000000000001</c:v>
                </c:pt>
                <c:pt idx="2">
                  <c:v>17.984999999999999</c:v>
                </c:pt>
                <c:pt idx="3">
                  <c:v>17.22</c:v>
                </c:pt>
                <c:pt idx="4">
                  <c:v>16.880000000000003</c:v>
                </c:pt>
                <c:pt idx="5">
                  <c:v>15.875</c:v>
                </c:pt>
                <c:pt idx="6">
                  <c:v>15.515000000000001</c:v>
                </c:pt>
                <c:pt idx="7">
                  <c:v>15.32</c:v>
                </c:pt>
                <c:pt idx="8">
                  <c:v>14.775</c:v>
                </c:pt>
                <c:pt idx="9">
                  <c:v>14.81</c:v>
                </c:pt>
              </c:numCache>
            </c:numRef>
          </c:yVal>
        </c:ser>
        <c:axId val="59500800"/>
        <c:axId val="90383104"/>
      </c:scatterChart>
      <c:valAx>
        <c:axId val="59500800"/>
        <c:scaling>
          <c:orientation val="minMax"/>
          <c:max val="0.70000000000000007"/>
          <c:min val="0.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V</a:t>
                </a:r>
                <a:r>
                  <a:rPr lang="es-ES" baseline="30000">
                    <a:latin typeface="Times New Roman"/>
                    <a:cs typeface="Times New Roman"/>
                  </a:rPr>
                  <a:t>-1/2</a:t>
                </a:r>
                <a:r>
                  <a:rPr lang="es-ES">
                    <a:latin typeface="Times New Roman"/>
                    <a:cs typeface="Times New Roman"/>
                  </a:rPr>
                  <a:t> [keV</a:t>
                </a:r>
                <a:r>
                  <a:rPr lang="es-ES" baseline="30000">
                    <a:latin typeface="Times New Roman"/>
                    <a:cs typeface="Times New Roman"/>
                  </a:rPr>
                  <a:t>-1/2</a:t>
                </a:r>
                <a:r>
                  <a:rPr lang="es-ES">
                    <a:latin typeface="Times New Roman"/>
                    <a:cs typeface="Times New Roman"/>
                  </a:rPr>
                  <a:t>]</a:t>
                </a:r>
              </a:p>
            </c:rich>
          </c:tx>
          <c:layout>
            <c:manualLayout>
              <c:xMode val="edge"/>
              <c:yMode val="edge"/>
              <c:x val="0.3962301969235541"/>
              <c:y val="0.90495216773093068"/>
            </c:manualLayout>
          </c:layout>
        </c:title>
        <c:numFmt formatCode="#,##0.00" sourceLinked="0"/>
        <c:minorTickMark val="out"/>
        <c:tickLblPos val="nextTo"/>
        <c:crossAx val="90383104"/>
        <c:crosses val="autoZero"/>
        <c:crossBetween val="midCat"/>
        <c:majorUnit val="0.05"/>
        <c:minorUnit val="2.5000000000000005E-2"/>
      </c:valAx>
      <c:valAx>
        <c:axId val="90383104"/>
        <c:scaling>
          <c:orientation val="minMax"/>
          <c:max val="20"/>
          <c:min val="13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</a:t>
                </a:r>
                <a:r>
                  <a:rPr lang="es-ES" baseline="0"/>
                  <a:t> </a:t>
                </a:r>
                <a:r>
                  <a:rPr lang="es-ES"/>
                  <a:t>[mm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42515205764E-2"/>
              <c:y val="0.40350562009154556"/>
            </c:manualLayout>
          </c:layout>
        </c:title>
        <c:numFmt formatCode="#,##0" sourceLinked="0"/>
        <c:minorTickMark val="out"/>
        <c:tickLblPos val="nextTo"/>
        <c:crossAx val="59500800"/>
        <c:crosses val="autoZero"/>
        <c:crossBetween val="midCat"/>
        <c:majorUnit val="1"/>
        <c:minorUnit val="0.5"/>
      </c:valAx>
    </c:plotArea>
    <c:plotVisOnly val="1"/>
  </c:chart>
  <c:spPr>
    <a:ln>
      <a:noFill/>
    </a:ln>
  </c:spPr>
  <c:printSettings>
    <c:headerFooter/>
    <c:pageMargins b="0.75000000000001166" l="0.70000000000000062" r="0.70000000000000062" t="0.75000000000001166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99"/>
          <c:y val="0.1037934270521565"/>
          <c:w val="0.8007656733228895"/>
          <c:h val="0.695563539486647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18485616297634871"/>
                  <c:y val="-4.7353080769196906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pl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plus>
            <c:min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4000000000000002E-2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Hoja1!$W$4:$W$13</c:f>
              <c:numCache>
                <c:formatCode>0.0000</c:formatCode>
                <c:ptCount val="10"/>
                <c:pt idx="0">
                  <c:v>0.63245553203367588</c:v>
                </c:pt>
                <c:pt idx="1">
                  <c:v>0.60302268915552726</c:v>
                </c:pt>
                <c:pt idx="2">
                  <c:v>0.57735026918962584</c:v>
                </c:pt>
                <c:pt idx="3">
                  <c:v>0.55555555555555558</c:v>
                </c:pt>
                <c:pt idx="4">
                  <c:v>0.53528772757218923</c:v>
                </c:pt>
                <c:pt idx="5">
                  <c:v>0.5163977794943222</c:v>
                </c:pt>
                <c:pt idx="6">
                  <c:v>0.5</c:v>
                </c:pt>
                <c:pt idx="7">
                  <c:v>0.48564293117863211</c:v>
                </c:pt>
                <c:pt idx="8">
                  <c:v>0.47140452079103173</c:v>
                </c:pt>
                <c:pt idx="9">
                  <c:v>0.45883146774112349</c:v>
                </c:pt>
              </c:numCache>
            </c:numRef>
          </c:xVal>
          <c:yVal>
            <c:numRef>
              <c:f>Hoja1!$U$4:$U$13</c:f>
              <c:numCache>
                <c:formatCode>0.000</c:formatCode>
                <c:ptCount val="10"/>
                <c:pt idx="0">
                  <c:v>29.869999999999997</c:v>
                </c:pt>
                <c:pt idx="1">
                  <c:v>29.66</c:v>
                </c:pt>
                <c:pt idx="2">
                  <c:v>28.55</c:v>
                </c:pt>
                <c:pt idx="3">
                  <c:v>27.634999999999998</c:v>
                </c:pt>
                <c:pt idx="4">
                  <c:v>27.215</c:v>
                </c:pt>
                <c:pt idx="5">
                  <c:v>26.12</c:v>
                </c:pt>
                <c:pt idx="6">
                  <c:v>25.814999999999998</c:v>
                </c:pt>
                <c:pt idx="7">
                  <c:v>25.03</c:v>
                </c:pt>
                <c:pt idx="8">
                  <c:v>24.295000000000002</c:v>
                </c:pt>
                <c:pt idx="9">
                  <c:v>24.055</c:v>
                </c:pt>
              </c:numCache>
            </c:numRef>
          </c:yVal>
        </c:ser>
        <c:axId val="3413504"/>
        <c:axId val="56890496"/>
      </c:scatterChart>
      <c:valAx>
        <c:axId val="3413504"/>
        <c:scaling>
          <c:orientation val="minMax"/>
          <c:max val="0.70000000000000029"/>
          <c:min val="0.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V</a:t>
                </a:r>
                <a:r>
                  <a:rPr lang="es-ES" baseline="30000">
                    <a:latin typeface="Times New Roman"/>
                    <a:cs typeface="Times New Roman"/>
                  </a:rPr>
                  <a:t>-1/2</a:t>
                </a:r>
                <a:r>
                  <a:rPr lang="es-ES">
                    <a:latin typeface="Times New Roman"/>
                    <a:cs typeface="Times New Roman"/>
                  </a:rPr>
                  <a:t> [keV</a:t>
                </a:r>
                <a:r>
                  <a:rPr lang="es-ES" baseline="30000">
                    <a:latin typeface="Times New Roman"/>
                    <a:cs typeface="Times New Roman"/>
                  </a:rPr>
                  <a:t>-1/2</a:t>
                </a:r>
                <a:r>
                  <a:rPr lang="es-ES">
                    <a:latin typeface="Times New Roman"/>
                    <a:cs typeface="Times New Roman"/>
                  </a:rPr>
                  <a:t>]</a:t>
                </a:r>
              </a:p>
            </c:rich>
          </c:tx>
          <c:layout>
            <c:manualLayout>
              <c:xMode val="edge"/>
              <c:yMode val="edge"/>
              <c:x val="0.39623019692355421"/>
              <c:y val="0.90495216773093035"/>
            </c:manualLayout>
          </c:layout>
        </c:title>
        <c:numFmt formatCode="#,##0.00" sourceLinked="0"/>
        <c:minorTickMark val="out"/>
        <c:tickLblPos val="nextTo"/>
        <c:crossAx val="56890496"/>
        <c:crosses val="autoZero"/>
        <c:crossBetween val="midCat"/>
        <c:majorUnit val="0.05"/>
        <c:minorUnit val="2.5000000000000012E-2"/>
      </c:valAx>
      <c:valAx>
        <c:axId val="56890496"/>
        <c:scaling>
          <c:orientation val="minMax"/>
          <c:max val="32"/>
          <c:min val="22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</a:t>
                </a:r>
                <a:r>
                  <a:rPr lang="es-ES" baseline="0"/>
                  <a:t> </a:t>
                </a:r>
                <a:r>
                  <a:rPr lang="es-ES"/>
                  <a:t>[mm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42515205785E-2"/>
              <c:y val="0.40350562009154556"/>
            </c:manualLayout>
          </c:layout>
        </c:title>
        <c:numFmt formatCode="#,##0" sourceLinked="0"/>
        <c:minorTickMark val="out"/>
        <c:tickLblPos val="nextTo"/>
        <c:crossAx val="3413504"/>
        <c:crosses val="autoZero"/>
        <c:crossBetween val="midCat"/>
        <c:majorUnit val="2"/>
        <c:minorUnit val="1"/>
      </c:valAx>
    </c:plotArea>
    <c:plotVisOnly val="1"/>
  </c:chart>
  <c:spPr>
    <a:ln>
      <a:noFill/>
    </a:ln>
  </c:spPr>
  <c:printSettings>
    <c:headerFooter/>
    <c:pageMargins b="0.75000000000001188" l="0.70000000000000062" r="0.70000000000000062" t="0.75000000000001188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82"/>
          <c:y val="0.10379342705215638"/>
          <c:w val="0.80076567332288884"/>
          <c:h val="0.69556353948664806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</c:trendline>
          <c:errBars>
            <c:errDir val="x"/>
            <c:errBarType val="both"/>
            <c:errValType val="cust"/>
            <c:pl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plus>
            <c:min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4000000000000002E-2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Hoja1!$P$5:$P$13</c:f>
              <c:numCache>
                <c:formatCode>0.0000</c:formatCode>
                <c:ptCount val="9"/>
                <c:pt idx="0">
                  <c:v>0.23387124811792831</c:v>
                </c:pt>
                <c:pt idx="1">
                  <c:v>0.2239146726729131</c:v>
                </c:pt>
                <c:pt idx="2">
                  <c:v>0.21546199423868884</c:v>
                </c:pt>
                <c:pt idx="3">
                  <c:v>0.20760149029355973</c:v>
                </c:pt>
                <c:pt idx="4">
                  <c:v>0.20027537170249926</c:v>
                </c:pt>
                <c:pt idx="5" formatCode="0.00000">
                  <c:v>0.19391579481481994</c:v>
                </c:pt>
                <c:pt idx="6" formatCode="0.00000">
                  <c:v>0.18834766999140667</c:v>
                </c:pt>
                <c:pt idx="7" formatCode="0.00000">
                  <c:v>0.18282556465698446</c:v>
                </c:pt>
                <c:pt idx="8" formatCode="0.00000">
                  <c:v>0.17794933750614078</c:v>
                </c:pt>
              </c:numCache>
            </c:numRef>
          </c:xVal>
          <c:yVal>
            <c:numRef>
              <c:f>Hoja1!$T$5:$T$13</c:f>
              <c:numCache>
                <c:formatCode>0.000</c:formatCode>
                <c:ptCount val="9"/>
                <c:pt idx="0">
                  <c:v>18.100000000000001</c:v>
                </c:pt>
                <c:pt idx="1">
                  <c:v>17.984999999999999</c:v>
                </c:pt>
                <c:pt idx="2">
                  <c:v>17.22</c:v>
                </c:pt>
                <c:pt idx="3">
                  <c:v>16.880000000000003</c:v>
                </c:pt>
                <c:pt idx="4">
                  <c:v>15.875</c:v>
                </c:pt>
                <c:pt idx="5">
                  <c:v>15.515000000000001</c:v>
                </c:pt>
                <c:pt idx="6">
                  <c:v>15.32</c:v>
                </c:pt>
                <c:pt idx="7">
                  <c:v>14.775</c:v>
                </c:pt>
                <c:pt idx="8">
                  <c:v>14.81</c:v>
                </c:pt>
              </c:numCache>
            </c:numRef>
          </c:yVal>
        </c:ser>
        <c:axId val="147963904"/>
        <c:axId val="147965824"/>
      </c:scatterChart>
      <c:valAx>
        <c:axId val="147963904"/>
        <c:scaling>
          <c:orientation val="minMax"/>
          <c:max val="0.26"/>
          <c:min val="0.16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[Å]</a:t>
                </a:r>
              </a:p>
            </c:rich>
          </c:tx>
          <c:layout>
            <c:manualLayout>
              <c:xMode val="edge"/>
              <c:yMode val="edge"/>
              <c:x val="0.48910476648715384"/>
              <c:y val="0.90080377549423851"/>
            </c:manualLayout>
          </c:layout>
        </c:title>
        <c:numFmt formatCode="#,##0.00" sourceLinked="0"/>
        <c:minorTickMark val="out"/>
        <c:tickLblPos val="nextTo"/>
        <c:crossAx val="147965824"/>
        <c:crosses val="autoZero"/>
        <c:crossBetween val="midCat"/>
        <c:majorUnit val="2.0000000000000011E-2"/>
        <c:minorUnit val="1.0000000000000005E-2"/>
      </c:valAx>
      <c:valAx>
        <c:axId val="147965824"/>
        <c:scaling>
          <c:orientation val="minMax"/>
          <c:max val="20"/>
          <c:min val="13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</a:t>
                </a:r>
                <a:r>
                  <a:rPr lang="es-ES" baseline="0"/>
                  <a:t> </a:t>
                </a:r>
                <a:r>
                  <a:rPr lang="es-ES"/>
                  <a:t>[mm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42515205743E-2"/>
              <c:y val="0.40350562009154556"/>
            </c:manualLayout>
          </c:layout>
        </c:title>
        <c:numFmt formatCode="#,##0" sourceLinked="0"/>
        <c:minorTickMark val="out"/>
        <c:tickLblPos val="nextTo"/>
        <c:crossAx val="147963904"/>
        <c:crosses val="autoZero"/>
        <c:crossBetween val="midCat"/>
        <c:majorUnit val="1"/>
        <c:minorUnit val="0.5"/>
      </c:valAx>
    </c:plotArea>
    <c:plotVisOnly val="1"/>
  </c:chart>
  <c:spPr>
    <a:ln>
      <a:noFill/>
    </a:ln>
  </c:spPr>
  <c:printSettings>
    <c:headerFooter/>
    <c:pageMargins b="0.75000000000001144" l="0.70000000000000062" r="0.70000000000000062" t="0.75000000000001144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99"/>
          <c:y val="0.1037934270521565"/>
          <c:w val="0.8007656733228895"/>
          <c:h val="0.695563539486647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</c:trendline>
          <c:errBars>
            <c:errDir val="x"/>
            <c:errBarType val="both"/>
            <c:errValType val="cust"/>
            <c:pl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plus>
            <c:min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4000000000000002E-2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Hoja1!$W$5:$W$13</c:f>
              <c:numCache>
                <c:formatCode>0.0000</c:formatCode>
                <c:ptCount val="9"/>
                <c:pt idx="0">
                  <c:v>0.60302268915552726</c:v>
                </c:pt>
                <c:pt idx="1">
                  <c:v>0.57735026918962584</c:v>
                </c:pt>
                <c:pt idx="2">
                  <c:v>0.55555555555555558</c:v>
                </c:pt>
                <c:pt idx="3">
                  <c:v>0.53528772757218923</c:v>
                </c:pt>
                <c:pt idx="4">
                  <c:v>0.5163977794943222</c:v>
                </c:pt>
                <c:pt idx="5">
                  <c:v>0.5</c:v>
                </c:pt>
                <c:pt idx="6">
                  <c:v>0.48564293117863211</c:v>
                </c:pt>
                <c:pt idx="7">
                  <c:v>0.47140452079103173</c:v>
                </c:pt>
                <c:pt idx="8">
                  <c:v>0.45883146774112349</c:v>
                </c:pt>
              </c:numCache>
            </c:numRef>
          </c:xVal>
          <c:yVal>
            <c:numRef>
              <c:f>Hoja1!$T$5:$T$13</c:f>
              <c:numCache>
                <c:formatCode>0.000</c:formatCode>
                <c:ptCount val="9"/>
                <c:pt idx="0">
                  <c:v>18.100000000000001</c:v>
                </c:pt>
                <c:pt idx="1">
                  <c:v>17.984999999999999</c:v>
                </c:pt>
                <c:pt idx="2">
                  <c:v>17.22</c:v>
                </c:pt>
                <c:pt idx="3">
                  <c:v>16.880000000000003</c:v>
                </c:pt>
                <c:pt idx="4">
                  <c:v>15.875</c:v>
                </c:pt>
                <c:pt idx="5">
                  <c:v>15.515000000000001</c:v>
                </c:pt>
                <c:pt idx="6">
                  <c:v>15.32</c:v>
                </c:pt>
                <c:pt idx="7">
                  <c:v>14.775</c:v>
                </c:pt>
                <c:pt idx="8">
                  <c:v>14.81</c:v>
                </c:pt>
              </c:numCache>
            </c:numRef>
          </c:yVal>
        </c:ser>
        <c:axId val="139400704"/>
        <c:axId val="141588352"/>
      </c:scatterChart>
      <c:valAx>
        <c:axId val="139400704"/>
        <c:scaling>
          <c:orientation val="minMax"/>
          <c:max val="0.70000000000000029"/>
          <c:min val="0.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V</a:t>
                </a:r>
                <a:r>
                  <a:rPr lang="es-ES" baseline="30000">
                    <a:latin typeface="Times New Roman"/>
                    <a:cs typeface="Times New Roman"/>
                  </a:rPr>
                  <a:t>-1/2</a:t>
                </a:r>
                <a:r>
                  <a:rPr lang="es-ES">
                    <a:latin typeface="Times New Roman"/>
                    <a:cs typeface="Times New Roman"/>
                  </a:rPr>
                  <a:t> [keV</a:t>
                </a:r>
                <a:r>
                  <a:rPr lang="es-ES" baseline="30000">
                    <a:latin typeface="Times New Roman"/>
                    <a:cs typeface="Times New Roman"/>
                  </a:rPr>
                  <a:t>-1/2</a:t>
                </a:r>
                <a:r>
                  <a:rPr lang="es-ES">
                    <a:latin typeface="Times New Roman"/>
                    <a:cs typeface="Times New Roman"/>
                  </a:rPr>
                  <a:t>]</a:t>
                </a:r>
              </a:p>
            </c:rich>
          </c:tx>
          <c:layout>
            <c:manualLayout>
              <c:xMode val="edge"/>
              <c:yMode val="edge"/>
              <c:x val="0.4360129526558959"/>
              <c:y val="0.90495216773093068"/>
            </c:manualLayout>
          </c:layout>
        </c:title>
        <c:numFmt formatCode="#,##0.00" sourceLinked="0"/>
        <c:minorTickMark val="out"/>
        <c:tickLblPos val="nextTo"/>
        <c:crossAx val="141588352"/>
        <c:crosses val="autoZero"/>
        <c:crossBetween val="midCat"/>
        <c:majorUnit val="0.05"/>
        <c:minorUnit val="2.5000000000000012E-2"/>
      </c:valAx>
      <c:valAx>
        <c:axId val="141588352"/>
        <c:scaling>
          <c:orientation val="minMax"/>
          <c:max val="20"/>
          <c:min val="13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</a:t>
                </a:r>
                <a:r>
                  <a:rPr lang="es-ES" baseline="0"/>
                  <a:t> </a:t>
                </a:r>
                <a:r>
                  <a:rPr lang="es-ES"/>
                  <a:t>[mm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42515205785E-2"/>
              <c:y val="0.40350562009154556"/>
            </c:manualLayout>
          </c:layout>
        </c:title>
        <c:numFmt formatCode="#,##0" sourceLinked="0"/>
        <c:minorTickMark val="out"/>
        <c:tickLblPos val="nextTo"/>
        <c:crossAx val="139400704"/>
        <c:crosses val="autoZero"/>
        <c:crossBetween val="midCat"/>
        <c:majorUnit val="1"/>
        <c:minorUnit val="0.5"/>
      </c:valAx>
    </c:plotArea>
    <c:plotVisOnly val="1"/>
  </c:chart>
  <c:spPr>
    <a:ln>
      <a:noFill/>
    </a:ln>
  </c:spPr>
  <c:printSettings>
    <c:headerFooter/>
    <c:pageMargins b="0.75000000000001188" l="0.70000000000000062" r="0.70000000000000062" t="0.75000000000001188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94"/>
          <c:y val="0.10379342705215644"/>
          <c:w val="0.80076567332288906"/>
          <c:h val="0.6955635394866477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</c:trendline>
          <c:errBars>
            <c:errDir val="x"/>
            <c:errBarType val="both"/>
            <c:errValType val="cust"/>
            <c:pl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plus>
            <c:min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4000000000000002E-2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Hoja1!$P$5:$P$13</c:f>
              <c:numCache>
                <c:formatCode>0.0000</c:formatCode>
                <c:ptCount val="9"/>
                <c:pt idx="0">
                  <c:v>0.23387124811792831</c:v>
                </c:pt>
                <c:pt idx="1">
                  <c:v>0.2239146726729131</c:v>
                </c:pt>
                <c:pt idx="2">
                  <c:v>0.21546199423868884</c:v>
                </c:pt>
                <c:pt idx="3">
                  <c:v>0.20760149029355973</c:v>
                </c:pt>
                <c:pt idx="4">
                  <c:v>0.20027537170249926</c:v>
                </c:pt>
                <c:pt idx="5" formatCode="0.00000">
                  <c:v>0.19391579481481994</c:v>
                </c:pt>
                <c:pt idx="6" formatCode="0.00000">
                  <c:v>0.18834766999140667</c:v>
                </c:pt>
                <c:pt idx="7" formatCode="0.00000">
                  <c:v>0.18282556465698446</c:v>
                </c:pt>
                <c:pt idx="8" formatCode="0.00000">
                  <c:v>0.17794933750614078</c:v>
                </c:pt>
              </c:numCache>
            </c:numRef>
          </c:xVal>
          <c:yVal>
            <c:numRef>
              <c:f>Hoja1!$U$5:$U$13</c:f>
              <c:numCache>
                <c:formatCode>0.000</c:formatCode>
                <c:ptCount val="9"/>
                <c:pt idx="0">
                  <c:v>29.66</c:v>
                </c:pt>
                <c:pt idx="1">
                  <c:v>28.55</c:v>
                </c:pt>
                <c:pt idx="2">
                  <c:v>27.634999999999998</c:v>
                </c:pt>
                <c:pt idx="3">
                  <c:v>27.215</c:v>
                </c:pt>
                <c:pt idx="4">
                  <c:v>26.12</c:v>
                </c:pt>
                <c:pt idx="5">
                  <c:v>25.814999999999998</c:v>
                </c:pt>
                <c:pt idx="6">
                  <c:v>25.03</c:v>
                </c:pt>
                <c:pt idx="7">
                  <c:v>24.295000000000002</c:v>
                </c:pt>
                <c:pt idx="8">
                  <c:v>24.055</c:v>
                </c:pt>
              </c:numCache>
            </c:numRef>
          </c:yVal>
        </c:ser>
        <c:axId val="149552128"/>
        <c:axId val="150407808"/>
      </c:scatterChart>
      <c:valAx>
        <c:axId val="149552128"/>
        <c:scaling>
          <c:orientation val="minMax"/>
          <c:max val="0.26"/>
          <c:min val="0.16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[Å]</a:t>
                </a:r>
              </a:p>
            </c:rich>
          </c:tx>
          <c:layout>
            <c:manualLayout>
              <c:xMode val="edge"/>
              <c:yMode val="edge"/>
              <c:x val="0.48647907523951589"/>
              <c:y val="0.90080377549423851"/>
            </c:manualLayout>
          </c:layout>
        </c:title>
        <c:numFmt formatCode="#,##0.00" sourceLinked="0"/>
        <c:minorTickMark val="out"/>
        <c:tickLblPos val="nextTo"/>
        <c:crossAx val="150407808"/>
        <c:crosses val="autoZero"/>
        <c:crossBetween val="midCat"/>
        <c:majorUnit val="2.0000000000000011E-2"/>
        <c:minorUnit val="1.0000000000000005E-2"/>
      </c:valAx>
      <c:valAx>
        <c:axId val="150407808"/>
        <c:scaling>
          <c:orientation val="minMax"/>
          <c:max val="32"/>
          <c:min val="22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</a:t>
                </a:r>
                <a:r>
                  <a:rPr lang="es-ES" baseline="0"/>
                  <a:t> </a:t>
                </a:r>
                <a:r>
                  <a:rPr lang="es-ES"/>
                  <a:t>[mm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42515205764E-2"/>
              <c:y val="0.40350562009154556"/>
            </c:manualLayout>
          </c:layout>
        </c:title>
        <c:numFmt formatCode="#,##0" sourceLinked="0"/>
        <c:minorTickMark val="out"/>
        <c:tickLblPos val="nextTo"/>
        <c:crossAx val="149552128"/>
        <c:crosses val="autoZero"/>
        <c:crossBetween val="midCat"/>
        <c:majorUnit val="2"/>
        <c:minorUnit val="1"/>
      </c:valAx>
    </c:plotArea>
    <c:plotVisOnly val="1"/>
  </c:chart>
  <c:spPr>
    <a:ln>
      <a:noFill/>
    </a:ln>
  </c:spPr>
  <c:printSettings>
    <c:headerFooter/>
    <c:pageMargins b="0.75000000000001166" l="0.70000000000000062" r="0.70000000000000062" t="0.75000000000001166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907"/>
          <c:y val="0.10379342705215654"/>
          <c:w val="0.80076567332288984"/>
          <c:h val="0.69556353948664718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</c:trendline>
          <c:errBars>
            <c:errDir val="x"/>
            <c:errBarType val="both"/>
            <c:errValType val="cust"/>
            <c:pl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plus>
            <c:minus>
              <c:numRef>
                <c:f>Hoja1!$Q$4:$Q$13</c:f>
                <c:numCache>
                  <c:formatCode>General</c:formatCode>
                  <c:ptCount val="10"/>
                  <c:pt idx="0">
                    <c:v>4.9057254317485177E-4</c:v>
                  </c:pt>
                  <c:pt idx="1">
                    <c:v>4.2522052921518087E-4</c:v>
                  </c:pt>
                  <c:pt idx="2">
                    <c:v>3.7319120268561421E-4</c:v>
                  </c:pt>
                  <c:pt idx="3">
                    <c:v>3.3250316229273101E-4</c:v>
                  </c:pt>
                  <c:pt idx="4">
                    <c:v>2.9742342650279473E-4</c:v>
                  </c:pt>
                  <c:pt idx="5">
                    <c:v>2.6703392012808816E-4</c:v>
                  </c:pt>
                  <c:pt idx="6">
                    <c:v>2.4239483770061894E-4</c:v>
                  </c:pt>
                  <c:pt idx="7">
                    <c:v>2.221081983713587E-4</c:v>
                  </c:pt>
                  <c:pt idx="8">
                    <c:v>2.0313961618072894E-4</c:v>
                  </c:pt>
                  <c:pt idx="9">
                    <c:v>1.8731519474427636E-4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4000000000000002E-2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Hoja1!$W$5:$W$13</c:f>
              <c:numCache>
                <c:formatCode>0.0000</c:formatCode>
                <c:ptCount val="9"/>
                <c:pt idx="0">
                  <c:v>0.60302268915552726</c:v>
                </c:pt>
                <c:pt idx="1">
                  <c:v>0.57735026918962584</c:v>
                </c:pt>
                <c:pt idx="2">
                  <c:v>0.55555555555555558</c:v>
                </c:pt>
                <c:pt idx="3">
                  <c:v>0.53528772757218923</c:v>
                </c:pt>
                <c:pt idx="4">
                  <c:v>0.5163977794943222</c:v>
                </c:pt>
                <c:pt idx="5">
                  <c:v>0.5</c:v>
                </c:pt>
                <c:pt idx="6">
                  <c:v>0.48564293117863211</c:v>
                </c:pt>
                <c:pt idx="7">
                  <c:v>0.47140452079103173</c:v>
                </c:pt>
                <c:pt idx="8">
                  <c:v>0.45883146774112349</c:v>
                </c:pt>
              </c:numCache>
            </c:numRef>
          </c:xVal>
          <c:yVal>
            <c:numRef>
              <c:f>Hoja1!$U$5:$U$13</c:f>
              <c:numCache>
                <c:formatCode>0.000</c:formatCode>
                <c:ptCount val="9"/>
                <c:pt idx="0">
                  <c:v>29.66</c:v>
                </c:pt>
                <c:pt idx="1">
                  <c:v>28.55</c:v>
                </c:pt>
                <c:pt idx="2">
                  <c:v>27.634999999999998</c:v>
                </c:pt>
                <c:pt idx="3">
                  <c:v>27.215</c:v>
                </c:pt>
                <c:pt idx="4">
                  <c:v>26.12</c:v>
                </c:pt>
                <c:pt idx="5">
                  <c:v>25.814999999999998</c:v>
                </c:pt>
                <c:pt idx="6">
                  <c:v>25.03</c:v>
                </c:pt>
                <c:pt idx="7">
                  <c:v>24.295000000000002</c:v>
                </c:pt>
                <c:pt idx="8">
                  <c:v>24.055</c:v>
                </c:pt>
              </c:numCache>
            </c:numRef>
          </c:yVal>
        </c:ser>
        <c:axId val="150303488"/>
        <c:axId val="150305408"/>
      </c:scatterChart>
      <c:valAx>
        <c:axId val="150303488"/>
        <c:scaling>
          <c:orientation val="minMax"/>
          <c:max val="0.70000000000000051"/>
          <c:min val="0.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V</a:t>
                </a:r>
                <a:r>
                  <a:rPr lang="es-ES" baseline="30000">
                    <a:latin typeface="Times New Roman"/>
                    <a:cs typeface="Times New Roman"/>
                  </a:rPr>
                  <a:t>-1/2</a:t>
                </a:r>
                <a:r>
                  <a:rPr lang="es-ES">
                    <a:latin typeface="Times New Roman"/>
                    <a:cs typeface="Times New Roman"/>
                  </a:rPr>
                  <a:t> [keV</a:t>
                </a:r>
                <a:r>
                  <a:rPr lang="es-ES" baseline="30000">
                    <a:latin typeface="Times New Roman"/>
                    <a:cs typeface="Times New Roman"/>
                  </a:rPr>
                  <a:t>-1/2</a:t>
                </a:r>
                <a:r>
                  <a:rPr lang="es-ES">
                    <a:latin typeface="Times New Roman"/>
                    <a:cs typeface="Times New Roman"/>
                  </a:rPr>
                  <a:t>]</a:t>
                </a:r>
              </a:p>
            </c:rich>
          </c:tx>
          <c:layout>
            <c:manualLayout>
              <c:xMode val="edge"/>
              <c:yMode val="edge"/>
              <c:x val="0.42012348881725292"/>
              <c:y val="0.90495216773093068"/>
            </c:manualLayout>
          </c:layout>
        </c:title>
        <c:numFmt formatCode="#,##0.00" sourceLinked="0"/>
        <c:minorTickMark val="out"/>
        <c:tickLblPos val="nextTo"/>
        <c:crossAx val="150305408"/>
        <c:crosses val="autoZero"/>
        <c:crossBetween val="midCat"/>
        <c:majorUnit val="0.05"/>
        <c:minorUnit val="2.5000000000000012E-2"/>
      </c:valAx>
      <c:valAx>
        <c:axId val="150305408"/>
        <c:scaling>
          <c:orientation val="minMax"/>
          <c:max val="32"/>
          <c:min val="22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</a:t>
                </a:r>
                <a:r>
                  <a:rPr lang="es-ES" baseline="0"/>
                  <a:t> </a:t>
                </a:r>
                <a:r>
                  <a:rPr lang="es-ES"/>
                  <a:t>[mm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42515205802E-2"/>
              <c:y val="0.40350562009154556"/>
            </c:manualLayout>
          </c:layout>
        </c:title>
        <c:numFmt formatCode="#,##0" sourceLinked="0"/>
        <c:minorTickMark val="out"/>
        <c:tickLblPos val="nextTo"/>
        <c:crossAx val="150303488"/>
        <c:crosses val="autoZero"/>
        <c:crossBetween val="midCat"/>
        <c:majorUnit val="2"/>
        <c:minorUnit val="1"/>
      </c:valAx>
    </c:plotArea>
    <c:plotVisOnly val="1"/>
  </c:chart>
  <c:spPr>
    <a:ln>
      <a:noFill/>
    </a:ln>
  </c:spPr>
  <c:printSettings>
    <c:headerFooter/>
    <c:pageMargins b="0.7500000000000121" l="0.70000000000000062" r="0.70000000000000062" t="0.7500000000000121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16</xdr:row>
      <xdr:rowOff>38100</xdr:rowOff>
    </xdr:from>
    <xdr:to>
      <xdr:col>18</xdr:col>
      <xdr:colOff>241122</xdr:colOff>
      <xdr:row>32</xdr:row>
      <xdr:rowOff>51527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371475</xdr:colOff>
      <xdr:row>16</xdr:row>
      <xdr:rowOff>38100</xdr:rowOff>
    </xdr:from>
    <xdr:to>
      <xdr:col>25</xdr:col>
      <xdr:colOff>31572</xdr:colOff>
      <xdr:row>32</xdr:row>
      <xdr:rowOff>51527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447675</xdr:colOff>
      <xdr:row>58</xdr:row>
      <xdr:rowOff>28575</xdr:rowOff>
    </xdr:from>
    <xdr:to>
      <xdr:col>18</xdr:col>
      <xdr:colOff>422097</xdr:colOff>
      <xdr:row>74</xdr:row>
      <xdr:rowOff>42002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152400</xdr:colOff>
      <xdr:row>57</xdr:row>
      <xdr:rowOff>114300</xdr:rowOff>
    </xdr:from>
    <xdr:to>
      <xdr:col>25</xdr:col>
      <xdr:colOff>574497</xdr:colOff>
      <xdr:row>73</xdr:row>
      <xdr:rowOff>127727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266700</xdr:colOff>
      <xdr:row>33</xdr:row>
      <xdr:rowOff>95250</xdr:rowOff>
    </xdr:from>
    <xdr:to>
      <xdr:col>18</xdr:col>
      <xdr:colOff>241122</xdr:colOff>
      <xdr:row>49</xdr:row>
      <xdr:rowOff>108677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238125</xdr:colOff>
      <xdr:row>75</xdr:row>
      <xdr:rowOff>161925</xdr:rowOff>
    </xdr:from>
    <xdr:to>
      <xdr:col>18</xdr:col>
      <xdr:colOff>212547</xdr:colOff>
      <xdr:row>91</xdr:row>
      <xdr:rowOff>175352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495300</xdr:colOff>
      <xdr:row>35</xdr:row>
      <xdr:rowOff>104775</xdr:rowOff>
    </xdr:from>
    <xdr:to>
      <xdr:col>25</xdr:col>
      <xdr:colOff>155397</xdr:colOff>
      <xdr:row>51</xdr:row>
      <xdr:rowOff>118202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180975</xdr:colOff>
      <xdr:row>75</xdr:row>
      <xdr:rowOff>180975</xdr:rowOff>
    </xdr:from>
    <xdr:to>
      <xdr:col>25</xdr:col>
      <xdr:colOff>603072</xdr:colOff>
      <xdr:row>92</xdr:row>
      <xdr:rowOff>3902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o/Documents/FISICA/4/SOLIDOS/Practica3/Practica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18">
          <cell r="K18">
            <v>8.27</v>
          </cell>
          <cell r="L18">
            <v>101.13742227519998</v>
          </cell>
          <cell r="M18">
            <v>3.4226935103976004</v>
          </cell>
        </row>
        <row r="19">
          <cell r="K19">
            <v>8.6</v>
          </cell>
          <cell r="L19">
            <v>101.26041348844998</v>
          </cell>
          <cell r="M19">
            <v>3.4164094133299794</v>
          </cell>
        </row>
        <row r="20">
          <cell r="K20">
            <v>8.77</v>
          </cell>
          <cell r="L20">
            <v>101.35885877785</v>
          </cell>
          <cell r="M20">
            <v>3.4113878349270133</v>
          </cell>
        </row>
        <row r="21">
          <cell r="K21">
            <v>8.77</v>
          </cell>
          <cell r="L21">
            <v>101.4327232768</v>
          </cell>
          <cell r="M21">
            <v>3.4076249737691184</v>
          </cell>
        </row>
        <row r="22">
          <cell r="K22">
            <v>8.77</v>
          </cell>
          <cell r="L22">
            <v>101.58053082039999</v>
          </cell>
          <cell r="M22">
            <v>3.4001077900520809</v>
          </cell>
        </row>
        <row r="23">
          <cell r="K23">
            <v>10.049999999999999</v>
          </cell>
          <cell r="L23">
            <v>101.67912739080001</v>
          </cell>
          <cell r="M23">
            <v>3.3951026551713559</v>
          </cell>
        </row>
        <row r="24">
          <cell r="K24">
            <v>10.299999999999999</v>
          </cell>
          <cell r="L24">
            <v>101.75310539145002</v>
          </cell>
          <cell r="M24">
            <v>3.3913521204223191</v>
          </cell>
        </row>
        <row r="25">
          <cell r="K25">
            <v>10.52</v>
          </cell>
          <cell r="L25">
            <v>101.97519671159999</v>
          </cell>
          <cell r="M25">
            <v>3.3801175588631178</v>
          </cell>
        </row>
        <row r="26">
          <cell r="K26">
            <v>10.76</v>
          </cell>
          <cell r="L26">
            <v>102.09868280335</v>
          </cell>
          <cell r="M26">
            <v>3.3738871729134483</v>
          </cell>
        </row>
        <row r="27">
          <cell r="K27">
            <v>11.299999999999999</v>
          </cell>
          <cell r="L27">
            <v>102.3211415584</v>
          </cell>
          <cell r="M27">
            <v>3.3626923230286914</v>
          </cell>
        </row>
        <row r="28">
          <cell r="K28">
            <v>11.59</v>
          </cell>
          <cell r="L28">
            <v>102.42008801279999</v>
          </cell>
          <cell r="M28">
            <v>3.3577250170079629</v>
          </cell>
        </row>
        <row r="29">
          <cell r="K29">
            <v>11.879999999999999</v>
          </cell>
          <cell r="L29">
            <v>102.64288843125001</v>
          </cell>
          <cell r="M29">
            <v>3.3465669702533472</v>
          </cell>
        </row>
        <row r="30">
          <cell r="K30">
            <v>12.21</v>
          </cell>
          <cell r="L30">
            <v>102.74198683745001</v>
          </cell>
          <cell r="M30">
            <v>3.3416160057821473</v>
          </cell>
        </row>
        <row r="31">
          <cell r="K31">
            <v>12.94</v>
          </cell>
          <cell r="L31">
            <v>102.86592565320001</v>
          </cell>
          <cell r="M31">
            <v>3.3354343620063296</v>
          </cell>
        </row>
        <row r="32">
          <cell r="K32">
            <v>13.389999999999999</v>
          </cell>
          <cell r="L32">
            <v>102.9651293756</v>
          </cell>
          <cell r="M32">
            <v>3.3304946928863117</v>
          </cell>
        </row>
        <row r="33">
          <cell r="K33">
            <v>13.859999999999998</v>
          </cell>
          <cell r="L33">
            <v>103.23818118045</v>
          </cell>
          <cell r="M33">
            <v>3.3169364548289537</v>
          </cell>
        </row>
        <row r="34">
          <cell r="K34">
            <v>14.419999999999998</v>
          </cell>
          <cell r="L34">
            <v>103.3624128412</v>
          </cell>
          <cell r="M34">
            <v>3.3107861415353534</v>
          </cell>
        </row>
        <row r="35">
          <cell r="K35">
            <v>16.349999999999998</v>
          </cell>
          <cell r="L35">
            <v>103.3624128412</v>
          </cell>
          <cell r="M35">
            <v>3.3107861415353534</v>
          </cell>
        </row>
        <row r="36">
          <cell r="K36">
            <v>17.05</v>
          </cell>
          <cell r="L36">
            <v>103.3624128412</v>
          </cell>
          <cell r="M36">
            <v>3.3107861415353534</v>
          </cell>
        </row>
        <row r="37">
          <cell r="K37">
            <v>17.779999999999998</v>
          </cell>
          <cell r="L37">
            <v>104.00960000000001</v>
          </cell>
          <cell r="M37">
            <v>3.2789304170530977</v>
          </cell>
        </row>
        <row r="38">
          <cell r="K38">
            <v>19.239999999999998</v>
          </cell>
          <cell r="L38">
            <v>104.1592329308</v>
          </cell>
          <cell r="M38">
            <v>3.2716090344286766</v>
          </cell>
        </row>
        <row r="39">
          <cell r="K39">
            <v>19.98</v>
          </cell>
          <cell r="L39">
            <v>104.28400793655001</v>
          </cell>
          <cell r="M39">
            <v>3.2655164429580292</v>
          </cell>
        </row>
        <row r="40">
          <cell r="K40">
            <v>20.699999999999996</v>
          </cell>
          <cell r="L40">
            <v>104.43383507565001</v>
          </cell>
          <cell r="M40">
            <v>3.2582155975730847</v>
          </cell>
        </row>
        <row r="41">
          <cell r="K41">
            <v>20.699999999999996</v>
          </cell>
          <cell r="L41">
            <v>104.73380748944999</v>
          </cell>
          <cell r="M41">
            <v>3.243647461789529</v>
          </cell>
        </row>
        <row r="42">
          <cell r="K42">
            <v>20.699999999999996</v>
          </cell>
          <cell r="L42">
            <v>104.85892128520003</v>
          </cell>
          <cell r="M42">
            <v>3.2375905949596593</v>
          </cell>
        </row>
        <row r="43">
          <cell r="K43">
            <v>22.97</v>
          </cell>
          <cell r="L43">
            <v>105.08431200535001</v>
          </cell>
          <cell r="M43">
            <v>3.2267077618017721</v>
          </cell>
        </row>
        <row r="44">
          <cell r="K44">
            <v>23.47</v>
          </cell>
          <cell r="L44">
            <v>105.33502667384997</v>
          </cell>
          <cell r="M44">
            <v>3.2146451362466606</v>
          </cell>
        </row>
        <row r="45">
          <cell r="K45">
            <v>23.91</v>
          </cell>
          <cell r="L45">
            <v>105.43539528965</v>
          </cell>
          <cell r="M45">
            <v>3.2098287449040384</v>
          </cell>
        </row>
        <row r="46">
          <cell r="K46">
            <v>24.799999999999997</v>
          </cell>
          <cell r="L46">
            <v>105.5609225964</v>
          </cell>
          <cell r="M46">
            <v>3.2038152073108179</v>
          </cell>
        </row>
        <row r="47">
          <cell r="K47">
            <v>25.219999999999995</v>
          </cell>
          <cell r="L47">
            <v>105.6613976948</v>
          </cell>
          <cell r="M47">
            <v>3.1990099349788799</v>
          </cell>
        </row>
        <row r="48">
          <cell r="K48">
            <v>25.61</v>
          </cell>
          <cell r="L48">
            <v>105.93794845664999</v>
          </cell>
          <cell r="M48">
            <v>3.1858208842042015</v>
          </cell>
        </row>
        <row r="49">
          <cell r="K49">
            <v>26.09</v>
          </cell>
          <cell r="L49">
            <v>106.03860124205001</v>
          </cell>
          <cell r="M49">
            <v>3.1810341110282687</v>
          </cell>
        </row>
        <row r="50">
          <cell r="K50">
            <v>26.459999999999997</v>
          </cell>
          <cell r="L50">
            <v>106.16448392279999</v>
          </cell>
          <cell r="M50">
            <v>3.175057571752351</v>
          </cell>
        </row>
        <row r="51">
          <cell r="K51">
            <v>26.6</v>
          </cell>
          <cell r="L51">
            <v>106.26524345000001</v>
          </cell>
          <cell r="M51">
            <v>3.1702818785669122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3"/>
  <sheetViews>
    <sheetView tabSelected="1" topLeftCell="Q70" zoomScale="90" zoomScaleNormal="90" workbookViewId="0">
      <selection activeCell="T90" sqref="T90"/>
    </sheetView>
  </sheetViews>
  <sheetFormatPr baseColWidth="10" defaultRowHeight="15"/>
  <cols>
    <col min="2" max="2" width="18.42578125" bestFit="1" customWidth="1"/>
    <col min="4" max="4" width="11.42578125" style="7"/>
    <col min="6" max="6" width="18.42578125" bestFit="1" customWidth="1"/>
    <col min="7" max="7" width="21.28515625" bestFit="1" customWidth="1"/>
    <col min="8" max="8" width="11.42578125" style="7"/>
    <col min="10" max="10" width="18.42578125" bestFit="1" customWidth="1"/>
    <col min="12" max="12" width="11.42578125" style="7"/>
    <col min="15" max="15" width="20.5703125" bestFit="1" customWidth="1"/>
    <col min="16" max="16" width="12" bestFit="1" customWidth="1"/>
    <col min="17" max="17" width="16.7109375" bestFit="1" customWidth="1"/>
    <col min="20" max="20" width="18.5703125" bestFit="1" customWidth="1"/>
    <col min="21" max="21" width="20.28515625" bestFit="1" customWidth="1"/>
    <col min="23" max="23" width="21.42578125" bestFit="1" customWidth="1"/>
    <col min="24" max="24" width="25.42578125" bestFit="1" customWidth="1"/>
    <col min="25" max="25" width="18.5703125" bestFit="1" customWidth="1"/>
    <col min="27" max="27" width="16.42578125" bestFit="1" customWidth="1"/>
    <col min="28" max="28" width="21.28515625" bestFit="1" customWidth="1"/>
    <col min="29" max="29" width="12" bestFit="1" customWidth="1"/>
    <col min="30" max="30" width="14.140625" bestFit="1" customWidth="1"/>
  </cols>
  <sheetData>
    <row r="1" spans="2:25">
      <c r="B1" s="2" t="s">
        <v>5</v>
      </c>
      <c r="C1" s="1"/>
      <c r="D1" s="5"/>
      <c r="E1" s="1"/>
      <c r="F1" s="2" t="s">
        <v>5</v>
      </c>
      <c r="G1" s="1"/>
      <c r="H1" s="5"/>
      <c r="I1" s="1"/>
      <c r="J1" s="2" t="s">
        <v>5</v>
      </c>
      <c r="K1" s="1"/>
      <c r="L1" s="5"/>
    </row>
    <row r="2" spans="2:25">
      <c r="B2" s="3">
        <v>2.5</v>
      </c>
      <c r="C2" s="1"/>
      <c r="D2" s="5"/>
      <c r="E2" s="1"/>
      <c r="F2" s="3">
        <v>2.75</v>
      </c>
      <c r="G2" s="1"/>
      <c r="H2" s="5"/>
      <c r="I2" s="1"/>
      <c r="J2" s="3">
        <v>3</v>
      </c>
      <c r="K2" s="1"/>
      <c r="L2" s="5"/>
      <c r="T2" s="8" t="s">
        <v>13</v>
      </c>
      <c r="U2" s="8" t="s">
        <v>23</v>
      </c>
      <c r="X2" s="16"/>
      <c r="Y2" s="16"/>
    </row>
    <row r="3" spans="2:25">
      <c r="B3" s="4" t="s">
        <v>0</v>
      </c>
      <c r="C3" s="4"/>
      <c r="D3" s="4"/>
      <c r="E3" s="1"/>
      <c r="F3" s="4" t="s">
        <v>0</v>
      </c>
      <c r="G3" s="4"/>
      <c r="H3" s="4"/>
      <c r="I3" s="1"/>
      <c r="J3" s="4" t="s">
        <v>0</v>
      </c>
      <c r="K3" s="4"/>
      <c r="L3" s="4"/>
      <c r="O3" s="9" t="s">
        <v>11</v>
      </c>
      <c r="P3" s="9" t="s">
        <v>10</v>
      </c>
      <c r="Q3" s="9" t="s">
        <v>12</v>
      </c>
      <c r="T3" s="13" t="s">
        <v>14</v>
      </c>
      <c r="U3" s="13" t="s">
        <v>14</v>
      </c>
      <c r="W3" s="9" t="s">
        <v>25</v>
      </c>
      <c r="X3" s="9" t="s">
        <v>26</v>
      </c>
      <c r="Y3" s="12"/>
    </row>
    <row r="4" spans="2:25">
      <c r="B4" s="2" t="s">
        <v>1</v>
      </c>
      <c r="C4" s="2" t="s">
        <v>2</v>
      </c>
      <c r="D4" s="6" t="s">
        <v>4</v>
      </c>
      <c r="E4" s="1"/>
      <c r="F4" s="2" t="s">
        <v>1</v>
      </c>
      <c r="G4" s="2" t="s">
        <v>2</v>
      </c>
      <c r="H4" s="6" t="s">
        <v>4</v>
      </c>
      <c r="I4" s="1"/>
      <c r="J4" s="2" t="s">
        <v>1</v>
      </c>
      <c r="K4" s="2" t="s">
        <v>2</v>
      </c>
      <c r="L4" s="6" t="s">
        <v>4</v>
      </c>
      <c r="O4" s="2">
        <v>2.5</v>
      </c>
      <c r="P4" s="10">
        <f>(2*PI()*$F$40)/SQRT(2*$F$36*O4*0.001)*0.00001</f>
        <v>0.24528623435868019</v>
      </c>
      <c r="Q4" s="10">
        <f>0.00001*SQRT((2*PI()/SQRT(2*$F$36*O4*0.001))^2*($G$40)^2+(-(2*PI()*$F$40*O4*0.001)/(2*$F$36*O4*0.001)^(3/2))^2*($G$36)^2+(-(2*PI()*$F$40*$F$36)/(2*$F$36*O4*0.001)^(3/2))^2*(0.01*0.001)^2)</f>
        <v>4.9057254317485177E-4</v>
      </c>
      <c r="T4" s="6">
        <f>D5</f>
        <v>17.805</v>
      </c>
      <c r="U4" s="6">
        <f>D9</f>
        <v>29.869999999999997</v>
      </c>
      <c r="W4" s="10">
        <f>O4^(-1/2)</f>
        <v>0.63245553203367588</v>
      </c>
      <c r="X4" s="10">
        <f>(1/2)*(W4/O4)*0.01</f>
        <v>1.2649110640673518E-3</v>
      </c>
      <c r="Y4" s="17"/>
    </row>
    <row r="5" spans="2:25">
      <c r="B5" s="2">
        <v>16.47</v>
      </c>
      <c r="C5" s="2">
        <v>19.14</v>
      </c>
      <c r="D5" s="6">
        <f>AVERAGE(B5:C5)</f>
        <v>17.805</v>
      </c>
      <c r="E5" s="5"/>
      <c r="F5" s="2">
        <v>16.989999999999998</v>
      </c>
      <c r="G5" s="2">
        <v>19.21</v>
      </c>
      <c r="H5" s="6">
        <f>AVERAGE(F5:G5)</f>
        <v>18.100000000000001</v>
      </c>
      <c r="I5" s="1"/>
      <c r="J5" s="2">
        <v>16.670000000000002</v>
      </c>
      <c r="K5" s="2">
        <v>19.3</v>
      </c>
      <c r="L5" s="6">
        <f>AVERAGE(J5:K5)</f>
        <v>17.984999999999999</v>
      </c>
      <c r="O5" s="2">
        <v>2.75</v>
      </c>
      <c r="P5" s="10">
        <f t="shared" ref="P5:P13" si="0">(2*PI()*$F$40)/SQRT(2*$F$36*O5*0.001)*0.00001</f>
        <v>0.23387124811792831</v>
      </c>
      <c r="Q5" s="10">
        <f t="shared" ref="Q5:Q13" si="1">0.00001*SQRT((2*PI()/SQRT(2*$F$36*O5*0.001))^2*($G$40)^2+(-(2*PI()*$F$40*O5*0.001)/(2*$F$36*O5*0.001)^(3/2))^2*($G$36)^2+(-(2*PI()*$F$40*$F$36)/(2*$F$36*O5*0.001)^(3/2))^2*(0.01*0.001)^2)</f>
        <v>4.2522052921518087E-4</v>
      </c>
      <c r="T5" s="6">
        <f>H5</f>
        <v>18.100000000000001</v>
      </c>
      <c r="U5" s="6">
        <f>H9</f>
        <v>29.66</v>
      </c>
      <c r="W5" s="10">
        <f t="shared" ref="W5:W13" si="2">O5^(-1/2)</f>
        <v>0.60302268915552726</v>
      </c>
      <c r="X5" s="10">
        <f t="shared" ref="X5:X13" si="3">(1/2)*(W5/O5)*0.01</f>
        <v>1.0964048893736861E-3</v>
      </c>
    </row>
    <row r="6" spans="2:25">
      <c r="B6" s="1"/>
      <c r="C6" s="1"/>
      <c r="D6" s="5"/>
      <c r="E6" s="1"/>
      <c r="F6" s="1"/>
      <c r="G6" s="1"/>
      <c r="H6" s="5"/>
      <c r="I6" s="1"/>
      <c r="J6" s="1"/>
      <c r="K6" s="1"/>
      <c r="L6" s="5"/>
      <c r="O6" s="2">
        <v>3</v>
      </c>
      <c r="P6" s="10">
        <f t="shared" si="0"/>
        <v>0.2239146726729131</v>
      </c>
      <c r="Q6" s="10">
        <f t="shared" si="1"/>
        <v>3.7319120268561421E-4</v>
      </c>
      <c r="T6" s="6">
        <f>L5</f>
        <v>17.984999999999999</v>
      </c>
      <c r="U6" s="6">
        <f>L9</f>
        <v>28.55</v>
      </c>
      <c r="W6" s="10">
        <f>O6^(-1/2)</f>
        <v>0.57735026918962584</v>
      </c>
      <c r="X6" s="10">
        <f>(1/2)*(W6/O6)*0.01</f>
        <v>9.6225044864937644E-4</v>
      </c>
    </row>
    <row r="7" spans="2:25">
      <c r="B7" s="4" t="s">
        <v>3</v>
      </c>
      <c r="C7" s="4"/>
      <c r="D7" s="4"/>
      <c r="E7" s="1"/>
      <c r="F7" s="4" t="s">
        <v>3</v>
      </c>
      <c r="G7" s="4"/>
      <c r="H7" s="4"/>
      <c r="I7" s="1"/>
      <c r="J7" s="4" t="s">
        <v>3</v>
      </c>
      <c r="K7" s="4"/>
      <c r="L7" s="4"/>
      <c r="O7" s="2">
        <v>3.24</v>
      </c>
      <c r="P7" s="10">
        <f t="shared" si="0"/>
        <v>0.21546199423868884</v>
      </c>
      <c r="Q7" s="10">
        <f t="shared" si="1"/>
        <v>3.3250316229273101E-4</v>
      </c>
      <c r="T7" s="6">
        <f>D16</f>
        <v>17.22</v>
      </c>
      <c r="U7" s="6">
        <f>D20</f>
        <v>27.634999999999998</v>
      </c>
      <c r="W7" s="10">
        <f>O7^(-1/2)</f>
        <v>0.55555555555555558</v>
      </c>
      <c r="X7" s="10">
        <f>(1/2)*(W7/O7)*0.01</f>
        <v>8.5733882030178334E-4</v>
      </c>
    </row>
    <row r="8" spans="2:25">
      <c r="B8" s="2" t="s">
        <v>1</v>
      </c>
      <c r="C8" s="2" t="s">
        <v>2</v>
      </c>
      <c r="D8" s="6" t="s">
        <v>4</v>
      </c>
      <c r="E8" s="1"/>
      <c r="F8" s="2" t="s">
        <v>1</v>
      </c>
      <c r="G8" s="2" t="s">
        <v>2</v>
      </c>
      <c r="H8" s="6" t="s">
        <v>4</v>
      </c>
      <c r="I8" s="1"/>
      <c r="J8" s="2" t="s">
        <v>1</v>
      </c>
      <c r="K8" s="2" t="s">
        <v>2</v>
      </c>
      <c r="L8" s="6" t="s">
        <v>4</v>
      </c>
      <c r="O8" s="2">
        <v>3.49</v>
      </c>
      <c r="P8" s="10">
        <f t="shared" si="0"/>
        <v>0.20760149029355973</v>
      </c>
      <c r="Q8" s="10">
        <f t="shared" si="1"/>
        <v>2.9742342650279473E-4</v>
      </c>
      <c r="T8" s="6">
        <f>H16</f>
        <v>16.880000000000003</v>
      </c>
      <c r="U8" s="6">
        <f>H20</f>
        <v>27.215</v>
      </c>
      <c r="W8" s="10">
        <f>O8^(-1/2)</f>
        <v>0.53528772757218923</v>
      </c>
      <c r="X8" s="10">
        <f>(1/2)*(W8/O8)*0.01</f>
        <v>7.66887861851274E-4</v>
      </c>
    </row>
    <row r="9" spans="2:25">
      <c r="B9" s="2">
        <v>28.7</v>
      </c>
      <c r="C9" s="2">
        <v>31.04</v>
      </c>
      <c r="D9" s="6">
        <f>AVERAGE(B9:C9)</f>
        <v>29.869999999999997</v>
      </c>
      <c r="E9" s="1"/>
      <c r="F9" s="2">
        <v>28.55</v>
      </c>
      <c r="G9" s="2">
        <v>30.77</v>
      </c>
      <c r="H9" s="6">
        <f>AVERAGE(F9:G9)</f>
        <v>29.66</v>
      </c>
      <c r="I9" s="1"/>
      <c r="J9" s="2">
        <v>27.64</v>
      </c>
      <c r="K9" s="2">
        <v>29.46</v>
      </c>
      <c r="L9" s="6">
        <f>AVERAGE(J9:K9)</f>
        <v>28.55</v>
      </c>
      <c r="O9" s="2">
        <v>3.75</v>
      </c>
      <c r="P9" s="10">
        <f t="shared" si="0"/>
        <v>0.20027537170249926</v>
      </c>
      <c r="Q9" s="10">
        <f t="shared" si="1"/>
        <v>2.6703392012808816E-4</v>
      </c>
      <c r="T9" s="6">
        <f>L16</f>
        <v>15.875</v>
      </c>
      <c r="U9" s="6">
        <f>L20</f>
        <v>26.12</v>
      </c>
      <c r="W9" s="10">
        <f>O9^(-1/2)</f>
        <v>0.5163977794943222</v>
      </c>
      <c r="X9" s="10">
        <f>(1/2)*(W9/O9)*0.01</f>
        <v>6.885303726590962E-4</v>
      </c>
    </row>
    <row r="10" spans="2:25">
      <c r="B10" s="1"/>
      <c r="C10" s="1"/>
      <c r="D10" s="5"/>
      <c r="E10" s="1"/>
      <c r="F10" s="1"/>
      <c r="G10" s="1"/>
      <c r="H10" s="5"/>
      <c r="I10" s="1"/>
      <c r="J10" s="1"/>
      <c r="K10" s="1"/>
      <c r="L10" s="5"/>
      <c r="O10" s="2">
        <v>4</v>
      </c>
      <c r="P10" s="11">
        <f t="shared" si="0"/>
        <v>0.19391579481481994</v>
      </c>
      <c r="Q10" s="11">
        <f t="shared" si="1"/>
        <v>2.4239483770061894E-4</v>
      </c>
      <c r="T10" s="6">
        <f>D27</f>
        <v>15.515000000000001</v>
      </c>
      <c r="U10" s="6">
        <f>D31</f>
        <v>25.814999999999998</v>
      </c>
      <c r="W10" s="10">
        <f t="shared" si="2"/>
        <v>0.5</v>
      </c>
      <c r="X10" s="10">
        <f>(1/2)*(W10/O10)*0.01</f>
        <v>6.2500000000000001E-4</v>
      </c>
    </row>
    <row r="11" spans="2:25">
      <c r="B11" s="1"/>
      <c r="C11" s="1"/>
      <c r="D11" s="5"/>
      <c r="E11" s="1"/>
      <c r="F11" s="1"/>
      <c r="G11" s="1"/>
      <c r="H11" s="5"/>
      <c r="I11" s="1"/>
      <c r="J11" s="1"/>
      <c r="K11" s="1"/>
      <c r="L11" s="5"/>
      <c r="O11" s="2">
        <v>4.24</v>
      </c>
      <c r="P11" s="11">
        <f t="shared" si="0"/>
        <v>0.18834766999140667</v>
      </c>
      <c r="Q11" s="11">
        <f t="shared" si="1"/>
        <v>2.221081983713587E-4</v>
      </c>
      <c r="T11" s="6">
        <f>H27</f>
        <v>15.32</v>
      </c>
      <c r="U11" s="6">
        <f>H31</f>
        <v>25.03</v>
      </c>
      <c r="W11" s="10">
        <f t="shared" si="2"/>
        <v>0.48564293117863211</v>
      </c>
      <c r="X11" s="10">
        <f>(1/2)*(W11/O11)*0.01</f>
        <v>5.7269213582385864E-4</v>
      </c>
    </row>
    <row r="12" spans="2:25">
      <c r="B12" s="2" t="s">
        <v>5</v>
      </c>
      <c r="C12" s="1"/>
      <c r="D12" s="5"/>
      <c r="E12" s="1"/>
      <c r="F12" s="2" t="s">
        <v>5</v>
      </c>
      <c r="G12" s="1"/>
      <c r="H12" s="5"/>
      <c r="I12" s="1"/>
      <c r="J12" s="2" t="s">
        <v>5</v>
      </c>
      <c r="K12" s="1"/>
      <c r="L12" s="5"/>
      <c r="O12" s="2">
        <v>4.5</v>
      </c>
      <c r="P12" s="11">
        <f t="shared" si="0"/>
        <v>0.18282556465698446</v>
      </c>
      <c r="Q12" s="11">
        <f t="shared" si="1"/>
        <v>2.0313961618072894E-4</v>
      </c>
      <c r="T12" s="6">
        <f>L27</f>
        <v>14.775</v>
      </c>
      <c r="U12" s="6">
        <f>L31</f>
        <v>24.295000000000002</v>
      </c>
      <c r="W12" s="10">
        <f t="shared" si="2"/>
        <v>0.47140452079103173</v>
      </c>
      <c r="X12" s="10">
        <f>(1/2)*(W12/O12)*0.01</f>
        <v>5.2378280087892414E-4</v>
      </c>
    </row>
    <row r="13" spans="2:25">
      <c r="B13" s="3">
        <v>3.24</v>
      </c>
      <c r="C13" s="1"/>
      <c r="D13" s="5"/>
      <c r="E13" s="1"/>
      <c r="F13" s="3">
        <v>3.49</v>
      </c>
      <c r="G13" s="1"/>
      <c r="H13" s="5"/>
      <c r="I13" s="1"/>
      <c r="J13" s="3">
        <v>3.75</v>
      </c>
      <c r="K13" s="1"/>
      <c r="L13" s="5"/>
      <c r="O13" s="2">
        <v>4.75</v>
      </c>
      <c r="P13" s="11">
        <f t="shared" si="0"/>
        <v>0.17794933750614078</v>
      </c>
      <c r="Q13" s="11">
        <f t="shared" si="1"/>
        <v>1.8731519474427636E-4</v>
      </c>
      <c r="T13" s="6">
        <f>D37</f>
        <v>14.81</v>
      </c>
      <c r="U13" s="6">
        <f>D41</f>
        <v>24.055</v>
      </c>
      <c r="W13" s="10">
        <f t="shared" si="2"/>
        <v>0.45883146774112349</v>
      </c>
      <c r="X13" s="10">
        <f t="shared" si="3"/>
        <v>4.8298049235907732E-4</v>
      </c>
    </row>
    <row r="14" spans="2:25">
      <c r="B14" s="4" t="s">
        <v>0</v>
      </c>
      <c r="C14" s="4"/>
      <c r="D14" s="4"/>
      <c r="E14" s="1"/>
      <c r="F14" s="4" t="s">
        <v>0</v>
      </c>
      <c r="G14" s="4"/>
      <c r="H14" s="4"/>
      <c r="I14" s="1"/>
      <c r="J14" s="4" t="s">
        <v>0</v>
      </c>
      <c r="K14" s="4"/>
      <c r="L14" s="4"/>
    </row>
    <row r="15" spans="2:25">
      <c r="B15" s="2" t="s">
        <v>1</v>
      </c>
      <c r="C15" s="2" t="s">
        <v>2</v>
      </c>
      <c r="D15" s="6" t="s">
        <v>4</v>
      </c>
      <c r="E15" s="1"/>
      <c r="F15" s="2" t="s">
        <v>1</v>
      </c>
      <c r="G15" s="2" t="s">
        <v>2</v>
      </c>
      <c r="H15" s="6" t="s">
        <v>4</v>
      </c>
      <c r="I15" s="1"/>
      <c r="J15" s="2" t="s">
        <v>1</v>
      </c>
      <c r="K15" s="2" t="s">
        <v>2</v>
      </c>
      <c r="L15" s="6" t="s">
        <v>4</v>
      </c>
    </row>
    <row r="16" spans="2:25">
      <c r="B16" s="2">
        <v>16.079999999999998</v>
      </c>
      <c r="C16" s="2">
        <v>18.36</v>
      </c>
      <c r="D16" s="6">
        <f>AVERAGE(B16:C16)</f>
        <v>17.22</v>
      </c>
      <c r="E16" s="1"/>
      <c r="F16" s="2">
        <v>15.82</v>
      </c>
      <c r="G16" s="2">
        <v>17.940000000000001</v>
      </c>
      <c r="H16" s="6">
        <f>AVERAGE(F16:G16)</f>
        <v>16.880000000000003</v>
      </c>
      <c r="I16" s="1"/>
      <c r="J16" s="2">
        <v>14.75</v>
      </c>
      <c r="K16" s="2">
        <v>17</v>
      </c>
      <c r="L16" s="6">
        <f>AVERAGE(J16:K16)</f>
        <v>15.875</v>
      </c>
    </row>
    <row r="17" spans="2:28">
      <c r="B17" s="1"/>
      <c r="C17" s="1"/>
      <c r="D17" s="5"/>
      <c r="E17" s="1"/>
      <c r="F17" s="1"/>
      <c r="G17" s="1"/>
      <c r="H17" s="5"/>
      <c r="I17" s="1"/>
      <c r="J17" s="1"/>
      <c r="K17" s="1"/>
      <c r="L17" s="5"/>
      <c r="T17" s="8">
        <f t="array" ref="T17:U21">LINEST(T4:T13,P4:P13,1,1)</f>
        <v>56.020359746131597</v>
      </c>
      <c r="U17" s="8">
        <v>4.8353701348221758</v>
      </c>
      <c r="AA17" s="8">
        <f t="array" ref="AA17:AB21">LINEST(U4:U13,P4:P13,1,1)</f>
        <v>93.00117880807484</v>
      </c>
      <c r="AB17" s="8">
        <v>7.5783768329475549</v>
      </c>
    </row>
    <row r="18" spans="2:28">
      <c r="B18" s="4" t="s">
        <v>3</v>
      </c>
      <c r="C18" s="4"/>
      <c r="D18" s="4"/>
      <c r="E18" s="1"/>
      <c r="F18" s="4" t="s">
        <v>3</v>
      </c>
      <c r="G18" s="4"/>
      <c r="H18" s="4"/>
      <c r="I18" s="1"/>
      <c r="J18" s="4" t="s">
        <v>3</v>
      </c>
      <c r="K18" s="4"/>
      <c r="L18" s="4"/>
      <c r="T18" s="8">
        <v>6.2569205540832824</v>
      </c>
      <c r="U18" s="8">
        <v>1.3016811360329672</v>
      </c>
      <c r="AA18" s="8">
        <v>4.2328893084150137</v>
      </c>
      <c r="AB18" s="8">
        <v>0.8806044628589218</v>
      </c>
    </row>
    <row r="19" spans="2:28">
      <c r="B19" s="2" t="s">
        <v>1</v>
      </c>
      <c r="C19" s="2" t="s">
        <v>2</v>
      </c>
      <c r="D19" s="6" t="s">
        <v>4</v>
      </c>
      <c r="E19" s="1"/>
      <c r="F19" s="2" t="s">
        <v>1</v>
      </c>
      <c r="G19" s="2" t="s">
        <v>2</v>
      </c>
      <c r="H19" s="6" t="s">
        <v>4</v>
      </c>
      <c r="I19" s="1"/>
      <c r="J19" s="2" t="s">
        <v>1</v>
      </c>
      <c r="K19" s="2" t="s">
        <v>2</v>
      </c>
      <c r="L19" s="6" t="s">
        <v>4</v>
      </c>
      <c r="T19" s="8">
        <v>0.90925832957830488</v>
      </c>
      <c r="U19" s="8">
        <v>0.42152393464710097</v>
      </c>
      <c r="AA19" s="8">
        <v>0.9836977118652156</v>
      </c>
      <c r="AB19" s="8">
        <v>0.28516650335992</v>
      </c>
    </row>
    <row r="20" spans="2:28">
      <c r="B20" s="2">
        <v>26.59</v>
      </c>
      <c r="C20" s="2">
        <v>28.68</v>
      </c>
      <c r="D20" s="6">
        <f>AVERAGE(B20:C20)</f>
        <v>27.634999999999998</v>
      </c>
      <c r="E20" s="1"/>
      <c r="F20" s="2">
        <v>26.21</v>
      </c>
      <c r="G20" s="2">
        <v>28.22</v>
      </c>
      <c r="H20" s="6">
        <f>AVERAGE(F20:G20)</f>
        <v>27.215</v>
      </c>
      <c r="I20" s="1"/>
      <c r="J20" s="2">
        <v>25.14</v>
      </c>
      <c r="K20" s="2">
        <v>27.1</v>
      </c>
      <c r="L20" s="6">
        <f>AVERAGE(J20:K20)</f>
        <v>26.12</v>
      </c>
      <c r="T20" s="8">
        <v>80.162362041853129</v>
      </c>
      <c r="U20" s="8">
        <v>8</v>
      </c>
      <c r="AA20" s="8">
        <v>482.72865930582662</v>
      </c>
      <c r="AB20" s="8">
        <v>8</v>
      </c>
    </row>
    <row r="21" spans="2:28">
      <c r="B21" s="1"/>
      <c r="C21" s="1"/>
      <c r="D21" s="5"/>
      <c r="E21" s="1"/>
      <c r="F21" s="1"/>
      <c r="G21" s="1"/>
      <c r="H21" s="5"/>
      <c r="I21" s="1"/>
      <c r="J21" s="1"/>
      <c r="K21" s="1"/>
      <c r="L21" s="5"/>
      <c r="T21" s="8">
        <v>14.243443080157011</v>
      </c>
      <c r="U21" s="8">
        <v>1.4214594198429877</v>
      </c>
      <c r="AA21" s="8">
        <v>39.255463022891789</v>
      </c>
      <c r="AB21" s="8">
        <v>0.65055947710818618</v>
      </c>
    </row>
    <row r="22" spans="2:28">
      <c r="B22" s="1"/>
      <c r="C22" s="1"/>
      <c r="D22" s="5"/>
      <c r="E22" s="1"/>
      <c r="F22" s="1"/>
      <c r="G22" s="1"/>
      <c r="H22" s="5"/>
      <c r="I22" s="1"/>
      <c r="J22" s="1"/>
      <c r="K22" s="1"/>
      <c r="L22" s="5"/>
    </row>
    <row r="23" spans="2:28">
      <c r="B23" s="2" t="s">
        <v>5</v>
      </c>
      <c r="C23" s="1"/>
      <c r="D23" s="5"/>
      <c r="E23" s="1"/>
      <c r="F23" s="2" t="s">
        <v>5</v>
      </c>
      <c r="G23" s="1"/>
      <c r="H23" s="5"/>
      <c r="I23" s="1"/>
      <c r="J23" s="2" t="s">
        <v>5</v>
      </c>
      <c r="K23" s="1"/>
      <c r="L23" s="5"/>
    </row>
    <row r="24" spans="2:28">
      <c r="B24" s="3">
        <v>4</v>
      </c>
      <c r="C24" s="1"/>
      <c r="D24" s="5"/>
      <c r="E24" s="1"/>
      <c r="F24" s="3">
        <v>4.24</v>
      </c>
      <c r="G24" s="1"/>
      <c r="H24" s="5"/>
      <c r="I24" s="1"/>
      <c r="J24" s="3">
        <v>4.5</v>
      </c>
      <c r="K24" s="1"/>
      <c r="L24" s="5"/>
    </row>
    <row r="25" spans="2:28">
      <c r="B25" s="4" t="s">
        <v>0</v>
      </c>
      <c r="C25" s="4"/>
      <c r="D25" s="4"/>
      <c r="E25" s="1"/>
      <c r="F25" s="4" t="s">
        <v>0</v>
      </c>
      <c r="G25" s="4"/>
      <c r="H25" s="4"/>
      <c r="I25" s="1"/>
      <c r="J25" s="4" t="s">
        <v>0</v>
      </c>
      <c r="K25" s="4"/>
      <c r="L25" s="4"/>
      <c r="T25" s="9" t="s">
        <v>15</v>
      </c>
      <c r="U25" s="9" t="s">
        <v>16</v>
      </c>
      <c r="AA25" s="9" t="s">
        <v>15</v>
      </c>
      <c r="AB25" s="9" t="s">
        <v>16</v>
      </c>
    </row>
    <row r="26" spans="2:28">
      <c r="B26" s="2" t="s">
        <v>1</v>
      </c>
      <c r="C26" s="2" t="s">
        <v>2</v>
      </c>
      <c r="D26" s="6" t="s">
        <v>4</v>
      </c>
      <c r="E26" s="1"/>
      <c r="F26" s="2" t="s">
        <v>1</v>
      </c>
      <c r="G26" s="2" t="s">
        <v>2</v>
      </c>
      <c r="H26" s="6" t="s">
        <v>4</v>
      </c>
      <c r="I26" s="1"/>
      <c r="J26" s="2" t="s">
        <v>1</v>
      </c>
      <c r="K26" s="2" t="s">
        <v>2</v>
      </c>
      <c r="L26" s="6" t="s">
        <v>4</v>
      </c>
      <c r="T26" s="18">
        <f>T17</f>
        <v>56.020359746131597</v>
      </c>
      <c r="U26" s="18">
        <f>T18</f>
        <v>6.2569205540832824</v>
      </c>
      <c r="AA26" s="18">
        <f>AA17</f>
        <v>93.00117880807484</v>
      </c>
      <c r="AB26" s="18">
        <f>AA18</f>
        <v>4.2328893084150137</v>
      </c>
    </row>
    <row r="27" spans="2:28">
      <c r="B27" s="2">
        <v>14.55</v>
      </c>
      <c r="C27" s="2">
        <v>16.48</v>
      </c>
      <c r="D27" s="6">
        <f>AVERAGE(B27:C27)</f>
        <v>15.515000000000001</v>
      </c>
      <c r="E27" s="1"/>
      <c r="F27" s="2">
        <v>14.03</v>
      </c>
      <c r="G27" s="2">
        <v>16.61</v>
      </c>
      <c r="H27" s="6">
        <f>AVERAGE(F27:G27)</f>
        <v>15.32</v>
      </c>
      <c r="I27" s="1"/>
      <c r="J27" s="2">
        <v>13.99</v>
      </c>
      <c r="K27" s="2">
        <v>15.56</v>
      </c>
      <c r="L27" s="6">
        <f>AVERAGE(J27:K27)</f>
        <v>14.775</v>
      </c>
      <c r="T27" s="8"/>
      <c r="U27" s="8"/>
      <c r="AA27" s="8"/>
      <c r="AB27" s="8"/>
    </row>
    <row r="28" spans="2:28">
      <c r="B28" s="1"/>
      <c r="C28" s="1"/>
      <c r="D28" s="5"/>
      <c r="E28" s="1"/>
      <c r="F28" s="1"/>
      <c r="G28" s="1"/>
      <c r="H28" s="5"/>
      <c r="I28" s="1"/>
      <c r="J28" s="1"/>
      <c r="K28" s="1"/>
      <c r="L28" s="5"/>
      <c r="T28" s="9" t="s">
        <v>17</v>
      </c>
      <c r="U28" s="9" t="s">
        <v>18</v>
      </c>
      <c r="AA28" s="9" t="s">
        <v>17</v>
      </c>
      <c r="AB28" s="9" t="s">
        <v>18</v>
      </c>
    </row>
    <row r="29" spans="2:28">
      <c r="B29" s="4" t="s">
        <v>3</v>
      </c>
      <c r="C29" s="4"/>
      <c r="D29" s="4"/>
      <c r="E29" s="1"/>
      <c r="F29" s="4" t="s">
        <v>3</v>
      </c>
      <c r="G29" s="4"/>
      <c r="H29" s="4"/>
      <c r="I29" s="1"/>
      <c r="J29" s="4" t="s">
        <v>3</v>
      </c>
      <c r="K29" s="4"/>
      <c r="L29" s="4"/>
      <c r="T29" s="19">
        <f>U17</f>
        <v>4.8353701348221758</v>
      </c>
      <c r="U29" s="19">
        <f>U18</f>
        <v>1.3016811360329672</v>
      </c>
      <c r="AA29" s="19">
        <f>AB17</f>
        <v>7.5783768329475549</v>
      </c>
      <c r="AB29" s="19">
        <f>AB18</f>
        <v>0.8806044628589218</v>
      </c>
    </row>
    <row r="30" spans="2:28">
      <c r="B30" s="2" t="s">
        <v>1</v>
      </c>
      <c r="C30" s="2" t="s">
        <v>2</v>
      </c>
      <c r="D30" s="6" t="s">
        <v>4</v>
      </c>
      <c r="E30" s="1"/>
      <c r="F30" s="2" t="s">
        <v>1</v>
      </c>
      <c r="G30" s="2" t="s">
        <v>2</v>
      </c>
      <c r="H30" s="6" t="s">
        <v>4</v>
      </c>
      <c r="I30" s="1"/>
      <c r="J30" s="2" t="s">
        <v>1</v>
      </c>
      <c r="K30" s="2" t="s">
        <v>2</v>
      </c>
      <c r="L30" s="6" t="s">
        <v>4</v>
      </c>
    </row>
    <row r="31" spans="2:28">
      <c r="B31" s="2">
        <v>24.52</v>
      </c>
      <c r="C31" s="2">
        <v>27.11</v>
      </c>
      <c r="D31" s="6">
        <f>AVERAGE(B31:C31)</f>
        <v>25.814999999999998</v>
      </c>
      <c r="E31" s="1"/>
      <c r="F31" s="2">
        <v>23.94</v>
      </c>
      <c r="G31" s="2">
        <v>26.12</v>
      </c>
      <c r="H31" s="6">
        <f>AVERAGE(F31:G31)</f>
        <v>25.03</v>
      </c>
      <c r="I31" s="1"/>
      <c r="J31" s="2">
        <v>23.34</v>
      </c>
      <c r="K31" s="2">
        <v>25.25</v>
      </c>
      <c r="L31" s="6">
        <f>AVERAGE(J31:K31)</f>
        <v>24.295000000000002</v>
      </c>
      <c r="T31" s="9" t="s">
        <v>19</v>
      </c>
      <c r="U31" s="9" t="s">
        <v>20</v>
      </c>
      <c r="AA31" s="9" t="s">
        <v>21</v>
      </c>
      <c r="AB31" s="9" t="s">
        <v>22</v>
      </c>
    </row>
    <row r="32" spans="2:28">
      <c r="B32" s="1"/>
      <c r="C32" s="1"/>
      <c r="D32" s="5"/>
      <c r="E32" s="1"/>
      <c r="F32" s="1"/>
      <c r="G32" s="1"/>
      <c r="H32" s="5"/>
      <c r="I32" s="1"/>
      <c r="J32" s="1"/>
      <c r="K32" s="1"/>
      <c r="L32" s="5"/>
      <c r="T32" s="9">
        <f>13.5*10</f>
        <v>135</v>
      </c>
      <c r="U32" s="9">
        <v>1</v>
      </c>
      <c r="AA32" s="18">
        <f>(T32/AA26)*100</f>
        <v>145.15945037492213</v>
      </c>
      <c r="AB32" s="18">
        <f>100*SQRT((1/AA26)^2*(U32)^2+(-T32/AA26^2)^2*(AB26)^2)</f>
        <v>6.6937661507688428</v>
      </c>
    </row>
    <row r="33" spans="2:28">
      <c r="B33" s="2" t="s">
        <v>5</v>
      </c>
      <c r="C33" s="1"/>
      <c r="D33" s="5"/>
      <c r="E33" s="1"/>
      <c r="F33" s="1"/>
      <c r="G33" s="1"/>
      <c r="H33" s="5"/>
      <c r="I33" s="1"/>
      <c r="J33" s="1"/>
      <c r="K33" s="1"/>
      <c r="L33" s="5"/>
    </row>
    <row r="34" spans="2:28">
      <c r="B34" s="3">
        <v>4.75</v>
      </c>
      <c r="C34" s="1"/>
      <c r="D34" s="5"/>
      <c r="E34" s="1"/>
      <c r="F34" s="1"/>
      <c r="G34" s="1"/>
      <c r="H34" s="5"/>
      <c r="I34" s="1"/>
      <c r="J34" s="1"/>
      <c r="K34" s="1"/>
      <c r="L34" s="5"/>
      <c r="T34" s="9" t="s">
        <v>21</v>
      </c>
      <c r="U34" s="9" t="s">
        <v>22</v>
      </c>
      <c r="W34" s="9" t="s">
        <v>29</v>
      </c>
      <c r="AA34" s="9" t="s">
        <v>29</v>
      </c>
    </row>
    <row r="35" spans="2:28">
      <c r="B35" s="4" t="s">
        <v>0</v>
      </c>
      <c r="C35" s="4"/>
      <c r="D35" s="4"/>
      <c r="E35" s="1"/>
      <c r="F35" s="2" t="s">
        <v>6</v>
      </c>
      <c r="G35" s="2" t="s">
        <v>7</v>
      </c>
      <c r="H35" s="5"/>
      <c r="I35" s="1"/>
      <c r="J35" s="1"/>
      <c r="K35" s="1"/>
      <c r="L35" s="5"/>
      <c r="T35" s="18">
        <f>(T32/T26)*100</f>
        <v>240.9838148340742</v>
      </c>
      <c r="U35" s="18">
        <f>100*SQRT((1/T26)^2*(U32)^2+(-T32/T26^2)^2*(U26)^2)</f>
        <v>26.974639325321341</v>
      </c>
      <c r="W35" s="2">
        <f>100*(ABS(T35-213)/213)</f>
        <v>13.137941236654552</v>
      </c>
      <c r="AA35" s="2">
        <f>100*(ABS(AA32-123)/123)</f>
        <v>18.015813312944822</v>
      </c>
    </row>
    <row r="36" spans="2:28">
      <c r="B36" s="2" t="s">
        <v>1</v>
      </c>
      <c r="C36" s="2" t="s">
        <v>2</v>
      </c>
      <c r="D36" s="6" t="s">
        <v>4</v>
      </c>
      <c r="E36" s="1"/>
      <c r="F36" s="14">
        <v>0.51100299999999999</v>
      </c>
      <c r="G36" s="14">
        <v>9.9999999999999995E-7</v>
      </c>
      <c r="H36" s="5"/>
      <c r="I36" s="1"/>
      <c r="J36" s="1"/>
      <c r="K36" s="1"/>
      <c r="L36" s="5"/>
    </row>
    <row r="37" spans="2:28">
      <c r="B37" s="2">
        <v>13.8</v>
      </c>
      <c r="C37" s="2">
        <v>15.82</v>
      </c>
      <c r="D37" s="6">
        <f>AVERAGE(B37:C37)</f>
        <v>14.81</v>
      </c>
      <c r="E37" s="1"/>
      <c r="F37" s="1"/>
      <c r="G37" s="1"/>
      <c r="H37" s="5"/>
      <c r="I37" s="1"/>
      <c r="J37" s="1"/>
      <c r="K37" s="1"/>
      <c r="L37" s="5"/>
      <c r="T37" s="15" t="s">
        <v>24</v>
      </c>
      <c r="U37" s="15"/>
      <c r="AA37">
        <f t="array" ref="AA37:AB41">LINEST(U5:U13,P5:P13,1,1)</f>
        <v>100.63052566726404</v>
      </c>
      <c r="AB37">
        <v>6.089833768548889</v>
      </c>
    </row>
    <row r="38" spans="2:28">
      <c r="B38" s="1"/>
      <c r="C38" s="1"/>
      <c r="D38" s="6"/>
      <c r="E38" s="1"/>
      <c r="F38" s="1"/>
      <c r="G38" s="1"/>
      <c r="H38" s="5"/>
      <c r="I38" s="1"/>
      <c r="J38" s="1"/>
      <c r="K38" s="1"/>
      <c r="L38" s="5"/>
      <c r="T38" s="8"/>
      <c r="U38" s="8"/>
      <c r="AA38">
        <v>2.9806952443102719</v>
      </c>
      <c r="AB38">
        <v>0.60651053045443604</v>
      </c>
    </row>
    <row r="39" spans="2:28">
      <c r="B39" s="4" t="s">
        <v>3</v>
      </c>
      <c r="C39" s="4"/>
      <c r="D39" s="4"/>
      <c r="E39" s="1"/>
      <c r="F39" s="2" t="s">
        <v>8</v>
      </c>
      <c r="G39" s="2" t="s">
        <v>9</v>
      </c>
      <c r="H39" s="5"/>
      <c r="I39" s="1"/>
      <c r="J39" s="1"/>
      <c r="K39" s="1"/>
      <c r="L39" s="5"/>
      <c r="T39" s="8">
        <f t="array" ref="T39:U43">LINEST(T5:T13,P5:P13,1,1)</f>
        <v>67.331886547463171</v>
      </c>
      <c r="U39" s="8">
        <v>2.6284060160521001</v>
      </c>
      <c r="AA39">
        <v>0.99389599826107489</v>
      </c>
      <c r="AB39">
        <v>0.16065972259523051</v>
      </c>
    </row>
    <row r="40" spans="2:28">
      <c r="B40" s="2" t="s">
        <v>1</v>
      </c>
      <c r="C40" s="2" t="s">
        <v>2</v>
      </c>
      <c r="D40" s="6" t="s">
        <v>4</v>
      </c>
      <c r="E40" s="1"/>
      <c r="F40" s="10">
        <v>197.32859999999999</v>
      </c>
      <c r="G40" s="10">
        <v>1E-4</v>
      </c>
      <c r="H40" s="5"/>
      <c r="I40" s="1"/>
      <c r="J40" s="1"/>
      <c r="K40" s="1"/>
      <c r="L40" s="5"/>
      <c r="T40" s="8">
        <v>4.3711597318848634</v>
      </c>
      <c r="U40" s="8">
        <v>0.889441620288837</v>
      </c>
      <c r="AA40">
        <v>1139.788664125243</v>
      </c>
      <c r="AB40">
        <v>7</v>
      </c>
    </row>
    <row r="41" spans="2:28">
      <c r="B41" s="2">
        <v>23.01</v>
      </c>
      <c r="C41" s="2">
        <v>25.1</v>
      </c>
      <c r="D41" s="6">
        <f>AVERAGE(B41:C41)</f>
        <v>24.055</v>
      </c>
      <c r="E41" s="1"/>
      <c r="F41" s="1"/>
      <c r="G41" s="1"/>
      <c r="H41" s="5"/>
      <c r="I41" s="1"/>
      <c r="J41" s="1"/>
      <c r="K41" s="1"/>
      <c r="L41" s="5"/>
      <c r="T41" s="8">
        <v>0.97134353076762969</v>
      </c>
      <c r="U41" s="8">
        <v>0.23560587459741072</v>
      </c>
      <c r="AA41">
        <v>29.41970806363824</v>
      </c>
      <c r="AB41">
        <v>0.18068082525063495</v>
      </c>
    </row>
    <row r="42" spans="2:28">
      <c r="T42" s="8">
        <v>237.27294036952782</v>
      </c>
      <c r="U42" s="8">
        <v>7</v>
      </c>
    </row>
    <row r="43" spans="2:28">
      <c r="T43" s="8">
        <v>13.171051325208547</v>
      </c>
      <c r="U43" s="8">
        <v>0.38857089701367575</v>
      </c>
    </row>
    <row r="44" spans="2:28">
      <c r="T44" s="8"/>
      <c r="U44" s="8"/>
    </row>
    <row r="45" spans="2:28">
      <c r="T45" s="8"/>
      <c r="U45" s="8"/>
      <c r="AA45" s="9" t="s">
        <v>15</v>
      </c>
      <c r="AB45" s="9" t="s">
        <v>16</v>
      </c>
    </row>
    <row r="46" spans="2:28">
      <c r="T46" s="8"/>
      <c r="U46" s="8"/>
      <c r="AA46" s="18">
        <f>AA37</f>
        <v>100.63052566726404</v>
      </c>
      <c r="AB46" s="18">
        <f>AA38</f>
        <v>2.9806952443102719</v>
      </c>
    </row>
    <row r="47" spans="2:28">
      <c r="T47" s="9" t="s">
        <v>15</v>
      </c>
      <c r="U47" s="9" t="s">
        <v>16</v>
      </c>
      <c r="AA47" s="8"/>
      <c r="AB47" s="8"/>
    </row>
    <row r="48" spans="2:28">
      <c r="T48" s="18">
        <f>T39</f>
        <v>67.331886547463171</v>
      </c>
      <c r="U48" s="18">
        <f>T40</f>
        <v>4.3711597318848634</v>
      </c>
      <c r="AA48" s="9" t="s">
        <v>17</v>
      </c>
      <c r="AB48" s="9" t="s">
        <v>18</v>
      </c>
    </row>
    <row r="49" spans="20:28">
      <c r="T49" s="8"/>
      <c r="U49" s="8"/>
      <c r="AA49" s="19">
        <f>AB37</f>
        <v>6.089833768548889</v>
      </c>
      <c r="AB49" s="19">
        <f>AB38</f>
        <v>0.60651053045443604</v>
      </c>
    </row>
    <row r="50" spans="20:28">
      <c r="T50" s="9" t="s">
        <v>17</v>
      </c>
      <c r="U50" s="9" t="s">
        <v>18</v>
      </c>
    </row>
    <row r="51" spans="20:28">
      <c r="T51" s="19">
        <f>U39</f>
        <v>2.6284060160521001</v>
      </c>
      <c r="U51" s="19">
        <f>U40</f>
        <v>0.889441620288837</v>
      </c>
      <c r="AA51" s="9" t="s">
        <v>21</v>
      </c>
      <c r="AB51" s="9" t="s">
        <v>22</v>
      </c>
    </row>
    <row r="52" spans="20:28">
      <c r="T52" s="8"/>
      <c r="U52" s="8"/>
      <c r="AA52" s="18">
        <f>(T32/AA46)*100</f>
        <v>134.15412381564914</v>
      </c>
      <c r="AB52" s="18">
        <f>100*SQRT((1/AA46)^2*(U32)^2+(-T32/AA46^2)^2*(AB46)^2)</f>
        <v>4.0960426761482474</v>
      </c>
    </row>
    <row r="53" spans="20:28">
      <c r="T53" s="9" t="s">
        <v>21</v>
      </c>
      <c r="U53" s="9" t="s">
        <v>22</v>
      </c>
    </row>
    <row r="54" spans="20:28">
      <c r="T54" s="18">
        <f>(T32/T48)*100</f>
        <v>200.49935761837986</v>
      </c>
      <c r="U54" s="18">
        <f>100*SQRT((1/T48)^2*(U32)^2+(-T32/T48^2)^2*(U48)^2)</f>
        <v>13.10079631496823</v>
      </c>
      <c r="AA54" s="9" t="s">
        <v>29</v>
      </c>
    </row>
    <row r="55" spans="20:28">
      <c r="T55" s="8"/>
      <c r="U55" s="8"/>
      <c r="AA55" s="2">
        <f>100*(ABS(AA52-123)/123)</f>
        <v>9.0683933460562134</v>
      </c>
    </row>
    <row r="56" spans="20:28">
      <c r="T56" s="9" t="s">
        <v>29</v>
      </c>
    </row>
    <row r="57" spans="20:28">
      <c r="T57" s="2">
        <f>100*(ABS(T54-213)/213)</f>
        <v>5.8688461885540564</v>
      </c>
    </row>
    <row r="59" spans="20:28">
      <c r="AA59" s="8">
        <f t="array" ref="AA59:AB63">LINEST(U4:U13,W4:W13,1,1)</f>
        <v>36.068795014566042</v>
      </c>
      <c r="AB59" s="8">
        <v>7.5783768329475585</v>
      </c>
    </row>
    <row r="60" spans="20:28">
      <c r="T60" s="8">
        <f t="array" ref="T60:U64">LINEST(T4:T13,W4:W13,1,1)</f>
        <v>21.726465171966506</v>
      </c>
      <c r="U60" s="8">
        <v>4.8353701348221794</v>
      </c>
      <c r="AA60" s="8">
        <v>1.6416481892088886</v>
      </c>
      <c r="AB60" s="8">
        <v>0.8806044628589148</v>
      </c>
    </row>
    <row r="61" spans="20:28">
      <c r="T61" s="8">
        <v>2.4266314446764814</v>
      </c>
      <c r="U61" s="8">
        <v>1.3016811360329645</v>
      </c>
      <c r="AA61" s="8">
        <v>0.98369771186521593</v>
      </c>
      <c r="AB61" s="8">
        <v>0.28516650335991772</v>
      </c>
    </row>
    <row r="62" spans="20:28">
      <c r="T62" s="8">
        <v>0.90925832957830521</v>
      </c>
      <c r="U62" s="8">
        <v>0.42152393464710014</v>
      </c>
      <c r="AA62" s="8">
        <v>482.72865930583458</v>
      </c>
      <c r="AB62" s="8">
        <v>8</v>
      </c>
    </row>
    <row r="63" spans="20:28">
      <c r="T63" s="8">
        <v>80.162362041853484</v>
      </c>
      <c r="U63" s="8">
        <v>8</v>
      </c>
      <c r="AA63" s="8">
        <v>39.255463022891803</v>
      </c>
      <c r="AB63" s="8">
        <v>0.65055947710817563</v>
      </c>
    </row>
    <row r="64" spans="20:28">
      <c r="T64" s="8">
        <v>14.243443080157016</v>
      </c>
      <c r="U64" s="8">
        <v>1.421459419842982</v>
      </c>
      <c r="AA64" s="8"/>
      <c r="AB64" s="8"/>
    </row>
    <row r="65" spans="20:28">
      <c r="T65" s="8"/>
      <c r="U65" s="8"/>
      <c r="AA65" s="8"/>
      <c r="AB65" s="8"/>
    </row>
    <row r="66" spans="20:28">
      <c r="T66" s="8"/>
      <c r="U66" s="8"/>
      <c r="AA66" s="8"/>
      <c r="AB66" s="8"/>
    </row>
    <row r="67" spans="20:28">
      <c r="T67" s="8"/>
      <c r="U67" s="8"/>
      <c r="AA67" s="9" t="s">
        <v>30</v>
      </c>
      <c r="AB67" s="9" t="s">
        <v>31</v>
      </c>
    </row>
    <row r="68" spans="20:28">
      <c r="T68" s="9" t="s">
        <v>30</v>
      </c>
      <c r="U68" s="9" t="s">
        <v>31</v>
      </c>
      <c r="AA68" s="19">
        <f>AA59</f>
        <v>36.068795014566042</v>
      </c>
      <c r="AB68" s="19">
        <f>AA60</f>
        <v>1.6416481892088886</v>
      </c>
    </row>
    <row r="69" spans="20:28">
      <c r="T69" s="19">
        <f>T60</f>
        <v>21.726465171966506</v>
      </c>
      <c r="U69" s="19">
        <f>T61</f>
        <v>2.4266314446764814</v>
      </c>
      <c r="AA69" s="8"/>
      <c r="AB69" s="8"/>
    </row>
    <row r="70" spans="20:28">
      <c r="T70" s="8"/>
      <c r="U70" s="8"/>
      <c r="AA70" s="9" t="s">
        <v>27</v>
      </c>
      <c r="AB70" s="9" t="s">
        <v>28</v>
      </c>
    </row>
    <row r="71" spans="20:28">
      <c r="T71" s="9" t="s">
        <v>27</v>
      </c>
      <c r="U71" s="9" t="s">
        <v>28</v>
      </c>
      <c r="AA71" s="18">
        <f>((123/$T$32)*0.000000001)*(AA68/(2*PI()))*SQRT(2*$F$36)*(1000000000000*SQRT(0.001))</f>
        <v>167.20521975876224</v>
      </c>
      <c r="AB71" s="18">
        <f>SQRT((AA71/(123*1000))^2*(1000)^2+(AA71/($T$32*1000000000000))^2*(1000000000000)^2+(AA71/(AA68*1000000000000*SQRT(0.001)))^2*(AB68*1000000000000*SQRT(0.001))^2+(AA71/(2*$F$36))^2*($G$36)^2)</f>
        <v>7.8292851816556324</v>
      </c>
    </row>
    <row r="72" spans="20:28">
      <c r="T72" s="18">
        <f>((213/$T$32)*0.000000001)*(T69/(2*PI()))*SQRT(2*$F$36)*(1000000000000*SQRT(0.001))</f>
        <v>174.41416897205235</v>
      </c>
      <c r="U72" s="18">
        <f>SQRT((T72/(213*1000))^2*(1000)^2+(T72/($T$32*1000000000000))^2*(1000000000000)^2+(T72/(T69*1000000000000*SQRT(0.001)))^2*(U69*1000000000000*SQRT(0.001))^2+(T72/(2*$F$36))^2*($G$36)^2)</f>
        <v>19.540298578317632</v>
      </c>
      <c r="AA72" s="8"/>
      <c r="AB72" s="8"/>
    </row>
    <row r="73" spans="20:28">
      <c r="T73" s="8"/>
      <c r="U73" s="8"/>
      <c r="AA73" s="9" t="s">
        <v>29</v>
      </c>
      <c r="AB73" s="8"/>
    </row>
    <row r="74" spans="20:28">
      <c r="T74" s="9" t="s">
        <v>29</v>
      </c>
      <c r="U74" s="8"/>
      <c r="AA74" s="2">
        <f>100*(ABS(AA71-$F$40)/$F$40)</f>
        <v>15.265592641531819</v>
      </c>
      <c r="AB74" s="8"/>
    </row>
    <row r="75" spans="20:28">
      <c r="T75" s="2">
        <f>100*(ABS(T72-$F$40)/$F$40)</f>
        <v>11.61232128943683</v>
      </c>
      <c r="U75" s="8"/>
    </row>
    <row r="76" spans="20:28">
      <c r="T76" s="8"/>
      <c r="U76" s="8"/>
    </row>
    <row r="77" spans="20:28">
      <c r="T77" s="8"/>
      <c r="U77" s="8"/>
      <c r="AA77">
        <f t="array" ref="AA77:AB81">LINEST(U5:U13,W5:W13,1,1)</f>
        <v>39.027696734801289</v>
      </c>
      <c r="AB77">
        <v>6.0898337685488926</v>
      </c>
    </row>
    <row r="78" spans="20:28">
      <c r="T78" s="8">
        <f t="array" ref="T78:U82">LINEST(T5:T13,W5:W13,1,1)</f>
        <v>26.113432592465205</v>
      </c>
      <c r="U78" s="8">
        <v>2.6284060160521019</v>
      </c>
      <c r="AA78">
        <v>1.1560077748023512</v>
      </c>
      <c r="AB78">
        <v>0.60651053045443115</v>
      </c>
    </row>
    <row r="79" spans="20:28">
      <c r="T79" s="8">
        <v>1.695273827341979</v>
      </c>
      <c r="U79" s="8">
        <v>0.889441620288838</v>
      </c>
      <c r="AA79">
        <v>0.993895998261075</v>
      </c>
      <c r="AB79">
        <v>0.16065972259522926</v>
      </c>
    </row>
    <row r="80" spans="20:28">
      <c r="T80" s="8">
        <v>0.97134353076762958</v>
      </c>
      <c r="U80" s="8">
        <v>0.23560587459741106</v>
      </c>
      <c r="AA80">
        <v>1139.7886641252608</v>
      </c>
      <c r="AB80">
        <v>7</v>
      </c>
    </row>
    <row r="81" spans="20:28">
      <c r="T81" s="8">
        <v>237.27294036952711</v>
      </c>
      <c r="U81" s="8">
        <v>7</v>
      </c>
      <c r="AA81">
        <v>29.419708063638243</v>
      </c>
      <c r="AB81">
        <v>0.18068082525063214</v>
      </c>
    </row>
    <row r="82" spans="20:28">
      <c r="T82" s="8">
        <v>13.171051325208545</v>
      </c>
      <c r="U82" s="8">
        <v>0.38857089701367686</v>
      </c>
    </row>
    <row r="83" spans="20:28">
      <c r="T83" s="8"/>
      <c r="U83" s="8"/>
    </row>
    <row r="84" spans="20:28">
      <c r="T84" s="8"/>
      <c r="U84" s="8"/>
    </row>
    <row r="85" spans="20:28">
      <c r="T85" s="8"/>
      <c r="U85" s="8"/>
      <c r="AA85" s="9" t="s">
        <v>30</v>
      </c>
      <c r="AB85" s="9" t="s">
        <v>31</v>
      </c>
    </row>
    <row r="86" spans="20:28">
      <c r="T86" s="9" t="s">
        <v>30</v>
      </c>
      <c r="U86" s="9" t="s">
        <v>31</v>
      </c>
      <c r="AA86" s="19">
        <f>AA77</f>
        <v>39.027696734801289</v>
      </c>
      <c r="AB86" s="19">
        <f>AA78</f>
        <v>1.1560077748023512</v>
      </c>
    </row>
    <row r="87" spans="20:28">
      <c r="T87" s="19">
        <f>T78</f>
        <v>26.113432592465205</v>
      </c>
      <c r="U87" s="19">
        <f>T79</f>
        <v>1.695273827341979</v>
      </c>
      <c r="AA87" s="8"/>
      <c r="AB87" s="8"/>
    </row>
    <row r="88" spans="20:28">
      <c r="T88" s="8"/>
      <c r="U88" s="8"/>
      <c r="AA88" s="9" t="s">
        <v>27</v>
      </c>
      <c r="AB88" s="9" t="s">
        <v>28</v>
      </c>
    </row>
    <row r="89" spans="20:28">
      <c r="T89" s="9" t="s">
        <v>27</v>
      </c>
      <c r="U89" s="9" t="s">
        <v>28</v>
      </c>
      <c r="AA89" s="18">
        <f>((123/$T$32)*0.000000001)*(AA86/(2*PI()))*SQRT(2*$F$36)*(1000000000000*SQRT(0.001))</f>
        <v>180.9218912521325</v>
      </c>
      <c r="AB89" s="18">
        <f>SQRT((AA89/(123*1000))^2*(1000)^2+(AA89/($T$32*1000000000000))^2*(1000000000000)^2+(AA89/(AA86*1000000000000*SQRT(0.001)))^2*(AB86*1000000000000*SQRT(0.001))^2+(AA89/(2*$F$36))^2*($G$36)^2)</f>
        <v>5.7164548011276999</v>
      </c>
    </row>
    <row r="90" spans="20:28">
      <c r="T90" s="18">
        <f>((213/$T$32)*0.000000001)*(T87/(2*PI()))*SQRT(2*$F$36)*(1000000000000*SQRT(0.001))</f>
        <v>209.63155343370033</v>
      </c>
      <c r="U90" s="18">
        <f>SQRT((T90/(213*1000))^2*(1000)^2+(T90/($T$32*1000000000000))^2*(1000000000000)^2+(T90/(T87*1000000000000*SQRT(0.001)))^2*(U87*1000000000000*SQRT(0.001))^2+(T90/(2*$F$36))^2*($G$36)^2)</f>
        <v>13.732813735937256</v>
      </c>
      <c r="AA90" s="8"/>
      <c r="AB90" s="8"/>
    </row>
    <row r="91" spans="20:28">
      <c r="T91" s="8"/>
      <c r="U91" s="8"/>
      <c r="AA91" s="9" t="s">
        <v>29</v>
      </c>
      <c r="AB91" s="8"/>
    </row>
    <row r="92" spans="20:28">
      <c r="T92" s="9" t="s">
        <v>29</v>
      </c>
      <c r="U92" s="8"/>
      <c r="AA92" s="2">
        <f>100*(ABS(AA89-$F$40)/$F$40)</f>
        <v>8.3144099476038935</v>
      </c>
      <c r="AB92" s="8"/>
    </row>
    <row r="93" spans="20:28">
      <c r="T93" s="2">
        <f>100*(ABS(T90-$F$40)/$F$40)</f>
        <v>6.2347543304418815</v>
      </c>
      <c r="U93" s="8"/>
    </row>
  </sheetData>
  <mergeCells count="21">
    <mergeCell ref="B29:D29"/>
    <mergeCell ref="B39:D39"/>
    <mergeCell ref="F14:H14"/>
    <mergeCell ref="J14:L14"/>
    <mergeCell ref="T37:U37"/>
    <mergeCell ref="F18:H18"/>
    <mergeCell ref="J18:L18"/>
    <mergeCell ref="F25:H25"/>
    <mergeCell ref="J25:L25"/>
    <mergeCell ref="J29:L29"/>
    <mergeCell ref="F29:H29"/>
    <mergeCell ref="B3:D3"/>
    <mergeCell ref="B14:D14"/>
    <mergeCell ref="B25:D25"/>
    <mergeCell ref="B35:D35"/>
    <mergeCell ref="F3:H3"/>
    <mergeCell ref="J3:L3"/>
    <mergeCell ref="F7:H7"/>
    <mergeCell ref="J7:L7"/>
    <mergeCell ref="B7:D7"/>
    <mergeCell ref="B18:D1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2020-11-27T11:51:09Z</dcterms:created>
  <dcterms:modified xsi:type="dcterms:W3CDTF">2020-11-27T18:56:34Z</dcterms:modified>
</cp:coreProperties>
</file>