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995" activeTab="3"/>
  </bookViews>
  <sheets>
    <sheet name="Cálculo K" sheetId="1" r:id="rId1"/>
    <sheet name="Simétrico" sheetId="2" r:id="rId2"/>
    <sheet name="Antisimétrico" sheetId="3" r:id="rId3"/>
    <sheet name="Acoplado" sheetId="4" r:id="rId4"/>
    <sheet name="Acoplado-Derivado" sheetId="5" r:id="rId5"/>
    <sheet name="Comparación Frecuencias" sheetId="6" r:id="rId6"/>
  </sheets>
  <calcPr calcId="125725"/>
</workbook>
</file>

<file path=xl/calcChain.xml><?xml version="1.0" encoding="utf-8"?>
<calcChain xmlns="http://schemas.openxmlformats.org/spreadsheetml/2006/main">
  <c r="G11" i="4"/>
  <c r="E6" i="6"/>
  <c r="E3"/>
  <c r="D6"/>
  <c r="C6"/>
  <c r="C3"/>
  <c r="D3"/>
  <c r="F11" i="4"/>
  <c r="F11" i="5"/>
  <c r="F9"/>
  <c r="D11"/>
  <c r="C11"/>
  <c r="D9"/>
  <c r="C9"/>
  <c r="F19" i="4" l="1"/>
  <c r="D19"/>
  <c r="B19"/>
  <c r="F19" i="1"/>
  <c r="E19"/>
  <c r="E26" i="3"/>
  <c r="D26"/>
  <c r="E26" i="2"/>
  <c r="D26"/>
  <c r="E16" i="4"/>
  <c r="D16"/>
  <c r="C16"/>
  <c r="B16"/>
  <c r="E13"/>
  <c r="D13"/>
  <c r="C13"/>
  <c r="B13"/>
  <c r="E11"/>
  <c r="D11"/>
  <c r="C11"/>
  <c r="B11"/>
  <c r="C23" i="3"/>
  <c r="E19" l="1"/>
  <c r="E23" s="1"/>
  <c r="D19"/>
  <c r="C19"/>
  <c r="B19"/>
  <c r="E15"/>
  <c r="D15"/>
  <c r="C15"/>
  <c r="B15"/>
  <c r="B23" s="1"/>
  <c r="N11"/>
  <c r="L11"/>
  <c r="I11"/>
  <c r="G11"/>
  <c r="D11"/>
  <c r="B11"/>
  <c r="B26" i="2"/>
  <c r="E16" i="1"/>
  <c r="E23" i="2"/>
  <c r="D23"/>
  <c r="C23"/>
  <c r="B23"/>
  <c r="E19"/>
  <c r="C19"/>
  <c r="D19"/>
  <c r="B19"/>
  <c r="E15"/>
  <c r="D15"/>
  <c r="C15"/>
  <c r="B15"/>
  <c r="D23" i="3" l="1"/>
  <c r="B26" s="1"/>
  <c r="N11" i="2"/>
  <c r="L11"/>
  <c r="I11" l="1"/>
  <c r="G11"/>
  <c r="D11" l="1"/>
  <c r="B11"/>
  <c r="C13" i="1"/>
  <c r="F13"/>
  <c r="E13"/>
  <c r="C14"/>
  <c r="B13"/>
  <c r="H10"/>
  <c r="E10"/>
  <c r="B10"/>
</calcChain>
</file>

<file path=xl/sharedStrings.xml><?xml version="1.0" encoding="utf-8"?>
<sst xmlns="http://schemas.openxmlformats.org/spreadsheetml/2006/main" count="223" uniqueCount="80">
  <si>
    <t>Frecuencia (Hz)</t>
  </si>
  <si>
    <t>Error Frecuencia (Hz)</t>
  </si>
  <si>
    <t>Frecuencia Fourier (Hz)</t>
  </si>
  <si>
    <t>Error Frecuencia Fourier (Hz)</t>
  </si>
  <si>
    <t>Cálculo de K</t>
  </si>
  <si>
    <t>Experimento 2</t>
  </si>
  <si>
    <t>Experimento 3</t>
  </si>
  <si>
    <t>Experimento 5</t>
  </si>
  <si>
    <t>Frecuencia Media (Hz)</t>
  </si>
  <si>
    <t>Error Frecuencia Media (Hz)</t>
  </si>
  <si>
    <t>Frecuencia Media Fourier (Hz)</t>
  </si>
  <si>
    <t>Error Frecuencia Media Fourier (Hz)</t>
  </si>
  <si>
    <t>Error Relativo (%)</t>
  </si>
  <si>
    <t>Simétrico</t>
  </si>
  <si>
    <t>Experimento 7</t>
  </si>
  <si>
    <t>Masa A</t>
  </si>
  <si>
    <t>Masa B</t>
  </si>
  <si>
    <t>Experimento 8</t>
  </si>
  <si>
    <t>Experimento 9</t>
  </si>
  <si>
    <t>Frecuencia Media Masa A (Hz)</t>
  </si>
  <si>
    <t>Error Frecuencia Media Masa A (Hz)</t>
  </si>
  <si>
    <t>Frecuencia Media Masa B (Hz)</t>
  </si>
  <si>
    <t>Error Frecuencia Media Masa B (Hz)</t>
  </si>
  <si>
    <t>Frecuencia Media Fourier Masa A (Hz)</t>
  </si>
  <si>
    <t>Error Frecuencia Media Fourier Masa A (Hz)</t>
  </si>
  <si>
    <t>Frecuencia Media Fourier Masa B (Hz)</t>
  </si>
  <si>
    <t>Error Frecuencia Media Fourier Masa B (Hz)</t>
  </si>
  <si>
    <t>Frecuencia Media Masas (Hz)</t>
  </si>
  <si>
    <t>Error Frecuencia Media Masas (Hz)</t>
  </si>
  <si>
    <t>Frecuencia Media Fourier Masas (Hz)</t>
  </si>
  <si>
    <t>Error Frecuencia Media Fourier Masas (Hz)</t>
  </si>
  <si>
    <t>Error Relativo Media (%)</t>
  </si>
  <si>
    <t>Antisimétrico</t>
  </si>
  <si>
    <t>Experimento 10</t>
  </si>
  <si>
    <t>Experimento 12</t>
  </si>
  <si>
    <t>Experimento 13</t>
  </si>
  <si>
    <t>Acoplado</t>
  </si>
  <si>
    <t>Masa C</t>
  </si>
  <si>
    <t>Frecuencia Media Fourier Masa C (Hz)</t>
  </si>
  <si>
    <t>Error Frecuencia Media Fourier Masa C (Hz)</t>
  </si>
  <si>
    <t>Frecuencia Mínima Fourier (Hz)</t>
  </si>
  <si>
    <t>Error Frecuencia Mínima Fourier (Hz)</t>
  </si>
  <si>
    <t>Frecuencia Máxima Fourier (Hz)</t>
  </si>
  <si>
    <t>Error Frecuencia Máxima Fourier (Hz)</t>
  </si>
  <si>
    <t>Experimento 15</t>
  </si>
  <si>
    <t>Experimento 16</t>
  </si>
  <si>
    <t>Experimento 18</t>
  </si>
  <si>
    <t>Frecuencia Mínima Media Fourier Masa A (Hz)</t>
  </si>
  <si>
    <t>Error Frecuencia Mínima Media Fourier Masa A (Hz)</t>
  </si>
  <si>
    <t>Frecuencia Mínima Media Fourier Masa B (Hz)</t>
  </si>
  <si>
    <t>Error Frecuencia Mínima Media Fourier Masa B (Hz)</t>
  </si>
  <si>
    <t>Frecuencia Máxima Media Fourier Masa A (Hz)</t>
  </si>
  <si>
    <t>Error Frecuencia Máxima Media Fourier Masa A (Hz)</t>
  </si>
  <si>
    <t>Frecuencia Máxima Media Fourier Masa B (Hz)</t>
  </si>
  <si>
    <t>Error Frecuencia Máxima Media Fourier Masa B (Hz)</t>
  </si>
  <si>
    <t>Frecuencia Mínima Media Masas (Hz)</t>
  </si>
  <si>
    <t>Error Frecuencia Mínima Media Masas (Hz)</t>
  </si>
  <si>
    <t>Error Frecuencia Máxima Media Masas (Hz)</t>
  </si>
  <si>
    <t>Frecuencia Máxima Media Masas (Hz)</t>
  </si>
  <si>
    <t>Frecuencia Modo Simétrico (Hz)</t>
  </si>
  <si>
    <t>Error Frecuencia Modo Simétrico (Hz)</t>
  </si>
  <si>
    <t>Frecuencia Modo Antisimétrico (Hz)</t>
  </si>
  <si>
    <t>Error Frecuencia Modo Antisimétrico (Hz)</t>
  </si>
  <si>
    <t>Frecuencia Natural (Hz)</t>
  </si>
  <si>
    <t>Error Frecuencia Natural (Hz)</t>
  </si>
  <si>
    <t>Error Relativo F.Mínima - Simétrico (%)</t>
  </si>
  <si>
    <t>Error Relativo F.Máxima - Antisimétrico (%)</t>
  </si>
  <si>
    <t>Error Relativo F.CM - Simétrico (%)</t>
  </si>
  <si>
    <t>Frecuencia C.M (Hz)</t>
  </si>
  <si>
    <t>Error Frecuencia C.M (Hz)</t>
  </si>
  <si>
    <t>Frecuencia x1-x2 (Hz)</t>
  </si>
  <si>
    <t>Error Frecuencia x1-x2 (Hz)</t>
  </si>
  <si>
    <t>Frecuencia Media C.M. (Hz)</t>
  </si>
  <si>
    <t>Error Frecuencia Media C.M. (Hz)</t>
  </si>
  <si>
    <t>Frecuencia Media x1-x2 (Hz)</t>
  </si>
  <si>
    <t>Error Frecuencia Media x1-x2 (Hz)</t>
  </si>
  <si>
    <t>Error Relativo C.M.-Simétrico (%)</t>
  </si>
  <si>
    <t>Frecuencia Natural/Frecuencia Simétrica</t>
  </si>
  <si>
    <t>Factor teórico</t>
  </si>
  <si>
    <t>Error Relativo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</si>
</sst>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zoomScale="85" zoomScaleNormal="85" workbookViewId="0">
      <selection activeCell="E19" sqref="E19"/>
    </sheetView>
  </sheetViews>
  <sheetFormatPr baseColWidth="10" defaultRowHeight="15"/>
  <cols>
    <col min="2" max="2" width="21.7109375" bestFit="1" customWidth="1"/>
    <col min="3" max="3" width="26.5703125" bestFit="1" customWidth="1"/>
    <col min="5" max="5" width="27.85546875" bestFit="1" customWidth="1"/>
    <col min="6" max="6" width="32.7109375" bestFit="1" customWidth="1"/>
    <col min="8" max="8" width="21.7109375" bestFit="1" customWidth="1"/>
    <col min="9" max="9" width="26.5703125" bestFit="1" customWidth="1"/>
  </cols>
  <sheetData>
    <row r="1" spans="2:9">
      <c r="B1" s="29" t="s">
        <v>4</v>
      </c>
      <c r="C1" s="29"/>
      <c r="D1" s="29"/>
      <c r="E1" s="29"/>
      <c r="F1" s="29"/>
      <c r="G1" s="29"/>
      <c r="H1" s="29"/>
      <c r="I1" s="29"/>
    </row>
    <row r="3" spans="2:9">
      <c r="B3" s="29" t="s">
        <v>5</v>
      </c>
      <c r="C3" s="29"/>
      <c r="E3" s="29" t="s">
        <v>6</v>
      </c>
      <c r="F3" s="29"/>
      <c r="H3" s="29" t="s">
        <v>7</v>
      </c>
      <c r="I3" s="29"/>
    </row>
    <row r="4" spans="2:9">
      <c r="B4" s="1" t="s">
        <v>0</v>
      </c>
      <c r="C4" s="1" t="s">
        <v>1</v>
      </c>
      <c r="E4" s="3" t="s">
        <v>0</v>
      </c>
      <c r="F4" s="3" t="s">
        <v>1</v>
      </c>
      <c r="H4" s="8" t="s">
        <v>0</v>
      </c>
      <c r="I4" s="8" t="s">
        <v>1</v>
      </c>
    </row>
    <row r="5" spans="2:9">
      <c r="B5" s="2">
        <v>1.6233766233766234</v>
      </c>
      <c r="C5" s="2">
        <v>3.092947870658691E-2</v>
      </c>
      <c r="E5" s="4">
        <v>1.5948963317384368</v>
      </c>
      <c r="F5" s="4">
        <v>1.3022274017986059E-3</v>
      </c>
      <c r="H5" s="9">
        <v>1.567398119122257</v>
      </c>
      <c r="I5" s="9">
        <v>2.9862944958084219E-2</v>
      </c>
    </row>
    <row r="6" spans="2:9">
      <c r="B6" s="1" t="s">
        <v>2</v>
      </c>
      <c r="C6" s="1" t="s">
        <v>3</v>
      </c>
      <c r="E6" s="3" t="s">
        <v>2</v>
      </c>
      <c r="F6" s="3" t="s">
        <v>3</v>
      </c>
      <c r="H6" s="8" t="s">
        <v>2</v>
      </c>
      <c r="I6" s="8" t="s">
        <v>3</v>
      </c>
    </row>
    <row r="7" spans="2:9">
      <c r="B7" s="2">
        <v>1.5980113636363638</v>
      </c>
      <c r="C7" s="2">
        <v>8.3701086788187051E-2</v>
      </c>
      <c r="E7" s="5">
        <v>1.5980113636363638</v>
      </c>
      <c r="F7" s="5">
        <v>8.3701086788187051E-2</v>
      </c>
      <c r="H7" s="9">
        <v>1.5980113636363638</v>
      </c>
      <c r="I7" s="9">
        <v>8.3701086788187051E-2</v>
      </c>
    </row>
    <row r="9" spans="2:9">
      <c r="B9" s="8" t="s">
        <v>12</v>
      </c>
      <c r="E9" s="8" t="s">
        <v>12</v>
      </c>
      <c r="H9" s="8" t="s">
        <v>12</v>
      </c>
    </row>
    <row r="10" spans="2:9">
      <c r="B10" s="9">
        <f>100*ABS(B7-B5)/B7</f>
        <v>1.5873015873015788</v>
      </c>
      <c r="E10" s="9">
        <f>100*ABS(E7-E5)/E7</f>
        <v>0.19493177387916172</v>
      </c>
      <c r="H10" s="9">
        <f>100*ABS(H7-H5)/H7</f>
        <v>1.9157088122605461</v>
      </c>
    </row>
    <row r="12" spans="2:9">
      <c r="B12" s="8" t="s">
        <v>8</v>
      </c>
      <c r="C12" s="8" t="s">
        <v>9</v>
      </c>
      <c r="E12" s="8" t="s">
        <v>10</v>
      </c>
      <c r="F12" s="8" t="s">
        <v>11</v>
      </c>
    </row>
    <row r="13" spans="2:9">
      <c r="B13" s="9">
        <f>AVERAGE(B5,E5,H5)</f>
        <v>1.5952236914124391</v>
      </c>
      <c r="C13" s="9">
        <f>STDEV(B5,E5,H5)</f>
        <v>2.7990687878402521E-2</v>
      </c>
      <c r="E13" s="9">
        <f>AVERAGE(B7,E7,H7)</f>
        <v>1.598011363636364</v>
      </c>
      <c r="F13" s="9">
        <f>SQRT((1/3)^2*(C7)^2+(1/3)^2*(F7)^2+(1/3)^2*(I7)^2)</f>
        <v>4.8324844988624022E-2</v>
      </c>
    </row>
    <row r="14" spans="2:9">
      <c r="C14">
        <f>SQRT((1/3)^2*(C5)^2+(1/3)^2*(F5)^2+(1/3)^2*(I5)^2)</f>
        <v>1.433768899260026E-2</v>
      </c>
    </row>
    <row r="15" spans="2:9">
      <c r="E15" s="8" t="s">
        <v>31</v>
      </c>
    </row>
    <row r="16" spans="2:9">
      <c r="D16" s="6"/>
      <c r="E16" s="9">
        <f>100*ABS(E13-B13)/E13</f>
        <v>0.1744463329460523</v>
      </c>
    </row>
    <row r="18" spans="5:6">
      <c r="E18" s="11" t="s">
        <v>63</v>
      </c>
      <c r="F18" s="11" t="s">
        <v>64</v>
      </c>
    </row>
    <row r="19" spans="5:6">
      <c r="E19" s="9">
        <f>AVERAGE(B13,E13)</f>
        <v>1.5966175275244017</v>
      </c>
      <c r="F19" s="9">
        <f>SQRT((1/2)^2*(C13)^2+(1/2)^2*(F13)^2)</f>
        <v>2.792297105915079E-2</v>
      </c>
    </row>
  </sheetData>
  <mergeCells count="4">
    <mergeCell ref="B3:C3"/>
    <mergeCell ref="E3:F3"/>
    <mergeCell ref="H3:I3"/>
    <mergeCell ref="B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26"/>
  <sheetViews>
    <sheetView zoomScale="70" zoomScaleNormal="70" workbookViewId="0">
      <selection activeCell="B26" sqref="B26"/>
    </sheetView>
  </sheetViews>
  <sheetFormatPr baseColWidth="10" defaultRowHeight="15"/>
  <cols>
    <col min="2" max="2" width="36.42578125" bestFit="1" customWidth="1"/>
    <col min="3" max="3" width="41.28515625" bestFit="1" customWidth="1"/>
    <col min="4" max="4" width="36.42578125" bestFit="1" customWidth="1"/>
    <col min="5" max="5" width="41.28515625" style="7" bestFit="1" customWidth="1"/>
    <col min="6" max="6" width="11.42578125" style="7"/>
    <col min="7" max="7" width="29" bestFit="1" customWidth="1"/>
    <col min="8" max="8" width="33.85546875" bestFit="1" customWidth="1"/>
    <col min="9" max="9" width="22.42578125" bestFit="1" customWidth="1"/>
    <col min="10" max="10" width="27.42578125" bestFit="1" customWidth="1"/>
    <col min="11" max="11" width="26.5703125" bestFit="1" customWidth="1"/>
    <col min="12" max="12" width="22.42578125" bestFit="1" customWidth="1"/>
    <col min="13" max="13" width="27.42578125" bestFit="1" customWidth="1"/>
    <col min="14" max="14" width="22.42578125" bestFit="1" customWidth="1"/>
    <col min="15" max="15" width="27.42578125" bestFit="1" customWidth="1"/>
  </cols>
  <sheetData>
    <row r="1" spans="2:15">
      <c r="B1" s="29" t="s">
        <v>13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>
      <c r="B2" s="7"/>
      <c r="C2" s="7"/>
      <c r="D2" s="7"/>
      <c r="G2" s="7"/>
      <c r="H2" s="7"/>
      <c r="I2" s="7"/>
      <c r="J2" s="7"/>
      <c r="K2" s="7"/>
    </row>
    <row r="3" spans="2:15">
      <c r="B3" s="29" t="s">
        <v>14</v>
      </c>
      <c r="C3" s="29"/>
      <c r="D3" s="29"/>
      <c r="E3" s="29"/>
      <c r="G3" s="29" t="s">
        <v>17</v>
      </c>
      <c r="H3" s="29"/>
      <c r="I3" s="29"/>
      <c r="J3" s="29"/>
      <c r="K3" s="12"/>
      <c r="L3" s="29" t="s">
        <v>18</v>
      </c>
      <c r="M3" s="29"/>
      <c r="N3" s="29"/>
      <c r="O3" s="29"/>
    </row>
    <row r="4" spans="2:15" s="7" customFormat="1">
      <c r="B4" s="30" t="s">
        <v>15</v>
      </c>
      <c r="C4" s="31"/>
      <c r="D4" s="29" t="s">
        <v>16</v>
      </c>
      <c r="E4" s="29"/>
      <c r="G4" s="29" t="s">
        <v>15</v>
      </c>
      <c r="H4" s="29"/>
      <c r="I4" s="29" t="s">
        <v>16</v>
      </c>
      <c r="J4" s="29"/>
      <c r="K4" s="13"/>
      <c r="L4" s="29" t="s">
        <v>15</v>
      </c>
      <c r="M4" s="29"/>
      <c r="N4" s="29" t="s">
        <v>16</v>
      </c>
      <c r="O4" s="29"/>
    </row>
    <row r="5" spans="2:15">
      <c r="B5" s="1" t="s">
        <v>0</v>
      </c>
      <c r="C5" s="1" t="s">
        <v>1</v>
      </c>
      <c r="D5" s="8" t="s">
        <v>0</v>
      </c>
      <c r="E5" s="8" t="s">
        <v>1</v>
      </c>
      <c r="G5" s="1" t="s">
        <v>0</v>
      </c>
      <c r="H5" s="1" t="s">
        <v>1</v>
      </c>
      <c r="I5" s="8" t="s">
        <v>0</v>
      </c>
      <c r="J5" s="8" t="s">
        <v>1</v>
      </c>
      <c r="K5" s="13"/>
      <c r="L5" s="1" t="s">
        <v>0</v>
      </c>
      <c r="M5" s="1" t="s">
        <v>1</v>
      </c>
      <c r="N5" s="8" t="s">
        <v>0</v>
      </c>
      <c r="O5" s="8" t="s">
        <v>1</v>
      </c>
    </row>
    <row r="6" spans="2:15">
      <c r="B6" s="2">
        <v>1.3568521031207599</v>
      </c>
      <c r="C6" s="2">
        <v>2.5851504590580193E-2</v>
      </c>
      <c r="D6" s="9">
        <v>1.3368983957219254</v>
      </c>
      <c r="E6" s="9">
        <v>2.5471335405424608E-2</v>
      </c>
      <c r="G6" s="2">
        <v>1.3368983957219254</v>
      </c>
      <c r="H6" s="2">
        <v>2.5471335405424435E-2</v>
      </c>
      <c r="I6" s="9">
        <v>1.3568521031207599</v>
      </c>
      <c r="J6" s="9">
        <v>2.585150459058028E-2</v>
      </c>
      <c r="K6" s="14"/>
      <c r="L6" s="9">
        <v>1.3568521031207599</v>
      </c>
      <c r="M6" s="9">
        <v>2.5851504590580193E-2</v>
      </c>
      <c r="N6" s="9">
        <v>1.3368983957219249</v>
      </c>
      <c r="O6" s="9">
        <v>2.5471335405424771E-2</v>
      </c>
    </row>
    <row r="7" spans="2:15">
      <c r="B7" s="1" t="s">
        <v>2</v>
      </c>
      <c r="C7" s="1" t="s">
        <v>3</v>
      </c>
      <c r="D7" s="8" t="s">
        <v>2</v>
      </c>
      <c r="E7" s="8" t="s">
        <v>3</v>
      </c>
      <c r="G7" s="1" t="s">
        <v>2</v>
      </c>
      <c r="H7" s="1" t="s">
        <v>3</v>
      </c>
      <c r="I7" s="8" t="s">
        <v>2</v>
      </c>
      <c r="J7" s="8" t="s">
        <v>3</v>
      </c>
      <c r="K7" s="13"/>
      <c r="L7" s="1" t="s">
        <v>2</v>
      </c>
      <c r="M7" s="1" t="s">
        <v>3</v>
      </c>
      <c r="N7" s="8" t="s">
        <v>2</v>
      </c>
      <c r="O7" s="8" t="s">
        <v>3</v>
      </c>
    </row>
    <row r="8" spans="2:15">
      <c r="B8" s="2">
        <v>1.3612689393939394</v>
      </c>
      <c r="C8" s="2">
        <v>8.370108678818175E-2</v>
      </c>
      <c r="D8" s="9">
        <v>1.3612689393939394</v>
      </c>
      <c r="E8" s="9">
        <v>8.370108678818175E-2</v>
      </c>
      <c r="G8" s="2">
        <v>1.3612689393939394</v>
      </c>
      <c r="H8" s="2">
        <v>8.370108678818175E-2</v>
      </c>
      <c r="I8" s="9">
        <v>1.3612689393939394</v>
      </c>
      <c r="J8" s="9">
        <v>8.370108678818175E-2</v>
      </c>
      <c r="K8" s="14"/>
      <c r="L8" s="9">
        <v>1.3612689393939394</v>
      </c>
      <c r="M8" s="9">
        <v>8.370108678818175E-2</v>
      </c>
      <c r="N8" s="9">
        <v>1.3612689393939394</v>
      </c>
      <c r="O8" s="9">
        <v>8.370108678818175E-2</v>
      </c>
    </row>
    <row r="9" spans="2:15">
      <c r="B9" s="7"/>
      <c r="C9" s="7"/>
      <c r="D9" s="7"/>
      <c r="G9" s="7"/>
      <c r="H9" s="7"/>
      <c r="I9" s="7"/>
      <c r="J9" s="7"/>
      <c r="K9" s="7"/>
      <c r="L9" s="7"/>
      <c r="M9" s="7"/>
      <c r="N9" s="7"/>
      <c r="O9" s="7"/>
    </row>
    <row r="10" spans="2:15">
      <c r="B10" s="8" t="s">
        <v>12</v>
      </c>
      <c r="C10" s="7"/>
      <c r="D10" s="8" t="s">
        <v>12</v>
      </c>
      <c r="G10" s="8" t="s">
        <v>12</v>
      </c>
      <c r="H10" s="7"/>
      <c r="I10" s="8" t="s">
        <v>12</v>
      </c>
      <c r="J10" s="7"/>
      <c r="K10" s="7"/>
      <c r="L10" s="8" t="s">
        <v>12</v>
      </c>
      <c r="M10" s="7"/>
      <c r="N10" s="8" t="s">
        <v>12</v>
      </c>
      <c r="O10" s="7"/>
    </row>
    <row r="11" spans="2:15">
      <c r="B11" s="9">
        <f>100*ABS(B8-B6)/B8</f>
        <v>0.32446463335496523</v>
      </c>
      <c r="C11" s="7"/>
      <c r="D11" s="9">
        <f>100*ABS(D8-D6)/D8</f>
        <v>1.7902813299232603</v>
      </c>
      <c r="G11" s="9">
        <f>100*ABS(G8-G6)/G8</f>
        <v>1.7902813299232603</v>
      </c>
      <c r="H11" s="7"/>
      <c r="I11" s="9">
        <f>100*ABS(I8-I6)/I8</f>
        <v>0.32446463335496523</v>
      </c>
      <c r="J11" s="7"/>
      <c r="K11" s="7"/>
      <c r="L11" s="9">
        <f>100*ABS(L8-L6)/L8</f>
        <v>0.32446463335496523</v>
      </c>
      <c r="M11" s="7"/>
      <c r="N11" s="9">
        <f>100*ABS(N8-N6)/N8</f>
        <v>1.7902813299232927</v>
      </c>
      <c r="O11" s="7"/>
    </row>
    <row r="12" spans="2:15">
      <c r="B12" s="7"/>
      <c r="C12" s="7"/>
      <c r="D12" s="7"/>
      <c r="G12" s="7"/>
      <c r="H12" s="7"/>
      <c r="I12" s="7"/>
      <c r="J12" s="7"/>
      <c r="K12" s="7"/>
    </row>
    <row r="13" spans="2:15">
      <c r="D13" s="7"/>
      <c r="I13" s="7"/>
      <c r="J13" s="7"/>
      <c r="K13" s="7"/>
    </row>
    <row r="14" spans="2:15">
      <c r="B14" s="8" t="s">
        <v>19</v>
      </c>
      <c r="C14" s="8" t="s">
        <v>20</v>
      </c>
      <c r="D14" s="8" t="s">
        <v>21</v>
      </c>
      <c r="E14" s="8" t="s">
        <v>22</v>
      </c>
      <c r="I14" s="7"/>
      <c r="J14" s="7"/>
      <c r="K14" s="7"/>
    </row>
    <row r="15" spans="2:15">
      <c r="B15" s="10">
        <f>AVERAGE(B6,G6,L6)</f>
        <v>1.3502008673211483</v>
      </c>
      <c r="C15" s="10">
        <f>SQRT((1/3)^2*(C6)^2+(1/3)^2*(H6)^2+(1/3)^2*(M6)^2)</f>
        <v>1.4852569947951789E-2</v>
      </c>
      <c r="D15" s="10">
        <f>AVERAGE(D6,I6,N6)</f>
        <v>1.3435496315215367</v>
      </c>
      <c r="E15" s="10">
        <f>SQRT((1/3)^2*(E6)^2+(1/3)^2*(J6)^2+(1/3)^2*(O6)^2)</f>
        <v>1.4779408138307673E-2</v>
      </c>
    </row>
    <row r="18" spans="2:5">
      <c r="B18" s="8" t="s">
        <v>23</v>
      </c>
      <c r="C18" s="8" t="s">
        <v>24</v>
      </c>
      <c r="D18" s="8" t="s">
        <v>25</v>
      </c>
      <c r="E18" s="8" t="s">
        <v>26</v>
      </c>
    </row>
    <row r="19" spans="2:5">
      <c r="B19" s="9">
        <f>AVERAGE(B8,G8,L8)</f>
        <v>1.3612689393939394</v>
      </c>
      <c r="C19" s="9">
        <f>SQRT((1/3)^2*(C8)^2+(1/3)^2*(H8)^2+(1/3)^2*(M8)^2)</f>
        <v>4.8324844988620962E-2</v>
      </c>
      <c r="D19" s="9">
        <f>AVERAGE(D8,I8,N8)</f>
        <v>1.3612689393939394</v>
      </c>
      <c r="E19" s="9">
        <f>SQRT((1/3)^2*(E8)^2+(1/3)^2*(J8)^2+(1/3)^2*(O8)^2)</f>
        <v>4.8324844988620962E-2</v>
      </c>
    </row>
    <row r="22" spans="2:5">
      <c r="B22" s="8" t="s">
        <v>27</v>
      </c>
      <c r="C22" s="8" t="s">
        <v>28</v>
      </c>
      <c r="D22" s="8" t="s">
        <v>29</v>
      </c>
      <c r="E22" s="8" t="s">
        <v>30</v>
      </c>
    </row>
    <row r="23" spans="2:5">
      <c r="B23" s="10">
        <f>AVERAGE(B15,D15)</f>
        <v>1.3468752494213425</v>
      </c>
      <c r="C23" s="10">
        <f>SQRT(2)*C15/2</f>
        <v>1.0502352928244238E-2</v>
      </c>
      <c r="D23" s="9">
        <f>AVERAGE(D19,B19)</f>
        <v>1.3612689393939394</v>
      </c>
      <c r="E23" s="9">
        <f>SQRT(2)*E19/2</f>
        <v>3.4170825591242633E-2</v>
      </c>
    </row>
    <row r="25" spans="2:5">
      <c r="B25" s="8" t="s">
        <v>31</v>
      </c>
      <c r="D25" s="11" t="s">
        <v>59</v>
      </c>
      <c r="E25" s="11" t="s">
        <v>60</v>
      </c>
    </row>
    <row r="26" spans="2:5">
      <c r="B26" s="27">
        <f>100*ABS(D23-B23)/D23</f>
        <v>1.0573729816391209</v>
      </c>
      <c r="D26" s="10">
        <f>AVERAGE(B23,D23)</f>
        <v>1.354072094407641</v>
      </c>
      <c r="E26" s="10">
        <f>SQRT((1/2)^2*(C23)^2+(1/2)^2*(E23)^2)</f>
        <v>1.7874176474851386E-2</v>
      </c>
    </row>
  </sheetData>
  <mergeCells count="10">
    <mergeCell ref="L3:O3"/>
    <mergeCell ref="L4:M4"/>
    <mergeCell ref="N4:O4"/>
    <mergeCell ref="B1:O1"/>
    <mergeCell ref="B4:C4"/>
    <mergeCell ref="B3:E3"/>
    <mergeCell ref="D4:E4"/>
    <mergeCell ref="G4:H4"/>
    <mergeCell ref="I4:J4"/>
    <mergeCell ref="G3:J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29"/>
  <sheetViews>
    <sheetView topLeftCell="A4" zoomScale="70" zoomScaleNormal="70" workbookViewId="0">
      <selection activeCell="E26" sqref="E26"/>
    </sheetView>
  </sheetViews>
  <sheetFormatPr baseColWidth="10" defaultRowHeight="15"/>
  <cols>
    <col min="2" max="2" width="37.28515625" bestFit="1" customWidth="1"/>
    <col min="3" max="3" width="42.140625" bestFit="1" customWidth="1"/>
    <col min="4" max="4" width="37.28515625" bestFit="1" customWidth="1"/>
    <col min="5" max="5" width="42.140625" bestFit="1" customWidth="1"/>
    <col min="7" max="7" width="23.42578125" bestFit="1" customWidth="1"/>
    <col min="8" max="8" width="28.28515625" bestFit="1" customWidth="1"/>
    <col min="9" max="9" width="23.42578125" bestFit="1" customWidth="1"/>
    <col min="10" max="10" width="28.28515625" bestFit="1" customWidth="1"/>
    <col min="12" max="12" width="23.42578125" bestFit="1" customWidth="1"/>
    <col min="13" max="13" width="28.28515625" bestFit="1" customWidth="1"/>
    <col min="14" max="14" width="23.42578125" bestFit="1" customWidth="1"/>
    <col min="15" max="15" width="28.28515625" bestFit="1" customWidth="1"/>
  </cols>
  <sheetData>
    <row r="1" spans="2:15">
      <c r="B1" s="29" t="s">
        <v>32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>
      <c r="B3" s="29" t="s">
        <v>33</v>
      </c>
      <c r="C3" s="29"/>
      <c r="D3" s="29"/>
      <c r="E3" s="29"/>
      <c r="F3" s="7"/>
      <c r="G3" s="29" t="s">
        <v>34</v>
      </c>
      <c r="H3" s="29"/>
      <c r="I3" s="29"/>
      <c r="J3" s="29"/>
      <c r="K3" s="12"/>
      <c r="L3" s="29" t="s">
        <v>35</v>
      </c>
      <c r="M3" s="29"/>
      <c r="N3" s="29"/>
      <c r="O3" s="29"/>
    </row>
    <row r="4" spans="2:15">
      <c r="B4" s="30" t="s">
        <v>15</v>
      </c>
      <c r="C4" s="31"/>
      <c r="D4" s="29" t="s">
        <v>16</v>
      </c>
      <c r="E4" s="29"/>
      <c r="F4" s="7"/>
      <c r="G4" s="29" t="s">
        <v>15</v>
      </c>
      <c r="H4" s="29"/>
      <c r="I4" s="29" t="s">
        <v>16</v>
      </c>
      <c r="J4" s="29"/>
      <c r="K4" s="13"/>
      <c r="L4" s="29" t="s">
        <v>15</v>
      </c>
      <c r="M4" s="29"/>
      <c r="N4" s="29" t="s">
        <v>16</v>
      </c>
      <c r="O4" s="29"/>
    </row>
    <row r="5" spans="2:15">
      <c r="B5" s="1" t="s">
        <v>0</v>
      </c>
      <c r="C5" s="1" t="s">
        <v>1</v>
      </c>
      <c r="D5" s="8" t="s">
        <v>0</v>
      </c>
      <c r="E5" s="8" t="s">
        <v>1</v>
      </c>
      <c r="F5" s="7"/>
      <c r="G5" s="1" t="s">
        <v>0</v>
      </c>
      <c r="H5" s="1" t="s">
        <v>1</v>
      </c>
      <c r="I5" s="8" t="s">
        <v>0</v>
      </c>
      <c r="J5" s="8" t="s">
        <v>1</v>
      </c>
      <c r="K5" s="13"/>
      <c r="L5" s="1" t="s">
        <v>0</v>
      </c>
      <c r="M5" s="1" t="s">
        <v>1</v>
      </c>
      <c r="N5" s="8" t="s">
        <v>0</v>
      </c>
      <c r="O5" s="8" t="s">
        <v>1</v>
      </c>
    </row>
    <row r="6" spans="2:15">
      <c r="B6" s="2">
        <v>2.4570024570024569</v>
      </c>
      <c r="C6" s="2">
        <v>0.1238533971609697</v>
      </c>
      <c r="D6" s="9">
        <v>2.4570024570024569</v>
      </c>
      <c r="E6" s="9">
        <v>4.6812183988347841E-2</v>
      </c>
      <c r="F6" s="7"/>
      <c r="G6" s="16">
        <v>2.3923444976076556</v>
      </c>
      <c r="H6" s="17">
        <v>4.5580284409707496E-2</v>
      </c>
      <c r="I6" s="9">
        <v>2.4570024570024569</v>
      </c>
      <c r="J6" s="9">
        <v>4.6812183988347876E-2</v>
      </c>
      <c r="K6" s="14"/>
      <c r="L6" s="9">
        <v>2.3923444976076556</v>
      </c>
      <c r="M6" s="9">
        <v>4.558028440970726E-2</v>
      </c>
      <c r="N6" s="9">
        <v>2.3923444976076556</v>
      </c>
      <c r="O6" s="9">
        <v>4.5580284409707301E-2</v>
      </c>
    </row>
    <row r="7" spans="2:15">
      <c r="B7" s="1" t="s">
        <v>2</v>
      </c>
      <c r="C7" s="1" t="s">
        <v>3</v>
      </c>
      <c r="D7" s="8" t="s">
        <v>2</v>
      </c>
      <c r="E7" s="8" t="s">
        <v>3</v>
      </c>
      <c r="F7" s="7"/>
      <c r="G7" s="1" t="s">
        <v>2</v>
      </c>
      <c r="H7" s="1" t="s">
        <v>3</v>
      </c>
      <c r="I7" s="8" t="s">
        <v>2</v>
      </c>
      <c r="J7" s="8" t="s">
        <v>3</v>
      </c>
      <c r="K7" s="13"/>
      <c r="L7" s="1" t="s">
        <v>2</v>
      </c>
      <c r="M7" s="1" t="s">
        <v>3</v>
      </c>
      <c r="N7" s="8" t="s">
        <v>2</v>
      </c>
      <c r="O7" s="8" t="s">
        <v>3</v>
      </c>
    </row>
    <row r="8" spans="2:15">
      <c r="B8" s="2">
        <v>2.4266098484848482</v>
      </c>
      <c r="C8" s="2">
        <v>8.3701086788176449E-2</v>
      </c>
      <c r="D8" s="9">
        <v>2.4266098484848482</v>
      </c>
      <c r="E8" s="9">
        <v>8.3701086788176449E-2</v>
      </c>
      <c r="F8" s="7"/>
      <c r="G8" s="2">
        <v>2.4266098484848482</v>
      </c>
      <c r="H8" s="2">
        <v>8.3701086788176449E-2</v>
      </c>
      <c r="I8" s="9">
        <v>2.4266098484848482</v>
      </c>
      <c r="J8" s="9">
        <v>8.3701086788176449E-2</v>
      </c>
      <c r="K8" s="14"/>
      <c r="L8" s="9">
        <v>2.4266098484848482</v>
      </c>
      <c r="M8" s="9">
        <v>8.3701086788176449E-2</v>
      </c>
      <c r="N8" s="9">
        <v>2.4266098484848482</v>
      </c>
      <c r="O8" s="9">
        <v>8.3701086788176449E-2</v>
      </c>
    </row>
    <row r="9" spans="2: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>
      <c r="B10" s="8" t="s">
        <v>12</v>
      </c>
      <c r="C10" s="7"/>
      <c r="D10" s="8" t="s">
        <v>12</v>
      </c>
      <c r="E10" s="7"/>
      <c r="F10" s="7"/>
      <c r="G10" s="8" t="s">
        <v>12</v>
      </c>
      <c r="H10" s="7"/>
      <c r="I10" s="8" t="s">
        <v>12</v>
      </c>
      <c r="J10" s="7"/>
      <c r="K10" s="7"/>
      <c r="L10" s="8" t="s">
        <v>12</v>
      </c>
      <c r="M10" s="7"/>
      <c r="N10" s="8" t="s">
        <v>12</v>
      </c>
      <c r="O10" s="7"/>
    </row>
    <row r="11" spans="2:15">
      <c r="B11" s="9">
        <f>100*ABS(B8-B6)/B8</f>
        <v>1.2524719841793097</v>
      </c>
      <c r="C11" s="7"/>
      <c r="D11" s="9">
        <f>100*ABS(D8-D6)/D8</f>
        <v>1.2524719841793097</v>
      </c>
      <c r="E11" s="7"/>
      <c r="F11" s="7"/>
      <c r="G11" s="9">
        <f>100*ABS(G8-G6)/G8</f>
        <v>1.4120667522464552</v>
      </c>
      <c r="H11" s="7"/>
      <c r="I11" s="9">
        <f>100*ABS(I8-I6)/I8</f>
        <v>1.2524719841793097</v>
      </c>
      <c r="J11" s="7"/>
      <c r="K11" s="7"/>
      <c r="L11" s="9">
        <f>100*ABS(L8-L6)/L8</f>
        <v>1.4120667522464552</v>
      </c>
      <c r="M11" s="7"/>
      <c r="N11" s="9">
        <f>100*ABS(N8-N6)/N8</f>
        <v>1.4120667522464552</v>
      </c>
      <c r="O11" s="7"/>
    </row>
    <row r="12" spans="2:1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>
      <c r="B14" s="8" t="s">
        <v>19</v>
      </c>
      <c r="C14" s="8" t="s">
        <v>20</v>
      </c>
      <c r="D14" s="8" t="s">
        <v>21</v>
      </c>
      <c r="E14" s="8" t="s">
        <v>22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>
      <c r="B15" s="9">
        <f>AVERAGE(B6,G6,L6)</f>
        <v>2.4138971507392561</v>
      </c>
      <c r="C15" s="9">
        <f>SQRT((1/3)^2*(C6)^2+(1/3)^2*(H6)^2+(1/3)^2*(M6)^2)</f>
        <v>4.6541246512042674E-2</v>
      </c>
      <c r="D15" s="9">
        <f>AVERAGE(D6,I6,N6)</f>
        <v>2.4354498038708563</v>
      </c>
      <c r="E15" s="9">
        <f>SQRT((1/3)^2*(E6)^2+(1/3)^2*(J6)^2+(1/3)^2*(O6)^2)</f>
        <v>2.6792045806311969E-2</v>
      </c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>
      <c r="B17" s="7"/>
      <c r="C17" s="7"/>
      <c r="D17" s="7"/>
      <c r="E17" s="7"/>
      <c r="F17" s="7"/>
      <c r="G17" s="7"/>
      <c r="H17" s="28"/>
      <c r="I17" s="7"/>
      <c r="J17" s="7"/>
      <c r="K17" s="7"/>
      <c r="L17" s="7"/>
      <c r="M17" s="7"/>
      <c r="N17" s="7"/>
      <c r="O17" s="7"/>
    </row>
    <row r="18" spans="2:15">
      <c r="B18" s="8" t="s">
        <v>23</v>
      </c>
      <c r="C18" s="8" t="s">
        <v>24</v>
      </c>
      <c r="D18" s="8" t="s">
        <v>25</v>
      </c>
      <c r="E18" s="8" t="s">
        <v>26</v>
      </c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>
      <c r="B19" s="9">
        <f>AVERAGE(B8,G8,L8)</f>
        <v>2.4266098484848482</v>
      </c>
      <c r="C19" s="9">
        <f>SQRT((1/3)^2*(C8)^2+(1/3)^2*(H8)^2+(1/3)^2*(M8)^2)</f>
        <v>4.8324844988617902E-2</v>
      </c>
      <c r="D19" s="9">
        <f>AVERAGE(D8,I8,N8)</f>
        <v>2.4266098484848482</v>
      </c>
      <c r="E19" s="9">
        <f>SQRT((1/3)^2*(E8)^2+(1/3)^2*(J8)^2+(1/3)^2*(O8)^2)</f>
        <v>4.8324844988617902E-2</v>
      </c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>
      <c r="B22" s="8" t="s">
        <v>27</v>
      </c>
      <c r="C22" s="8" t="s">
        <v>28</v>
      </c>
      <c r="D22" s="8" t="s">
        <v>29</v>
      </c>
      <c r="E22" s="8" t="s">
        <v>30</v>
      </c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15">
      <c r="B23" s="9">
        <f>AVERAGE(B15,D15)</f>
        <v>2.4246734773050562</v>
      </c>
      <c r="C23" s="9">
        <f>SQRT((1/2)^2*(C15)^2+(1/2)^2*(E15)^2)</f>
        <v>2.685098389902241E-2</v>
      </c>
      <c r="D23" s="9">
        <f>AVERAGE(D19,B19)</f>
        <v>2.4266098484848482</v>
      </c>
      <c r="E23" s="9">
        <f>SQRT(2)*E19/2</f>
        <v>3.4170825591240468E-2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2:15">
      <c r="B25" s="8" t="s">
        <v>31</v>
      </c>
      <c r="C25" s="7"/>
      <c r="D25" s="11" t="s">
        <v>61</v>
      </c>
      <c r="E25" s="11" t="s">
        <v>62</v>
      </c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>
      <c r="B26" s="9">
        <f>100*ABS(D23-B23)/D23</f>
        <v>7.9797384033572713E-2</v>
      </c>
      <c r="C26" s="7"/>
      <c r="D26" s="10">
        <f>AVERAGE(B23,D23)</f>
        <v>2.425641662894952</v>
      </c>
      <c r="E26" s="10">
        <f>SQRT((1/2)^2*(C23)^2+(1/2)^2*(E23)^2)</f>
        <v>2.1729131701085844E-2</v>
      </c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2:1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2:1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</sheetData>
  <mergeCells count="10">
    <mergeCell ref="B1:O1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23"/>
  <sheetViews>
    <sheetView tabSelected="1" topLeftCell="B16" zoomScale="70" zoomScaleNormal="70" workbookViewId="0">
      <selection activeCell="G12" sqref="G12"/>
    </sheetView>
  </sheetViews>
  <sheetFormatPr baseColWidth="10" defaultRowHeight="15"/>
  <cols>
    <col min="2" max="2" width="44.5703125" bestFit="1" customWidth="1"/>
    <col min="3" max="3" width="49.5703125" bestFit="1" customWidth="1"/>
    <col min="4" max="4" width="44.5703125" bestFit="1" customWidth="1"/>
    <col min="5" max="5" width="49.5703125" bestFit="1" customWidth="1"/>
    <col min="6" max="6" width="37.28515625" style="7" bestFit="1" customWidth="1"/>
    <col min="7" max="7" width="42.140625" style="7" bestFit="1" customWidth="1"/>
    <col min="9" max="9" width="31.140625" bestFit="1" customWidth="1"/>
    <col min="10" max="10" width="36" bestFit="1" customWidth="1"/>
    <col min="11" max="11" width="31.140625" bestFit="1" customWidth="1"/>
    <col min="12" max="12" width="36" bestFit="1" customWidth="1"/>
    <col min="13" max="13" width="23.42578125" bestFit="1" customWidth="1"/>
    <col min="14" max="14" width="28.28515625" bestFit="1" customWidth="1"/>
    <col min="15" max="15" width="29.28515625" bestFit="1" customWidth="1"/>
    <col min="16" max="16" width="31.140625" bestFit="1" customWidth="1"/>
    <col min="17" max="17" width="36" bestFit="1" customWidth="1"/>
    <col min="18" max="18" width="31.140625" bestFit="1" customWidth="1"/>
    <col min="19" max="19" width="36" bestFit="1" customWidth="1"/>
    <col min="20" max="20" width="23.42578125" bestFit="1" customWidth="1"/>
    <col min="21" max="21" width="28.28515625" bestFit="1" customWidth="1"/>
  </cols>
  <sheetData>
    <row r="1" spans="2:21">
      <c r="B1" s="29" t="s">
        <v>36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2:21">
      <c r="B2" s="7"/>
      <c r="C2" s="7"/>
      <c r="D2" s="7"/>
      <c r="E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>
      <c r="B3" s="29" t="s">
        <v>44</v>
      </c>
      <c r="C3" s="29"/>
      <c r="D3" s="29"/>
      <c r="E3" s="29"/>
      <c r="F3" s="29"/>
      <c r="G3" s="29"/>
      <c r="H3" s="7"/>
      <c r="I3" s="29" t="s">
        <v>45</v>
      </c>
      <c r="J3" s="29"/>
      <c r="K3" s="29"/>
      <c r="L3" s="29"/>
      <c r="M3" s="29"/>
      <c r="N3" s="29"/>
      <c r="O3" s="12"/>
      <c r="P3" s="29" t="s">
        <v>46</v>
      </c>
      <c r="Q3" s="29"/>
      <c r="R3" s="29"/>
      <c r="S3" s="29"/>
      <c r="T3" s="29"/>
      <c r="U3" s="29"/>
    </row>
    <row r="4" spans="2:21">
      <c r="B4" s="29" t="s">
        <v>15</v>
      </c>
      <c r="C4" s="29"/>
      <c r="D4" s="29" t="s">
        <v>16</v>
      </c>
      <c r="E4" s="29"/>
      <c r="F4" s="32" t="s">
        <v>37</v>
      </c>
      <c r="G4" s="29"/>
      <c r="H4" s="7"/>
      <c r="I4" s="29" t="s">
        <v>15</v>
      </c>
      <c r="J4" s="29"/>
      <c r="K4" s="29" t="s">
        <v>16</v>
      </c>
      <c r="L4" s="29"/>
      <c r="M4" s="32" t="s">
        <v>37</v>
      </c>
      <c r="N4" s="29"/>
      <c r="O4" s="13"/>
      <c r="P4" s="29" t="s">
        <v>15</v>
      </c>
      <c r="Q4" s="29"/>
      <c r="R4" s="29" t="s">
        <v>16</v>
      </c>
      <c r="S4" s="29"/>
      <c r="T4" s="32" t="s">
        <v>37</v>
      </c>
      <c r="U4" s="29"/>
    </row>
    <row r="5" spans="2:21" s="19" customFormat="1">
      <c r="B5" s="2" t="s">
        <v>40</v>
      </c>
      <c r="C5" s="2" t="s">
        <v>41</v>
      </c>
      <c r="D5" s="2" t="s">
        <v>40</v>
      </c>
      <c r="E5" s="2" t="s">
        <v>41</v>
      </c>
      <c r="F5" s="18" t="s">
        <v>2</v>
      </c>
      <c r="G5" s="2" t="s">
        <v>3</v>
      </c>
      <c r="I5" s="2" t="s">
        <v>40</v>
      </c>
      <c r="J5" s="2" t="s">
        <v>41</v>
      </c>
      <c r="K5" s="2" t="s">
        <v>40</v>
      </c>
      <c r="L5" s="2" t="s">
        <v>41</v>
      </c>
      <c r="M5" s="18" t="s">
        <v>2</v>
      </c>
      <c r="N5" s="2" t="s">
        <v>3</v>
      </c>
      <c r="O5" s="14"/>
      <c r="P5" s="2" t="s">
        <v>40</v>
      </c>
      <c r="Q5" s="2" t="s">
        <v>41</v>
      </c>
      <c r="R5" s="2" t="s">
        <v>40</v>
      </c>
      <c r="S5" s="2" t="s">
        <v>41</v>
      </c>
      <c r="T5" s="18" t="s">
        <v>2</v>
      </c>
      <c r="U5" s="2" t="s">
        <v>3</v>
      </c>
    </row>
    <row r="6" spans="2:21" s="19" customFormat="1">
      <c r="B6" s="9">
        <v>1.3612689393939394</v>
      </c>
      <c r="C6" s="9">
        <v>8.370108678818175E-2</v>
      </c>
      <c r="D6" s="9">
        <v>1.3612689393939394</v>
      </c>
      <c r="E6" s="9">
        <v>8.370108678818175E-2</v>
      </c>
      <c r="F6" s="21">
        <v>1.3612689393939394</v>
      </c>
      <c r="G6" s="9">
        <v>8.370108678818175E-2</v>
      </c>
      <c r="I6" s="9">
        <v>1.3612689393939394</v>
      </c>
      <c r="J6" s="9">
        <v>8.370108678818175E-2</v>
      </c>
      <c r="K6" s="9">
        <v>1.3612689393939394</v>
      </c>
      <c r="L6" s="9">
        <v>8.370108678818175E-2</v>
      </c>
      <c r="M6" s="21">
        <v>1.3612689393939394</v>
      </c>
      <c r="N6" s="9">
        <v>8.370108678818175E-2</v>
      </c>
      <c r="P6" s="9">
        <v>1.3612689393939394</v>
      </c>
      <c r="Q6" s="9">
        <v>8.370108678818175E-2</v>
      </c>
      <c r="R6" s="9">
        <v>1.3612689393939394</v>
      </c>
      <c r="S6" s="9">
        <v>8.370108678818175E-2</v>
      </c>
      <c r="T6" s="21">
        <v>1.3612689393939394</v>
      </c>
      <c r="U6" s="9">
        <v>8.370108678818175E-2</v>
      </c>
    </row>
    <row r="7" spans="2:21" s="19" customFormat="1">
      <c r="B7" s="2" t="s">
        <v>42</v>
      </c>
      <c r="C7" s="2" t="s">
        <v>43</v>
      </c>
      <c r="D7" s="2" t="s">
        <v>42</v>
      </c>
      <c r="E7" s="2" t="s">
        <v>43</v>
      </c>
      <c r="F7" s="20"/>
      <c r="G7" s="20"/>
      <c r="I7" s="2" t="s">
        <v>42</v>
      </c>
      <c r="J7" s="2" t="s">
        <v>43</v>
      </c>
      <c r="K7" s="2" t="s">
        <v>42</v>
      </c>
      <c r="L7" s="2" t="s">
        <v>43</v>
      </c>
      <c r="M7" s="20"/>
      <c r="N7" s="20"/>
      <c r="P7" s="2" t="s">
        <v>42</v>
      </c>
      <c r="Q7" s="2" t="s">
        <v>43</v>
      </c>
      <c r="R7" s="2" t="s">
        <v>42</v>
      </c>
      <c r="S7" s="2" t="s">
        <v>43</v>
      </c>
      <c r="T7" s="20"/>
      <c r="U7" s="20"/>
    </row>
    <row r="8" spans="2:21" s="19" customFormat="1">
      <c r="B8" s="9">
        <v>2.4266098484848482</v>
      </c>
      <c r="C8" s="9">
        <v>8.3701086788176449E-2</v>
      </c>
      <c r="D8" s="9">
        <v>2.4266098484848482</v>
      </c>
      <c r="E8" s="9">
        <v>8.3701086788176449E-2</v>
      </c>
      <c r="F8" s="14"/>
      <c r="G8" s="14"/>
      <c r="I8" s="9">
        <v>2.4266098484848482</v>
      </c>
      <c r="J8" s="9">
        <v>8.3701086788176449E-2</v>
      </c>
      <c r="K8" s="9">
        <v>2.4266098484848482</v>
      </c>
      <c r="L8" s="9">
        <v>8.3701086788176449E-2</v>
      </c>
      <c r="M8" s="14"/>
      <c r="N8" s="14"/>
      <c r="P8" s="9">
        <v>2.4266098484848482</v>
      </c>
      <c r="Q8" s="9">
        <v>8.3701086788176449E-2</v>
      </c>
      <c r="R8" s="9">
        <v>2.4266098484848482</v>
      </c>
      <c r="S8" s="9">
        <v>8.3701086788176449E-2</v>
      </c>
      <c r="T8" s="14"/>
      <c r="U8" s="14"/>
    </row>
    <row r="9" spans="2:21" s="19" customFormat="1"/>
    <row r="10" spans="2:21" s="19" customFormat="1">
      <c r="B10" s="22" t="s">
        <v>47</v>
      </c>
      <c r="C10" s="22" t="s">
        <v>48</v>
      </c>
      <c r="D10" s="22" t="s">
        <v>49</v>
      </c>
      <c r="E10" s="22" t="s">
        <v>50</v>
      </c>
      <c r="F10" s="23" t="s">
        <v>38</v>
      </c>
      <c r="G10" s="23" t="s">
        <v>39</v>
      </c>
    </row>
    <row r="11" spans="2:21" s="19" customFormat="1">
      <c r="B11" s="9">
        <f>AVERAGE(B6,I6,P6)</f>
        <v>1.3612689393939394</v>
      </c>
      <c r="C11" s="9">
        <f>SQRT((1/3)^2*(C6)^2+(1/3)^2*(J6)^2+(1/3)^2*(Q6)^2)</f>
        <v>4.8324844988620962E-2</v>
      </c>
      <c r="D11" s="9">
        <f>AVERAGE(D6,K6,R6)</f>
        <v>1.3612689393939394</v>
      </c>
      <c r="E11" s="9">
        <f>SQRT((1/3)^2*(E6)^2+(1/3)^2*(L6)^2+(1/3)^2*(S6)^2)</f>
        <v>4.8324844988620962E-2</v>
      </c>
      <c r="F11" s="9">
        <f>AVERAGE(F6,M6,T6)</f>
        <v>1.3612689393939394</v>
      </c>
      <c r="G11" s="9">
        <f>SQRT((1/3)^2*(G6)^2+(1/3)^2*(N6)^2+(1/3)^2*(U6)^2)</f>
        <v>4.8324844988620962E-2</v>
      </c>
    </row>
    <row r="12" spans="2:21" s="19" customFormat="1">
      <c r="B12" s="22" t="s">
        <v>51</v>
      </c>
      <c r="C12" s="22" t="s">
        <v>52</v>
      </c>
      <c r="D12" s="22" t="s">
        <v>53</v>
      </c>
      <c r="E12" s="22" t="s">
        <v>54</v>
      </c>
      <c r="F12" s="14"/>
      <c r="G12" s="14"/>
    </row>
    <row r="13" spans="2:21" s="19" customFormat="1">
      <c r="B13" s="9">
        <f>AVERAGE(B8,I8,P8)</f>
        <v>2.4266098484848482</v>
      </c>
      <c r="C13" s="9">
        <f>SQRT((1/3)^2*(C8)^2+(1/3)^2*(J8)^2+(1/3)^2*(Q8)^2)</f>
        <v>4.8324844988617902E-2</v>
      </c>
      <c r="D13" s="9">
        <f>AVERAGE(D8,K8,R8)</f>
        <v>2.4266098484848482</v>
      </c>
      <c r="E13" s="9">
        <f>SQRT((1/3)^2*(E8)^2+(1/3)^2*(L8)^2+(1/3)^2*(S8)^2)</f>
        <v>4.8324844988617902E-2</v>
      </c>
    </row>
    <row r="14" spans="2:21" s="19" customFormat="1"/>
    <row r="15" spans="2:21" s="19" customFormat="1">
      <c r="B15" s="11" t="s">
        <v>55</v>
      </c>
      <c r="C15" s="11" t="s">
        <v>56</v>
      </c>
      <c r="D15" s="11" t="s">
        <v>58</v>
      </c>
      <c r="E15" s="11" t="s">
        <v>57</v>
      </c>
      <c r="F15" s="13"/>
      <c r="G15" s="13"/>
    </row>
    <row r="16" spans="2:21" s="19" customFormat="1">
      <c r="B16" s="9">
        <f>AVERAGE(B11,D11)</f>
        <v>1.3612689393939394</v>
      </c>
      <c r="C16" s="9">
        <f>SQRT((1/2)^2*(C11)^2+(1/2)^2*(E11)^2)</f>
        <v>3.4170825591242633E-2</v>
      </c>
      <c r="D16" s="9">
        <f>AVERAGE(B13,D13)</f>
        <v>2.4266098484848482</v>
      </c>
      <c r="E16" s="9">
        <f>SQRT((1/2)^2*(C13)^2+(1/2)^2*(E13)^2)</f>
        <v>3.4170825591240468E-2</v>
      </c>
      <c r="F16" s="14"/>
      <c r="G16" s="14"/>
    </row>
    <row r="17" spans="2:7" s="19" customFormat="1"/>
    <row r="18" spans="2:7" s="19" customFormat="1">
      <c r="B18" s="11" t="s">
        <v>65</v>
      </c>
      <c r="D18" s="11" t="s">
        <v>66</v>
      </c>
      <c r="F18" s="11" t="s">
        <v>67</v>
      </c>
    </row>
    <row r="19" spans="2:7" s="19" customFormat="1">
      <c r="B19" s="9">
        <f>100*ABS(B16-Simétrico!D26)/Simétrico!D26</f>
        <v>0.53149644070073199</v>
      </c>
      <c r="C19" s="13"/>
      <c r="D19" s="9">
        <f>100*ABS(D16-Antisimétrico!D26)/Antisimétrico!D26</f>
        <v>3.9914617427072419E-2</v>
      </c>
      <c r="E19" s="13"/>
      <c r="F19" s="9">
        <f>100*ABS(F11-Simétrico!D26)/Simétrico!D26</f>
        <v>0.53149644070073199</v>
      </c>
      <c r="G19" s="13"/>
    </row>
    <row r="20" spans="2:7" s="19" customFormat="1">
      <c r="B20" s="14"/>
      <c r="C20" s="14"/>
      <c r="D20" s="14"/>
      <c r="E20" s="14"/>
      <c r="F20" s="14"/>
      <c r="G20" s="14"/>
    </row>
    <row r="21" spans="2:7" s="19" customFormat="1"/>
    <row r="22" spans="2:7" s="19" customFormat="1">
      <c r="B22" s="13"/>
    </row>
    <row r="23" spans="2:7" s="19" customFormat="1">
      <c r="B23" s="14"/>
    </row>
  </sheetData>
  <mergeCells count="13">
    <mergeCell ref="B1:U1"/>
    <mergeCell ref="F4:G4"/>
    <mergeCell ref="B3:G3"/>
    <mergeCell ref="I3:N3"/>
    <mergeCell ref="M4:N4"/>
    <mergeCell ref="P3:U3"/>
    <mergeCell ref="R4:S4"/>
    <mergeCell ref="T4:U4"/>
    <mergeCell ref="B4:C4"/>
    <mergeCell ref="D4:E4"/>
    <mergeCell ref="I4:J4"/>
    <mergeCell ref="K4:L4"/>
    <mergeCell ref="P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J11"/>
  <sheetViews>
    <sheetView zoomScale="70" zoomScaleNormal="70" workbookViewId="0">
      <selection activeCell="F37" sqref="F37"/>
    </sheetView>
  </sheetViews>
  <sheetFormatPr baseColWidth="10" defaultRowHeight="15"/>
  <cols>
    <col min="3" max="3" width="28.28515625" bestFit="1" customWidth="1"/>
    <col min="4" max="4" width="33.140625" bestFit="1" customWidth="1"/>
    <col min="6" max="6" width="32" bestFit="1" customWidth="1"/>
    <col min="7" max="7" width="26.85546875" bestFit="1" customWidth="1"/>
    <col min="9" max="9" width="22" bestFit="1" customWidth="1"/>
    <col min="10" max="10" width="26.85546875" bestFit="1" customWidth="1"/>
  </cols>
  <sheetData>
    <row r="2" spans="3:10">
      <c r="C2" s="29" t="s">
        <v>44</v>
      </c>
      <c r="D2" s="29"/>
      <c r="F2" s="29" t="s">
        <v>45</v>
      </c>
      <c r="G2" s="29"/>
      <c r="I2" s="29" t="s">
        <v>46</v>
      </c>
      <c r="J2" s="29"/>
    </row>
    <row r="3" spans="3:10">
      <c r="C3" s="15" t="s">
        <v>68</v>
      </c>
      <c r="D3" s="15" t="s">
        <v>69</v>
      </c>
      <c r="F3" s="15" t="s">
        <v>68</v>
      </c>
      <c r="G3" s="15" t="s">
        <v>69</v>
      </c>
      <c r="I3" s="15" t="s">
        <v>68</v>
      </c>
      <c r="J3" s="15" t="s">
        <v>69</v>
      </c>
    </row>
    <row r="4" spans="3:10">
      <c r="C4" s="9">
        <v>1.3612689393939394</v>
      </c>
      <c r="D4" s="9">
        <v>8.370108678818175E-2</v>
      </c>
      <c r="F4" s="9">
        <v>1.3612689393939394</v>
      </c>
      <c r="G4" s="9">
        <v>8.370108678818175E-2</v>
      </c>
      <c r="I4" s="9">
        <v>1.3612689393939394</v>
      </c>
      <c r="J4" s="9">
        <v>8.370108678818175E-2</v>
      </c>
    </row>
    <row r="5" spans="3:10">
      <c r="C5" s="15" t="s">
        <v>70</v>
      </c>
      <c r="D5" s="15" t="s">
        <v>71</v>
      </c>
      <c r="F5" s="15" t="s">
        <v>70</v>
      </c>
      <c r="G5" s="15" t="s">
        <v>71</v>
      </c>
      <c r="I5" s="15" t="s">
        <v>70</v>
      </c>
      <c r="J5" s="15" t="s">
        <v>71</v>
      </c>
    </row>
    <row r="6" spans="3:10">
      <c r="C6" s="24">
        <v>2.0745908923906846</v>
      </c>
      <c r="D6" s="24">
        <v>0.68517186792404083</v>
      </c>
      <c r="F6" s="24">
        <v>2.4483531551235127</v>
      </c>
      <c r="G6" s="24">
        <v>0.67129917309955622</v>
      </c>
      <c r="I6" s="25">
        <v>2.812769427659064</v>
      </c>
      <c r="J6" s="25">
        <v>0.47838850455501936</v>
      </c>
    </row>
    <row r="8" spans="3:10">
      <c r="C8" s="15" t="s">
        <v>72</v>
      </c>
      <c r="D8" s="15" t="s">
        <v>73</v>
      </c>
      <c r="F8" s="15" t="s">
        <v>76</v>
      </c>
    </row>
    <row r="9" spans="3:10">
      <c r="C9" s="9">
        <f>AVERAGE(C4,F4,I4)</f>
        <v>1.3612689393939394</v>
      </c>
      <c r="D9" s="9">
        <f>SQRT((1/3)^2*(D4)^2+(1/3)^2*(G4)^2+(1/3)^2*(J4)^2)</f>
        <v>4.8324844988620962E-2</v>
      </c>
      <c r="F9" s="9">
        <f>100*ABS(C9-Simétrico!D26)/Simétrico!D26</f>
        <v>0.53149644070073199</v>
      </c>
    </row>
    <row r="10" spans="3:10">
      <c r="C10" s="15" t="s">
        <v>74</v>
      </c>
      <c r="D10" s="15" t="s">
        <v>75</v>
      </c>
      <c r="F10" s="15" t="s">
        <v>76</v>
      </c>
    </row>
    <row r="11" spans="3:10">
      <c r="C11" s="24">
        <f>AVERAGE(C6,F6,I6)</f>
        <v>2.4452378250577538</v>
      </c>
      <c r="D11" s="24">
        <f>SQRT((1/3)^2*(D6)^2+(1/3)^2*(G6)^2+(1/3)^2*(J6)^2)</f>
        <v>0.35729829269876245</v>
      </c>
      <c r="F11" s="9">
        <f>100*ABS(C11-Antisimétrico!D26)/Antisimétrico!D26</f>
        <v>0.80787539489300308</v>
      </c>
    </row>
  </sheetData>
  <mergeCells count="3">
    <mergeCell ref="C2:D2"/>
    <mergeCell ref="F2:G2"/>
    <mergeCell ref="I2:J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E6"/>
  <sheetViews>
    <sheetView zoomScale="70" zoomScaleNormal="70" workbookViewId="0">
      <selection activeCell="C3" sqref="C3"/>
    </sheetView>
  </sheetViews>
  <sheetFormatPr baseColWidth="10" defaultRowHeight="15"/>
  <cols>
    <col min="3" max="3" width="40.7109375" bestFit="1" customWidth="1"/>
    <col min="4" max="4" width="14.42578125" bestFit="1" customWidth="1"/>
    <col min="5" max="5" width="14.85546875" bestFit="1" customWidth="1"/>
  </cols>
  <sheetData>
    <row r="2" spans="3:5">
      <c r="C2" s="26" t="s">
        <v>77</v>
      </c>
      <c r="D2" s="26" t="s">
        <v>78</v>
      </c>
      <c r="E2" s="9" t="s">
        <v>79</v>
      </c>
    </row>
    <row r="3" spans="3:5">
      <c r="C3" s="9">
        <f>'Cálculo K'!E19/Simétrico!D26</f>
        <v>1.1791229832728114</v>
      </c>
      <c r="D3" s="9">
        <f>SQRT(3/2)</f>
        <v>1.2247448713915889</v>
      </c>
      <c r="E3" s="9">
        <f>100*ABS(C3-D3)/D3</f>
        <v>3.7250115664449113</v>
      </c>
    </row>
    <row r="4" spans="3:5">
      <c r="E4" s="33"/>
    </row>
    <row r="5" spans="3:5">
      <c r="C5" s="26" t="s">
        <v>77</v>
      </c>
      <c r="D5" s="26" t="s">
        <v>78</v>
      </c>
      <c r="E5" s="9" t="s">
        <v>79</v>
      </c>
    </row>
    <row r="6" spans="3:5">
      <c r="C6" s="9">
        <f>'Cálculo K'!E19/Antisimétrico!D26</f>
        <v>0.65822481199423022</v>
      </c>
      <c r="D6" s="9">
        <f>SQRT(1/2)</f>
        <v>0.70710678118654757</v>
      </c>
      <c r="E6" s="9">
        <f>100*ABS(C6-D6)/D6</f>
        <v>6.9129543787278998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K</vt:lpstr>
      <vt:lpstr>Simétrico</vt:lpstr>
      <vt:lpstr>Antisimétrico</vt:lpstr>
      <vt:lpstr>Acoplado</vt:lpstr>
      <vt:lpstr>Acoplado-Derivado</vt:lpstr>
      <vt:lpstr>Comparación Frecuencias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2019-04-14T15:13:20Z</dcterms:created>
  <dcterms:modified xsi:type="dcterms:W3CDTF">2019-04-15T16:32:42Z</dcterms:modified>
</cp:coreProperties>
</file>