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1\Documents\"/>
    </mc:Choice>
  </mc:AlternateContent>
  <bookViews>
    <workbookView xWindow="0" yWindow="0" windowWidth="12690" windowHeight="3360" firstSheet="1" activeTab="1"/>
  </bookViews>
  <sheets>
    <sheet name="Medición 1" sheetId="1" r:id="rId1"/>
    <sheet name="SinMasaSinAmp" sheetId="2" r:id="rId2"/>
    <sheet name="ConMasaSinAmp" sheetId="3" r:id="rId3"/>
    <sheet name="SinMasaConAmp" sheetId="4" r:id="rId4"/>
    <sheet name="ConMasaConAmp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9" i="4" l="1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C6" i="3"/>
  <c r="E35" i="3"/>
  <c r="E36" i="3"/>
  <c r="E37" i="3"/>
  <c r="E38" i="3"/>
  <c r="E39" i="3"/>
  <c r="E40" i="3"/>
  <c r="E41" i="3"/>
  <c r="E42" i="3"/>
  <c r="E43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13" i="3"/>
  <c r="E15" i="3"/>
  <c r="E16" i="3"/>
  <c r="E17" i="3"/>
  <c r="E14" i="3"/>
  <c r="B10" i="3"/>
  <c r="B9" i="3"/>
  <c r="B7" i="3"/>
  <c r="B6" i="3"/>
  <c r="B5" i="3"/>
  <c r="E86" i="3"/>
  <c r="E85" i="3"/>
  <c r="E84" i="3"/>
  <c r="E82" i="3"/>
  <c r="E80" i="3"/>
  <c r="E78" i="3"/>
  <c r="E77" i="3"/>
  <c r="C76" i="3"/>
  <c r="E73" i="3"/>
  <c r="E69" i="3"/>
  <c r="E62" i="3"/>
  <c r="E61" i="3"/>
  <c r="E60" i="3"/>
  <c r="E59" i="3"/>
  <c r="E58" i="3"/>
  <c r="E57" i="3"/>
  <c r="E56" i="3"/>
  <c r="E55" i="3"/>
  <c r="E54" i="3"/>
  <c r="E53" i="3"/>
  <c r="E52" i="3"/>
  <c r="E51" i="3"/>
  <c r="E49" i="3"/>
  <c r="E47" i="3"/>
  <c r="E46" i="3"/>
  <c r="E45" i="3"/>
  <c r="E11" i="3"/>
  <c r="B8" i="3"/>
  <c r="C5" i="3"/>
  <c r="C92" i="2"/>
  <c r="D92" i="2"/>
  <c r="D97" i="2"/>
  <c r="D98" i="2"/>
  <c r="D43" i="2"/>
  <c r="D42" i="2"/>
  <c r="D41" i="2"/>
  <c r="F41" i="2" s="1"/>
  <c r="D35" i="2"/>
  <c r="D29" i="2"/>
  <c r="D27" i="2"/>
  <c r="D28" i="2"/>
  <c r="D25" i="2"/>
  <c r="D26" i="2"/>
  <c r="D23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2" i="2"/>
  <c r="F43" i="2"/>
  <c r="F44" i="2"/>
  <c r="F59" i="2"/>
  <c r="F60" i="2"/>
  <c r="C96" i="2"/>
  <c r="F96" i="2" s="1"/>
  <c r="C95" i="2"/>
  <c r="C94" i="2"/>
  <c r="C93" i="2"/>
  <c r="F93" i="2" s="1"/>
  <c r="F92" i="2"/>
  <c r="C91" i="2"/>
  <c r="C90" i="2"/>
  <c r="C89" i="2"/>
  <c r="F89" i="2" s="1"/>
  <c r="C88" i="2"/>
  <c r="F88" i="2" s="1"/>
  <c r="C87" i="2"/>
  <c r="C86" i="2"/>
  <c r="C85" i="2"/>
  <c r="C84" i="2"/>
  <c r="F84" i="2" s="1"/>
  <c r="C83" i="2"/>
  <c r="C82" i="2"/>
  <c r="C81" i="2"/>
  <c r="F81" i="2" s="1"/>
  <c r="C80" i="2"/>
  <c r="F80" i="2" s="1"/>
  <c r="C79" i="2"/>
  <c r="C78" i="2"/>
  <c r="C77" i="2"/>
  <c r="F77" i="2" s="1"/>
  <c r="C76" i="2"/>
  <c r="F76" i="2" s="1"/>
  <c r="C19" i="2"/>
  <c r="C18" i="2"/>
  <c r="C17" i="2"/>
  <c r="F17" i="2" s="1"/>
  <c r="C16" i="2"/>
  <c r="C15" i="2"/>
  <c r="C14" i="2"/>
  <c r="F14" i="2" s="1"/>
  <c r="C13" i="2"/>
  <c r="C12" i="2"/>
  <c r="C11" i="2"/>
  <c r="C10" i="2"/>
  <c r="F10" i="2" s="1"/>
  <c r="C9" i="2"/>
  <c r="C8" i="2"/>
  <c r="C7" i="2"/>
  <c r="C6" i="2"/>
  <c r="C5" i="2"/>
  <c r="F5" i="2" s="1"/>
  <c r="C4" i="2"/>
  <c r="C3" i="2"/>
  <c r="C2" i="2"/>
  <c r="D99" i="2"/>
  <c r="F99" i="2" s="1"/>
  <c r="F98" i="2"/>
  <c r="F97" i="2"/>
  <c r="D96" i="2"/>
  <c r="D95" i="2"/>
  <c r="F95" i="2" s="1"/>
  <c r="D94" i="2"/>
  <c r="D93" i="2"/>
  <c r="D91" i="2"/>
  <c r="F91" i="2" s="1"/>
  <c r="D90" i="2"/>
  <c r="D89" i="2"/>
  <c r="D88" i="2"/>
  <c r="D87" i="2"/>
  <c r="F87" i="2" s="1"/>
  <c r="D85" i="2"/>
  <c r="D80" i="2"/>
  <c r="D81" i="2"/>
  <c r="D82" i="2"/>
  <c r="D83" i="2"/>
  <c r="F83" i="2" s="1"/>
  <c r="D84" i="2"/>
  <c r="D86" i="2"/>
  <c r="D79" i="2"/>
  <c r="F79" i="2" s="1"/>
  <c r="D78" i="2"/>
  <c r="D77" i="2"/>
  <c r="D76" i="2"/>
  <c r="D75" i="2"/>
  <c r="F75" i="2" s="1"/>
  <c r="E22" i="1"/>
  <c r="D74" i="2"/>
  <c r="F74" i="2" s="1"/>
  <c r="D73" i="2"/>
  <c r="F73" i="2" s="1"/>
  <c r="D72" i="2"/>
  <c r="F72" i="2" s="1"/>
  <c r="D71" i="2"/>
  <c r="F71" i="2" s="1"/>
  <c r="D70" i="2"/>
  <c r="F70" i="2" s="1"/>
  <c r="D69" i="2"/>
  <c r="F69" i="2" s="1"/>
  <c r="D68" i="2"/>
  <c r="F68" i="2" s="1"/>
  <c r="D67" i="2"/>
  <c r="F67" i="2" s="1"/>
  <c r="D66" i="2"/>
  <c r="F66" i="2" s="1"/>
  <c r="D65" i="2"/>
  <c r="F65" i="2" s="1"/>
  <c r="D64" i="2"/>
  <c r="F64" i="2" s="1"/>
  <c r="D63" i="2"/>
  <c r="F63" i="2" s="1"/>
  <c r="D62" i="2"/>
  <c r="F62" i="2" s="1"/>
  <c r="D56" i="2"/>
  <c r="F56" i="2" s="1"/>
  <c r="D57" i="2"/>
  <c r="F57" i="2" s="1"/>
  <c r="D58" i="2"/>
  <c r="F58" i="2" s="1"/>
  <c r="D59" i="2"/>
  <c r="D60" i="2"/>
  <c r="D52" i="2"/>
  <c r="F52" i="2" s="1"/>
  <c r="D53" i="2"/>
  <c r="F53" i="2" s="1"/>
  <c r="D54" i="2"/>
  <c r="F54" i="2" s="1"/>
  <c r="D55" i="2"/>
  <c r="F55" i="2" s="1"/>
  <c r="D51" i="2"/>
  <c r="F51" i="2" s="1"/>
  <c r="D50" i="2"/>
  <c r="F50" i="2" s="1"/>
  <c r="D49" i="2"/>
  <c r="F49" i="2" s="1"/>
  <c r="D48" i="2"/>
  <c r="F48" i="2" s="1"/>
  <c r="D61" i="2"/>
  <c r="F61" i="2" s="1"/>
  <c r="D47" i="2"/>
  <c r="F47" i="2" s="1"/>
  <c r="D46" i="2"/>
  <c r="F46" i="2" s="1"/>
  <c r="D45" i="2"/>
  <c r="F45" i="2" s="1"/>
  <c r="D39" i="2"/>
  <c r="D33" i="2"/>
  <c r="F25" i="2"/>
  <c r="D24" i="2"/>
  <c r="F24" i="2" s="1"/>
  <c r="F23" i="2"/>
  <c r="D22" i="2"/>
  <c r="F22" i="2" s="1"/>
  <c r="D21" i="2"/>
  <c r="F21" i="2" s="1"/>
  <c r="D20" i="2"/>
  <c r="F20" i="2" s="1"/>
  <c r="D19" i="2"/>
  <c r="D18" i="2"/>
  <c r="F18" i="2" s="1"/>
  <c r="D9" i="2"/>
  <c r="D10" i="2"/>
  <c r="D11" i="2"/>
  <c r="D12" i="2"/>
  <c r="D13" i="2"/>
  <c r="D14" i="2"/>
  <c r="D15" i="2"/>
  <c r="D8" i="2"/>
  <c r="D6" i="2"/>
  <c r="D7" i="2"/>
  <c r="D5" i="2"/>
  <c r="D4" i="2"/>
  <c r="D3" i="2"/>
  <c r="D16" i="2"/>
  <c r="D17" i="2"/>
  <c r="D2" i="2"/>
  <c r="F2" i="2" s="1"/>
  <c r="E10" i="3" l="1"/>
  <c r="E6" i="3"/>
  <c r="E7" i="3"/>
  <c r="E72" i="3"/>
  <c r="E76" i="3"/>
  <c r="E67" i="3"/>
  <c r="E9" i="3"/>
  <c r="E64" i="3"/>
  <c r="E66" i="3"/>
  <c r="E68" i="3"/>
  <c r="E70" i="3"/>
  <c r="E83" i="3"/>
  <c r="E5" i="3"/>
  <c r="E8" i="3"/>
  <c r="E12" i="3"/>
  <c r="E71" i="3"/>
  <c r="E44" i="3"/>
  <c r="E75" i="3"/>
  <c r="E48" i="3"/>
  <c r="E50" i="3"/>
  <c r="E63" i="3"/>
  <c r="E65" i="3"/>
  <c r="E74" i="3"/>
  <c r="E79" i="3"/>
  <c r="E81" i="3"/>
  <c r="F6" i="2"/>
  <c r="F4" i="2"/>
  <c r="F8" i="2"/>
  <c r="F12" i="2"/>
  <c r="F9" i="2"/>
  <c r="F13" i="2"/>
  <c r="F85" i="2"/>
  <c r="F78" i="2"/>
  <c r="F82" i="2"/>
  <c r="F86" i="2"/>
  <c r="F90" i="2"/>
  <c r="F94" i="2"/>
  <c r="F16" i="2"/>
  <c r="F3" i="2"/>
  <c r="F7" i="2"/>
  <c r="F11" i="2"/>
  <c r="F15" i="2"/>
  <c r="F19" i="2"/>
  <c r="G23" i="1"/>
  <c r="G24" i="1"/>
  <c r="D22" i="1"/>
  <c r="D23" i="1"/>
  <c r="D24" i="1"/>
  <c r="E24" i="1"/>
  <c r="E23" i="1"/>
  <c r="E21" i="1"/>
  <c r="E20" i="1"/>
  <c r="G20" i="1" s="1"/>
  <c r="E19" i="1"/>
  <c r="E18" i="1"/>
  <c r="G18" i="1" s="1"/>
  <c r="E17" i="1"/>
  <c r="E15" i="1"/>
  <c r="E14" i="1"/>
  <c r="E13" i="1"/>
  <c r="E12" i="1"/>
  <c r="E10" i="1"/>
  <c r="E9" i="1"/>
  <c r="E8" i="1"/>
  <c r="E7" i="1"/>
  <c r="E6" i="1"/>
  <c r="E11" i="1"/>
  <c r="E16" i="1"/>
  <c r="G19" i="1"/>
  <c r="G7" i="1"/>
  <c r="G8" i="1"/>
  <c r="G9" i="1"/>
  <c r="G10" i="1"/>
  <c r="G11" i="1"/>
  <c r="G12" i="1"/>
  <c r="G13" i="1"/>
  <c r="G14" i="1"/>
  <c r="G15" i="1"/>
  <c r="D54" i="1"/>
  <c r="D53" i="1"/>
  <c r="D52" i="1"/>
  <c r="D51" i="1"/>
  <c r="D50" i="1"/>
  <c r="D49" i="1"/>
  <c r="D48" i="1"/>
  <c r="G48" i="1" s="1"/>
  <c r="D47" i="1"/>
  <c r="D46" i="1"/>
  <c r="D45" i="1"/>
  <c r="D44" i="1"/>
  <c r="D43" i="1"/>
  <c r="D42" i="1"/>
  <c r="E43" i="1"/>
  <c r="E44" i="1"/>
  <c r="G44" i="1" s="1"/>
  <c r="D41" i="1"/>
  <c r="D40" i="1"/>
  <c r="D39" i="1"/>
  <c r="D38" i="1"/>
  <c r="E54" i="1"/>
  <c r="E53" i="1"/>
  <c r="E52" i="1"/>
  <c r="E51" i="1"/>
  <c r="E50" i="1"/>
  <c r="E49" i="1"/>
  <c r="E48" i="1"/>
  <c r="E47" i="1"/>
  <c r="E46" i="1"/>
  <c r="E45" i="1"/>
  <c r="E42" i="1"/>
  <c r="E41" i="1"/>
  <c r="E39" i="1"/>
  <c r="G39" i="1" s="1"/>
  <c r="E40" i="1"/>
  <c r="E38" i="1"/>
  <c r="E37" i="1"/>
  <c r="E36" i="1"/>
  <c r="D37" i="1"/>
  <c r="D36" i="1"/>
  <c r="D35" i="1"/>
  <c r="D34" i="1"/>
  <c r="D33" i="1"/>
  <c r="D32" i="1"/>
  <c r="E33" i="1"/>
  <c r="D31" i="1"/>
  <c r="D30" i="1"/>
  <c r="D29" i="1"/>
  <c r="D28" i="1"/>
  <c r="D27" i="1"/>
  <c r="D26" i="1"/>
  <c r="D25" i="1"/>
  <c r="D21" i="1"/>
  <c r="D17" i="1"/>
  <c r="G17" i="1"/>
  <c r="D16" i="1"/>
  <c r="D6" i="1"/>
  <c r="D5" i="1"/>
  <c r="E5" i="1"/>
  <c r="D4" i="1"/>
  <c r="D3" i="1"/>
  <c r="E34" i="1"/>
  <c r="E35" i="1"/>
  <c r="E32" i="1"/>
  <c r="G32" i="1" s="1"/>
  <c r="E31" i="1"/>
  <c r="E30" i="1"/>
  <c r="E26" i="1"/>
  <c r="E27" i="1"/>
  <c r="E28" i="1"/>
  <c r="E29" i="1"/>
  <c r="E25" i="1"/>
  <c r="E4" i="1"/>
  <c r="E3" i="1"/>
  <c r="G6" i="1" l="1"/>
  <c r="G47" i="1"/>
  <c r="G51" i="1"/>
  <c r="G21" i="1"/>
  <c r="G54" i="1"/>
  <c r="G5" i="1"/>
  <c r="G49" i="1"/>
  <c r="G38" i="1"/>
  <c r="G41" i="1"/>
  <c r="G37" i="1"/>
  <c r="G40" i="1"/>
  <c r="G22" i="1"/>
  <c r="G42" i="1"/>
  <c r="G53" i="1"/>
  <c r="G31" i="1"/>
  <c r="G16" i="1"/>
  <c r="G36" i="1"/>
  <c r="G52" i="1"/>
  <c r="G46" i="1"/>
  <c r="G43" i="1"/>
  <c r="G50" i="1"/>
  <c r="G45" i="1"/>
  <c r="G33" i="1"/>
  <c r="G28" i="1"/>
  <c r="G27" i="1"/>
  <c r="G34" i="1"/>
  <c r="G3" i="1"/>
  <c r="G4" i="1"/>
  <c r="G30" i="1"/>
  <c r="G35" i="1"/>
  <c r="G25" i="1"/>
  <c r="G29" i="1"/>
  <c r="G26" i="1"/>
</calcChain>
</file>

<file path=xl/sharedStrings.xml><?xml version="1.0" encoding="utf-8"?>
<sst xmlns="http://schemas.openxmlformats.org/spreadsheetml/2006/main" count="26" uniqueCount="6">
  <si>
    <t xml:space="preserve">R_e </t>
  </si>
  <si>
    <t>V_s</t>
  </si>
  <si>
    <t>V_R</t>
  </si>
  <si>
    <t>R_S</t>
  </si>
  <si>
    <t>f [Hz]</t>
  </si>
  <si>
    <t>V_pp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</si>
</sst>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'Medición 1'!$G$2</c:f>
              <c:strCache>
                <c:ptCount val="1"/>
                <c:pt idx="0">
                  <c:v>R_S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'Medición 1'!$F$3:$F$54</c:f>
              <c:numCache>
                <c:formatCode>General</c:formatCode>
                <c:ptCount val="52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60</c:v>
                </c:pt>
                <c:pt idx="4">
                  <c:v>62</c:v>
                </c:pt>
                <c:pt idx="5">
                  <c:v>64</c:v>
                </c:pt>
                <c:pt idx="6">
                  <c:v>66</c:v>
                </c:pt>
                <c:pt idx="7">
                  <c:v>68</c:v>
                </c:pt>
                <c:pt idx="8">
                  <c:v>70</c:v>
                </c:pt>
                <c:pt idx="9">
                  <c:v>72</c:v>
                </c:pt>
                <c:pt idx="10">
                  <c:v>74</c:v>
                </c:pt>
                <c:pt idx="11">
                  <c:v>76</c:v>
                </c:pt>
                <c:pt idx="12">
                  <c:v>78</c:v>
                </c:pt>
                <c:pt idx="13">
                  <c:v>80</c:v>
                </c:pt>
                <c:pt idx="14">
                  <c:v>82</c:v>
                </c:pt>
                <c:pt idx="15">
                  <c:v>84</c:v>
                </c:pt>
                <c:pt idx="16">
                  <c:v>86</c:v>
                </c:pt>
                <c:pt idx="17">
                  <c:v>88</c:v>
                </c:pt>
                <c:pt idx="18">
                  <c:v>90</c:v>
                </c:pt>
                <c:pt idx="19">
                  <c:v>100</c:v>
                </c:pt>
                <c:pt idx="20">
                  <c:v>120</c:v>
                </c:pt>
                <c:pt idx="21">
                  <c:v>160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1000</c:v>
                </c:pt>
                <c:pt idx="27">
                  <c:v>1400</c:v>
                </c:pt>
                <c:pt idx="28">
                  <c:v>1600</c:v>
                </c:pt>
                <c:pt idx="29">
                  <c:v>1800</c:v>
                </c:pt>
                <c:pt idx="30">
                  <c:v>2000</c:v>
                </c:pt>
                <c:pt idx="31">
                  <c:v>2200</c:v>
                </c:pt>
                <c:pt idx="32">
                  <c:v>2500</c:v>
                </c:pt>
                <c:pt idx="33">
                  <c:v>2800</c:v>
                </c:pt>
                <c:pt idx="34">
                  <c:v>3000</c:v>
                </c:pt>
                <c:pt idx="35">
                  <c:v>3200</c:v>
                </c:pt>
                <c:pt idx="36">
                  <c:v>3500</c:v>
                </c:pt>
                <c:pt idx="37">
                  <c:v>4000</c:v>
                </c:pt>
                <c:pt idx="38">
                  <c:v>4500</c:v>
                </c:pt>
                <c:pt idx="39">
                  <c:v>5000</c:v>
                </c:pt>
                <c:pt idx="40">
                  <c:v>5400</c:v>
                </c:pt>
                <c:pt idx="41">
                  <c:v>5800</c:v>
                </c:pt>
                <c:pt idx="42">
                  <c:v>6000</c:v>
                </c:pt>
                <c:pt idx="43">
                  <c:v>7000</c:v>
                </c:pt>
                <c:pt idx="44">
                  <c:v>8000</c:v>
                </c:pt>
                <c:pt idx="45">
                  <c:v>9000</c:v>
                </c:pt>
                <c:pt idx="46">
                  <c:v>10000</c:v>
                </c:pt>
                <c:pt idx="47">
                  <c:v>12000</c:v>
                </c:pt>
                <c:pt idx="48">
                  <c:v>14000</c:v>
                </c:pt>
                <c:pt idx="49">
                  <c:v>16000</c:v>
                </c:pt>
                <c:pt idx="50">
                  <c:v>18000</c:v>
                </c:pt>
                <c:pt idx="51">
                  <c:v>20000</c:v>
                </c:pt>
              </c:numCache>
            </c:numRef>
          </c:xVal>
          <c:yVal>
            <c:numRef>
              <c:f>'Medición 1'!$G$3:$G$54</c:f>
              <c:numCache>
                <c:formatCode>General</c:formatCode>
                <c:ptCount val="52"/>
                <c:pt idx="0">
                  <c:v>48.861417322834647</c:v>
                </c:pt>
                <c:pt idx="1">
                  <c:v>51.272539062500002</c:v>
                </c:pt>
                <c:pt idx="2">
                  <c:v>57.96484375</c:v>
                </c:pt>
                <c:pt idx="3">
                  <c:v>71.01136000000001</c:v>
                </c:pt>
                <c:pt idx="4">
                  <c:v>82.299879032258062</c:v>
                </c:pt>
                <c:pt idx="5">
                  <c:v>79.778975409836079</c:v>
                </c:pt>
                <c:pt idx="6">
                  <c:v>94.092749999999995</c:v>
                </c:pt>
                <c:pt idx="7">
                  <c:v>104.49033898305085</c:v>
                </c:pt>
                <c:pt idx="8">
                  <c:v>114.54666666666667</c:v>
                </c:pt>
                <c:pt idx="9">
                  <c:v>133.29110091743121</c:v>
                </c:pt>
                <c:pt idx="10">
                  <c:v>154.16216346153843</c:v>
                </c:pt>
                <c:pt idx="11">
                  <c:v>173.80297979797982</c:v>
                </c:pt>
                <c:pt idx="12">
                  <c:v>184.78489583333334</c:v>
                </c:pt>
                <c:pt idx="13">
                  <c:v>180.79381443298971</c:v>
                </c:pt>
                <c:pt idx="14">
                  <c:v>149.92599009900991</c:v>
                </c:pt>
                <c:pt idx="15">
                  <c:v>153.01869158878506</c:v>
                </c:pt>
                <c:pt idx="16">
                  <c:v>130.48509090909093</c:v>
                </c:pt>
                <c:pt idx="17">
                  <c:v>119.10249999999998</c:v>
                </c:pt>
                <c:pt idx="18">
                  <c:v>105.88235294117646</c:v>
                </c:pt>
                <c:pt idx="19">
                  <c:v>73.631549067315504</c:v>
                </c:pt>
                <c:pt idx="20">
                  <c:v>57.252834645669296</c:v>
                </c:pt>
                <c:pt idx="21">
                  <c:v>53.1015625</c:v>
                </c:pt>
                <c:pt idx="22">
                  <c:v>53.424682539682543</c:v>
                </c:pt>
                <c:pt idx="23">
                  <c:v>58.361045130641322</c:v>
                </c:pt>
                <c:pt idx="24">
                  <c:v>59.666666666666664</c:v>
                </c:pt>
                <c:pt idx="25">
                  <c:v>59.777777777777779</c:v>
                </c:pt>
                <c:pt idx="26">
                  <c:v>60.383809523809511</c:v>
                </c:pt>
                <c:pt idx="27">
                  <c:v>64.458266129032253</c:v>
                </c:pt>
                <c:pt idx="28">
                  <c:v>66.688467741935483</c:v>
                </c:pt>
                <c:pt idx="29">
                  <c:v>70.411219512195132</c:v>
                </c:pt>
                <c:pt idx="30">
                  <c:v>71.453130081300813</c:v>
                </c:pt>
                <c:pt idx="31">
                  <c:v>73.701463414634148</c:v>
                </c:pt>
                <c:pt idx="32">
                  <c:v>76.991707317073164</c:v>
                </c:pt>
                <c:pt idx="33">
                  <c:v>81.608925619834721</c:v>
                </c:pt>
                <c:pt idx="34">
                  <c:v>84.537333333333336</c:v>
                </c:pt>
                <c:pt idx="35">
                  <c:v>87.514957983193284</c:v>
                </c:pt>
                <c:pt idx="36">
                  <c:v>91.085840336134439</c:v>
                </c:pt>
                <c:pt idx="37">
                  <c:v>98.753717948717949</c:v>
                </c:pt>
                <c:pt idx="38">
                  <c:v>99.387863247863237</c:v>
                </c:pt>
                <c:pt idx="39">
                  <c:v>108.26887931034484</c:v>
                </c:pt>
                <c:pt idx="40">
                  <c:v>111.46693965517241</c:v>
                </c:pt>
                <c:pt idx="41">
                  <c:v>113.21133620689656</c:v>
                </c:pt>
                <c:pt idx="42">
                  <c:v>113.37465217391305</c:v>
                </c:pt>
                <c:pt idx="43">
                  <c:v>123.79761061946903</c:v>
                </c:pt>
                <c:pt idx="44">
                  <c:v>132.59090090090092</c:v>
                </c:pt>
                <c:pt idx="45">
                  <c:v>140.47995454545455</c:v>
                </c:pt>
                <c:pt idx="46">
                  <c:v>146.78110091743119</c:v>
                </c:pt>
                <c:pt idx="47">
                  <c:v>159.16939252336448</c:v>
                </c:pt>
                <c:pt idx="48">
                  <c:v>171.19452380952382</c:v>
                </c:pt>
                <c:pt idx="49">
                  <c:v>184.09882352941173</c:v>
                </c:pt>
                <c:pt idx="50">
                  <c:v>194.25599999999997</c:v>
                </c:pt>
                <c:pt idx="51">
                  <c:v>203.37196969696967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51336"/>
        <c:axId val="228850944"/>
      </c:scatterChart>
      <c:valAx>
        <c:axId val="228851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8850944"/>
        <c:crosses val="autoZero"/>
        <c:crossBetween val="midCat"/>
      </c:valAx>
      <c:valAx>
        <c:axId val="2288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885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SinMasaSinAmp!$F$1</c:f>
              <c:strCache>
                <c:ptCount val="1"/>
                <c:pt idx="0">
                  <c:v>R_S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SinMasaSinAmp!$E$2:$E$99</c:f>
              <c:numCache>
                <c:formatCode>General</c:formatCode>
                <c:ptCount val="9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52</c:v>
                </c:pt>
                <c:pt idx="10">
                  <c:v>54</c:v>
                </c:pt>
                <c:pt idx="11">
                  <c:v>56</c:v>
                </c:pt>
                <c:pt idx="12">
                  <c:v>58</c:v>
                </c:pt>
                <c:pt idx="13">
                  <c:v>60</c:v>
                </c:pt>
                <c:pt idx="14">
                  <c:v>62</c:v>
                </c:pt>
                <c:pt idx="15">
                  <c:v>64</c:v>
                </c:pt>
                <c:pt idx="16">
                  <c:v>66</c:v>
                </c:pt>
                <c:pt idx="17">
                  <c:v>68</c:v>
                </c:pt>
                <c:pt idx="18">
                  <c:v>70</c:v>
                </c:pt>
                <c:pt idx="19">
                  <c:v>72</c:v>
                </c:pt>
                <c:pt idx="20">
                  <c:v>74</c:v>
                </c:pt>
                <c:pt idx="21">
                  <c:v>76</c:v>
                </c:pt>
                <c:pt idx="22">
                  <c:v>76.5</c:v>
                </c:pt>
                <c:pt idx="23">
                  <c:v>77</c:v>
                </c:pt>
                <c:pt idx="24">
                  <c:v>77.099999999999994</c:v>
                </c:pt>
                <c:pt idx="25">
                  <c:v>77.2</c:v>
                </c:pt>
                <c:pt idx="26">
                  <c:v>77.3</c:v>
                </c:pt>
                <c:pt idx="27">
                  <c:v>77.400000000000006</c:v>
                </c:pt>
                <c:pt idx="28">
                  <c:v>77.5</c:v>
                </c:pt>
                <c:pt idx="29">
                  <c:v>77.599999999999994</c:v>
                </c:pt>
                <c:pt idx="30">
                  <c:v>77.7</c:v>
                </c:pt>
                <c:pt idx="31">
                  <c:v>77.8</c:v>
                </c:pt>
                <c:pt idx="32">
                  <c:v>77.900000000000006</c:v>
                </c:pt>
                <c:pt idx="33">
                  <c:v>78</c:v>
                </c:pt>
                <c:pt idx="34">
                  <c:v>78.099999999999994</c:v>
                </c:pt>
                <c:pt idx="35">
                  <c:v>78.2</c:v>
                </c:pt>
                <c:pt idx="36">
                  <c:v>78.3</c:v>
                </c:pt>
                <c:pt idx="37">
                  <c:v>78.400000000000006</c:v>
                </c:pt>
                <c:pt idx="38">
                  <c:v>78.5</c:v>
                </c:pt>
                <c:pt idx="39">
                  <c:v>78.599999999999994</c:v>
                </c:pt>
                <c:pt idx="40">
                  <c:v>78.7</c:v>
                </c:pt>
                <c:pt idx="41">
                  <c:v>78.8</c:v>
                </c:pt>
                <c:pt idx="42">
                  <c:v>78.900000000000006</c:v>
                </c:pt>
                <c:pt idx="43">
                  <c:v>79</c:v>
                </c:pt>
                <c:pt idx="44">
                  <c:v>79.2</c:v>
                </c:pt>
                <c:pt idx="45">
                  <c:v>79.400000000000006</c:v>
                </c:pt>
                <c:pt idx="46">
                  <c:v>79.599999999999994</c:v>
                </c:pt>
                <c:pt idx="47">
                  <c:v>79.8</c:v>
                </c:pt>
                <c:pt idx="48">
                  <c:v>80</c:v>
                </c:pt>
                <c:pt idx="49">
                  <c:v>80.2</c:v>
                </c:pt>
                <c:pt idx="50">
                  <c:v>80.400000000000006</c:v>
                </c:pt>
                <c:pt idx="51">
                  <c:v>80.600000000000094</c:v>
                </c:pt>
                <c:pt idx="52">
                  <c:v>80.800000000000097</c:v>
                </c:pt>
                <c:pt idx="53">
                  <c:v>81.000000000000099</c:v>
                </c:pt>
                <c:pt idx="54">
                  <c:v>81.200000000000102</c:v>
                </c:pt>
                <c:pt idx="55">
                  <c:v>81.400000000000105</c:v>
                </c:pt>
                <c:pt idx="56">
                  <c:v>81.600000000000094</c:v>
                </c:pt>
                <c:pt idx="57">
                  <c:v>81.800000000000097</c:v>
                </c:pt>
                <c:pt idx="58">
                  <c:v>82.000000000000099</c:v>
                </c:pt>
                <c:pt idx="59">
                  <c:v>82.200000000000102</c:v>
                </c:pt>
                <c:pt idx="60">
                  <c:v>82.400000000000105</c:v>
                </c:pt>
                <c:pt idx="61">
                  <c:v>82.600000000000094</c:v>
                </c:pt>
                <c:pt idx="62">
                  <c:v>82.800000000000097</c:v>
                </c:pt>
                <c:pt idx="63">
                  <c:v>83.000000000000099</c:v>
                </c:pt>
                <c:pt idx="64">
                  <c:v>83.200000000000102</c:v>
                </c:pt>
                <c:pt idx="65">
                  <c:v>83.400000000000105</c:v>
                </c:pt>
                <c:pt idx="66">
                  <c:v>83.600000000000094</c:v>
                </c:pt>
                <c:pt idx="67">
                  <c:v>83.800000000000097</c:v>
                </c:pt>
                <c:pt idx="68">
                  <c:v>84.000000000000099</c:v>
                </c:pt>
                <c:pt idx="69">
                  <c:v>86</c:v>
                </c:pt>
                <c:pt idx="70">
                  <c:v>88</c:v>
                </c:pt>
                <c:pt idx="71">
                  <c:v>90</c:v>
                </c:pt>
                <c:pt idx="72">
                  <c:v>95</c:v>
                </c:pt>
                <c:pt idx="73">
                  <c:v>100</c:v>
                </c:pt>
                <c:pt idx="74">
                  <c:v>105</c:v>
                </c:pt>
                <c:pt idx="75">
                  <c:v>110</c:v>
                </c:pt>
                <c:pt idx="76">
                  <c:v>115</c:v>
                </c:pt>
                <c:pt idx="77">
                  <c:v>120</c:v>
                </c:pt>
                <c:pt idx="78">
                  <c:v>200</c:v>
                </c:pt>
                <c:pt idx="79">
                  <c:v>315</c:v>
                </c:pt>
                <c:pt idx="80">
                  <c:v>400</c:v>
                </c:pt>
                <c:pt idx="81">
                  <c:v>500</c:v>
                </c:pt>
                <c:pt idx="82">
                  <c:v>630</c:v>
                </c:pt>
                <c:pt idx="83">
                  <c:v>800</c:v>
                </c:pt>
                <c:pt idx="84">
                  <c:v>1000</c:v>
                </c:pt>
                <c:pt idx="85">
                  <c:v>1250</c:v>
                </c:pt>
                <c:pt idx="86">
                  <c:v>1600</c:v>
                </c:pt>
                <c:pt idx="87">
                  <c:v>2000</c:v>
                </c:pt>
                <c:pt idx="88">
                  <c:v>2500</c:v>
                </c:pt>
                <c:pt idx="89">
                  <c:v>3150</c:v>
                </c:pt>
                <c:pt idx="90">
                  <c:v>4000</c:v>
                </c:pt>
                <c:pt idx="91">
                  <c:v>5000</c:v>
                </c:pt>
                <c:pt idx="92">
                  <c:v>6300</c:v>
                </c:pt>
                <c:pt idx="93">
                  <c:v>8000</c:v>
                </c:pt>
                <c:pt idx="94">
                  <c:v>10000</c:v>
                </c:pt>
                <c:pt idx="95">
                  <c:v>12500</c:v>
                </c:pt>
                <c:pt idx="96">
                  <c:v>16000</c:v>
                </c:pt>
                <c:pt idx="97">
                  <c:v>20000</c:v>
                </c:pt>
              </c:numCache>
            </c:numRef>
          </c:xVal>
          <c:yVal>
            <c:numRef>
              <c:f>SinMasaSinAmp!$F$2:$F$99</c:f>
              <c:numCache>
                <c:formatCode>General</c:formatCode>
                <c:ptCount val="98"/>
                <c:pt idx="0">
                  <c:v>43.75</c:v>
                </c:pt>
                <c:pt idx="1">
                  <c:v>44.137931034482754</c:v>
                </c:pt>
                <c:pt idx="2">
                  <c:v>44.827586206896548</c:v>
                </c:pt>
                <c:pt idx="3">
                  <c:v>45.517241379310349</c:v>
                </c:pt>
                <c:pt idx="4">
                  <c:v>46.206896551724135</c:v>
                </c:pt>
                <c:pt idx="5">
                  <c:v>47.241379310344826</c:v>
                </c:pt>
                <c:pt idx="6">
                  <c:v>49.350000000000009</c:v>
                </c:pt>
                <c:pt idx="7">
                  <c:v>51.449999999999996</c:v>
                </c:pt>
                <c:pt idx="8">
                  <c:v>54.6</c:v>
                </c:pt>
                <c:pt idx="9">
                  <c:v>55.65</c:v>
                </c:pt>
                <c:pt idx="10">
                  <c:v>57.399999999999991</c:v>
                </c:pt>
                <c:pt idx="11">
                  <c:v>59.850000000000009</c:v>
                </c:pt>
                <c:pt idx="12">
                  <c:v>61.949999999999996</c:v>
                </c:pt>
                <c:pt idx="13">
                  <c:v>65.099999999999994</c:v>
                </c:pt>
                <c:pt idx="14">
                  <c:v>68.95</c:v>
                </c:pt>
                <c:pt idx="15">
                  <c:v>74.2</c:v>
                </c:pt>
                <c:pt idx="16">
                  <c:v>82.268041237113408</c:v>
                </c:pt>
                <c:pt idx="17">
                  <c:v>91.989528795811509</c:v>
                </c:pt>
                <c:pt idx="18">
                  <c:v>102.42105263157896</c:v>
                </c:pt>
                <c:pt idx="19">
                  <c:v>119.72677595628414</c:v>
                </c:pt>
                <c:pt idx="20">
                  <c:v>138.83333333333331</c:v>
                </c:pt>
                <c:pt idx="21">
                  <c:v>167.05521472392635</c:v>
                </c:pt>
                <c:pt idx="22">
                  <c:v>170.73170731707319</c:v>
                </c:pt>
                <c:pt idx="23">
                  <c:v>182.53164556962022</c:v>
                </c:pt>
                <c:pt idx="24">
                  <c:v>183.41772151898732</c:v>
                </c:pt>
                <c:pt idx="25">
                  <c:v>187.11538461538461</c:v>
                </c:pt>
                <c:pt idx="26">
                  <c:v>187.26114649681531</c:v>
                </c:pt>
                <c:pt idx="27">
                  <c:v>189.35897435897436</c:v>
                </c:pt>
                <c:pt idx="28">
                  <c:v>191.48387096774195</c:v>
                </c:pt>
                <c:pt idx="29">
                  <c:v>192.38709677419354</c:v>
                </c:pt>
                <c:pt idx="30">
                  <c:v>194.54545454545453</c:v>
                </c:pt>
                <c:pt idx="31">
                  <c:v>191.03053435114501</c:v>
                </c:pt>
                <c:pt idx="32">
                  <c:v>196.73202614379085</c:v>
                </c:pt>
                <c:pt idx="33">
                  <c:v>197.64705882352939</c:v>
                </c:pt>
                <c:pt idx="34">
                  <c:v>198.56209150326799</c:v>
                </c:pt>
                <c:pt idx="35">
                  <c:v>200.32894736842104</c:v>
                </c:pt>
                <c:pt idx="36">
                  <c:v>201.25</c:v>
                </c:pt>
                <c:pt idx="37">
                  <c:v>198.00257731958763</c:v>
                </c:pt>
                <c:pt idx="38">
                  <c:v>205.33333333333334</c:v>
                </c:pt>
                <c:pt idx="39">
                  <c:v>206.26666666666668</c:v>
                </c:pt>
                <c:pt idx="40">
                  <c:v>206.73333333333335</c:v>
                </c:pt>
                <c:pt idx="41">
                  <c:v>207.66666666666669</c:v>
                </c:pt>
                <c:pt idx="42">
                  <c:v>210.94594594594594</c:v>
                </c:pt>
                <c:pt idx="43">
                  <c:v>205.44977019041366</c:v>
                </c:pt>
                <c:pt idx="44">
                  <c:v>207.23684210526315</c:v>
                </c:pt>
                <c:pt idx="45">
                  <c:v>209.53642384105959</c:v>
                </c:pt>
                <c:pt idx="46">
                  <c:v>210.55776892430279</c:v>
                </c:pt>
                <c:pt idx="47">
                  <c:v>212.19187208527649</c:v>
                </c:pt>
                <c:pt idx="48">
                  <c:v>212.8</c:v>
                </c:pt>
                <c:pt idx="49">
                  <c:v>219.79999999999998</c:v>
                </c:pt>
                <c:pt idx="50">
                  <c:v>222.13333333333333</c:v>
                </c:pt>
                <c:pt idx="51">
                  <c:v>220.26666666666665</c:v>
                </c:pt>
                <c:pt idx="52">
                  <c:v>218.86666666666667</c:v>
                </c:pt>
                <c:pt idx="53">
                  <c:v>218.86666666666667</c:v>
                </c:pt>
                <c:pt idx="54">
                  <c:v>217.93333333333337</c:v>
                </c:pt>
                <c:pt idx="55">
                  <c:v>217.4666666666667</c:v>
                </c:pt>
                <c:pt idx="56">
                  <c:v>217.00000000000003</c:v>
                </c:pt>
                <c:pt idx="57">
                  <c:v>215.60000000000002</c:v>
                </c:pt>
                <c:pt idx="58">
                  <c:v>215.13333333333333</c:v>
                </c:pt>
                <c:pt idx="59">
                  <c:v>212.31788079470201</c:v>
                </c:pt>
                <c:pt idx="60">
                  <c:v>208.16993464052285</c:v>
                </c:pt>
                <c:pt idx="61">
                  <c:v>204.58064516129033</c:v>
                </c:pt>
                <c:pt idx="62">
                  <c:v>203.22580645161293</c:v>
                </c:pt>
                <c:pt idx="63">
                  <c:v>201.87096774193549</c:v>
                </c:pt>
                <c:pt idx="64">
                  <c:v>199.23076923076925</c:v>
                </c:pt>
                <c:pt idx="65">
                  <c:v>196.62420382165607</c:v>
                </c:pt>
                <c:pt idx="66">
                  <c:v>195.28662420382167</c:v>
                </c:pt>
                <c:pt idx="67">
                  <c:v>192.2784810126582</c:v>
                </c:pt>
                <c:pt idx="68">
                  <c:v>190.50632911392401</c:v>
                </c:pt>
                <c:pt idx="69">
                  <c:v>168.875</c:v>
                </c:pt>
                <c:pt idx="70">
                  <c:v>136.05633802816899</c:v>
                </c:pt>
                <c:pt idx="71">
                  <c:v>118.44396082698586</c:v>
                </c:pt>
                <c:pt idx="72">
                  <c:v>89.948186528497402</c:v>
                </c:pt>
                <c:pt idx="73">
                  <c:v>74.784810126582272</c:v>
                </c:pt>
                <c:pt idx="74">
                  <c:v>65.865865865865871</c:v>
                </c:pt>
                <c:pt idx="75">
                  <c:v>60.900000000000006</c:v>
                </c:pt>
                <c:pt idx="76">
                  <c:v>56.831683168316829</c:v>
                </c:pt>
                <c:pt idx="77">
                  <c:v>54.405940594059409</c:v>
                </c:pt>
                <c:pt idx="78">
                  <c:v>46.323529411764717</c:v>
                </c:pt>
                <c:pt idx="79">
                  <c:v>46.782178217821787</c:v>
                </c:pt>
                <c:pt idx="80">
                  <c:v>47.475247524752483</c:v>
                </c:pt>
                <c:pt idx="81">
                  <c:v>48.861386138613867</c:v>
                </c:pt>
                <c:pt idx="82">
                  <c:v>52.32673267326733</c:v>
                </c:pt>
                <c:pt idx="83">
                  <c:v>52.803970223325067</c:v>
                </c:pt>
                <c:pt idx="84">
                  <c:v>55.445544554455452</c:v>
                </c:pt>
                <c:pt idx="85">
                  <c:v>58.449999999999996</c:v>
                </c:pt>
                <c:pt idx="86">
                  <c:v>62.518815855494232</c:v>
                </c:pt>
                <c:pt idx="87">
                  <c:v>67.171717171717162</c:v>
                </c:pt>
                <c:pt idx="88">
                  <c:v>73.571428571428569</c:v>
                </c:pt>
                <c:pt idx="89">
                  <c:v>81.846153846153854</c:v>
                </c:pt>
                <c:pt idx="90">
                  <c:v>92.105263157894726</c:v>
                </c:pt>
                <c:pt idx="91">
                  <c:v>100</c:v>
                </c:pt>
                <c:pt idx="92">
                  <c:v>112.90322580645159</c:v>
                </c:pt>
                <c:pt idx="93">
                  <c:v>127.30769230769231</c:v>
                </c:pt>
                <c:pt idx="94">
                  <c:v>141.96629213483146</c:v>
                </c:pt>
                <c:pt idx="95">
                  <c:v>160.34883720930233</c:v>
                </c:pt>
                <c:pt idx="96">
                  <c:v>181.12994350282486</c:v>
                </c:pt>
                <c:pt idx="97">
                  <c:v>197.44680851063831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842224"/>
        <c:axId val="332286640"/>
      </c:scatterChart>
      <c:valAx>
        <c:axId val="3338422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2286640"/>
        <c:crosses val="autoZero"/>
        <c:crossBetween val="midCat"/>
      </c:valAx>
      <c:valAx>
        <c:axId val="3322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384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ConMasaSinAmp!$E$4</c:f>
              <c:strCache>
                <c:ptCount val="1"/>
                <c:pt idx="0">
                  <c:v>R_S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ConMasaSinAmp!$D$5:$D$86</c:f>
              <c:numCache>
                <c:formatCode>General</c:formatCode>
                <c:ptCount val="8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49.5</c:v>
                </c:pt>
                <c:pt idx="13">
                  <c:v>49.6</c:v>
                </c:pt>
                <c:pt idx="14">
                  <c:v>49.7</c:v>
                </c:pt>
                <c:pt idx="15">
                  <c:v>49.8</c:v>
                </c:pt>
                <c:pt idx="16">
                  <c:v>49.9</c:v>
                </c:pt>
                <c:pt idx="17">
                  <c:v>50</c:v>
                </c:pt>
                <c:pt idx="18">
                  <c:v>50.1</c:v>
                </c:pt>
                <c:pt idx="19">
                  <c:v>50.2</c:v>
                </c:pt>
                <c:pt idx="20">
                  <c:v>50.3</c:v>
                </c:pt>
                <c:pt idx="21">
                  <c:v>50.4</c:v>
                </c:pt>
                <c:pt idx="22">
                  <c:v>50.5</c:v>
                </c:pt>
                <c:pt idx="23">
                  <c:v>50.6</c:v>
                </c:pt>
                <c:pt idx="24">
                  <c:v>50.7</c:v>
                </c:pt>
                <c:pt idx="25">
                  <c:v>50.8</c:v>
                </c:pt>
                <c:pt idx="26">
                  <c:v>50.9</c:v>
                </c:pt>
                <c:pt idx="27">
                  <c:v>51</c:v>
                </c:pt>
                <c:pt idx="28">
                  <c:v>51.1</c:v>
                </c:pt>
                <c:pt idx="29">
                  <c:v>51.2</c:v>
                </c:pt>
                <c:pt idx="30">
                  <c:v>51.3</c:v>
                </c:pt>
                <c:pt idx="31">
                  <c:v>51.4</c:v>
                </c:pt>
                <c:pt idx="32">
                  <c:v>51.5</c:v>
                </c:pt>
                <c:pt idx="33">
                  <c:v>51.6</c:v>
                </c:pt>
                <c:pt idx="34">
                  <c:v>51.7</c:v>
                </c:pt>
                <c:pt idx="35">
                  <c:v>51.8</c:v>
                </c:pt>
                <c:pt idx="36">
                  <c:v>51.9</c:v>
                </c:pt>
                <c:pt idx="37">
                  <c:v>52</c:v>
                </c:pt>
                <c:pt idx="38">
                  <c:v>54</c:v>
                </c:pt>
                <c:pt idx="39">
                  <c:v>56</c:v>
                </c:pt>
                <c:pt idx="40">
                  <c:v>58</c:v>
                </c:pt>
                <c:pt idx="41">
                  <c:v>60</c:v>
                </c:pt>
                <c:pt idx="42">
                  <c:v>62</c:v>
                </c:pt>
                <c:pt idx="43">
                  <c:v>64</c:v>
                </c:pt>
                <c:pt idx="44">
                  <c:v>66</c:v>
                </c:pt>
                <c:pt idx="45">
                  <c:v>68</c:v>
                </c:pt>
                <c:pt idx="46">
                  <c:v>70</c:v>
                </c:pt>
                <c:pt idx="47">
                  <c:v>72</c:v>
                </c:pt>
                <c:pt idx="48">
                  <c:v>74</c:v>
                </c:pt>
                <c:pt idx="49">
                  <c:v>76</c:v>
                </c:pt>
                <c:pt idx="50">
                  <c:v>78</c:v>
                </c:pt>
                <c:pt idx="51">
                  <c:v>80</c:v>
                </c:pt>
                <c:pt idx="52">
                  <c:v>84.000000000000099</c:v>
                </c:pt>
                <c:pt idx="53">
                  <c:v>86</c:v>
                </c:pt>
                <c:pt idx="54">
                  <c:v>88</c:v>
                </c:pt>
                <c:pt idx="55">
                  <c:v>90</c:v>
                </c:pt>
                <c:pt idx="56">
                  <c:v>95</c:v>
                </c:pt>
                <c:pt idx="57">
                  <c:v>100</c:v>
                </c:pt>
                <c:pt idx="58">
                  <c:v>105</c:v>
                </c:pt>
                <c:pt idx="59">
                  <c:v>110</c:v>
                </c:pt>
                <c:pt idx="60">
                  <c:v>115</c:v>
                </c:pt>
                <c:pt idx="61">
                  <c:v>120</c:v>
                </c:pt>
                <c:pt idx="62">
                  <c:v>200</c:v>
                </c:pt>
                <c:pt idx="63">
                  <c:v>315</c:v>
                </c:pt>
                <c:pt idx="64">
                  <c:v>400</c:v>
                </c:pt>
                <c:pt idx="65">
                  <c:v>500</c:v>
                </c:pt>
                <c:pt idx="66">
                  <c:v>630</c:v>
                </c:pt>
                <c:pt idx="67">
                  <c:v>800</c:v>
                </c:pt>
                <c:pt idx="68">
                  <c:v>1000</c:v>
                </c:pt>
                <c:pt idx="69">
                  <c:v>1250</c:v>
                </c:pt>
                <c:pt idx="70">
                  <c:v>1600</c:v>
                </c:pt>
                <c:pt idx="71">
                  <c:v>2000</c:v>
                </c:pt>
                <c:pt idx="72">
                  <c:v>2500</c:v>
                </c:pt>
                <c:pt idx="73">
                  <c:v>3150</c:v>
                </c:pt>
                <c:pt idx="74">
                  <c:v>4000</c:v>
                </c:pt>
                <c:pt idx="75">
                  <c:v>5000</c:v>
                </c:pt>
                <c:pt idx="76">
                  <c:v>6300</c:v>
                </c:pt>
                <c:pt idx="77">
                  <c:v>8000</c:v>
                </c:pt>
                <c:pt idx="78">
                  <c:v>10000</c:v>
                </c:pt>
                <c:pt idx="79">
                  <c:v>12500</c:v>
                </c:pt>
                <c:pt idx="80">
                  <c:v>16000</c:v>
                </c:pt>
                <c:pt idx="81">
                  <c:v>20000</c:v>
                </c:pt>
              </c:numCache>
            </c:numRef>
          </c:xVal>
          <c:yVal>
            <c:numRef>
              <c:f>ConMasaSinAmp!$E$5:$E$86</c:f>
              <c:numCache>
                <c:formatCode>General</c:formatCode>
                <c:ptCount val="82"/>
                <c:pt idx="0">
                  <c:v>43.75</c:v>
                </c:pt>
                <c:pt idx="1">
                  <c:v>44.673366834170864</c:v>
                </c:pt>
                <c:pt idx="2">
                  <c:v>45.263157894736842</c:v>
                </c:pt>
                <c:pt idx="3">
                  <c:v>46.385542168674704</c:v>
                </c:pt>
                <c:pt idx="4">
                  <c:v>47.439759036144586</c:v>
                </c:pt>
                <c:pt idx="5">
                  <c:v>50.251004016064257</c:v>
                </c:pt>
                <c:pt idx="6">
                  <c:v>56.976744186046517</c:v>
                </c:pt>
                <c:pt idx="7">
                  <c:v>78.01857585139318</c:v>
                </c:pt>
                <c:pt idx="8">
                  <c:v>84.571129707112959</c:v>
                </c:pt>
                <c:pt idx="9">
                  <c:v>96.474358974358978</c:v>
                </c:pt>
                <c:pt idx="10">
                  <c:v>114.08839779005524</c:v>
                </c:pt>
                <c:pt idx="11">
                  <c:v>136.36887608069162</c:v>
                </c:pt>
                <c:pt idx="12">
                  <c:v>149.97032640949556</c:v>
                </c:pt>
                <c:pt idx="13">
                  <c:v>153.79104477611941</c:v>
                </c:pt>
                <c:pt idx="14">
                  <c:v>155.97597597597598</c:v>
                </c:pt>
                <c:pt idx="15">
                  <c:v>159.45619335347433</c:v>
                </c:pt>
                <c:pt idx="16">
                  <c:v>163.27649208282583</c:v>
                </c:pt>
                <c:pt idx="17">
                  <c:v>166.09442060085837</c:v>
                </c:pt>
                <c:pt idx="18">
                  <c:v>168.41455891425048</c:v>
                </c:pt>
                <c:pt idx="19">
                  <c:v>171.6241443683883</c:v>
                </c:pt>
                <c:pt idx="20">
                  <c:v>173.9048811013767</c:v>
                </c:pt>
                <c:pt idx="21">
                  <c:v>176.43352236925017</c:v>
                </c:pt>
                <c:pt idx="22">
                  <c:v>178.54430379746836</c:v>
                </c:pt>
                <c:pt idx="23">
                  <c:v>181.23409669211193</c:v>
                </c:pt>
                <c:pt idx="24">
                  <c:v>183.05626598465471</c:v>
                </c:pt>
                <c:pt idx="25">
                  <c:v>184.89717223650385</c:v>
                </c:pt>
                <c:pt idx="26">
                  <c:v>187.08844415752097</c:v>
                </c:pt>
                <c:pt idx="27">
                  <c:v>188.47896440129449</c:v>
                </c:pt>
                <c:pt idx="28">
                  <c:v>190.12345679012344</c:v>
                </c:pt>
                <c:pt idx="29">
                  <c:v>191.03313840155946</c:v>
                </c:pt>
                <c:pt idx="30">
                  <c:v>191.66775244299674</c:v>
                </c:pt>
                <c:pt idx="31">
                  <c:v>192.3514043109079</c:v>
                </c:pt>
                <c:pt idx="32">
                  <c:v>192.61437908496734</c:v>
                </c:pt>
                <c:pt idx="33">
                  <c:v>189.11726804123711</c:v>
                </c:pt>
                <c:pt idx="34">
                  <c:v>189.14893617021278</c:v>
                </c:pt>
                <c:pt idx="35">
                  <c:v>187.80487804878049</c:v>
                </c:pt>
                <c:pt idx="36">
                  <c:v>187.11538461538461</c:v>
                </c:pt>
                <c:pt idx="37">
                  <c:v>185.62300319488816</c:v>
                </c:pt>
                <c:pt idx="38">
                  <c:v>139.27544565842439</c:v>
                </c:pt>
                <c:pt idx="39">
                  <c:v>100.80000000000001</c:v>
                </c:pt>
                <c:pt idx="40">
                  <c:v>83.695652173913047</c:v>
                </c:pt>
                <c:pt idx="41">
                  <c:v>73.740458015267166</c:v>
                </c:pt>
                <c:pt idx="42">
                  <c:v>64.561403508771932</c:v>
                </c:pt>
                <c:pt idx="43">
                  <c:v>58.855721393034827</c:v>
                </c:pt>
                <c:pt idx="44">
                  <c:v>55.126300148588413</c:v>
                </c:pt>
                <c:pt idx="45">
                  <c:v>52.888888888888886</c:v>
                </c:pt>
                <c:pt idx="46">
                  <c:v>50.714637752587485</c:v>
                </c:pt>
                <c:pt idx="47">
                  <c:v>49.261811023622037</c:v>
                </c:pt>
                <c:pt idx="48">
                  <c:v>48.180924287118984</c:v>
                </c:pt>
                <c:pt idx="49">
                  <c:v>47.445972495088412</c:v>
                </c:pt>
                <c:pt idx="50">
                  <c:v>46.735395189003441</c:v>
                </c:pt>
                <c:pt idx="51">
                  <c:v>46.002942618930859</c:v>
                </c:pt>
                <c:pt idx="52">
                  <c:v>45.294117647058826</c:v>
                </c:pt>
                <c:pt idx="53">
                  <c:v>45.271925526702596</c:v>
                </c:pt>
                <c:pt idx="54">
                  <c:v>44.928956393924544</c:v>
                </c:pt>
                <c:pt idx="55">
                  <c:v>44.585987261146492</c:v>
                </c:pt>
                <c:pt idx="56">
                  <c:v>44.221351616062684</c:v>
                </c:pt>
                <c:pt idx="57">
                  <c:v>43.87855044074437</c:v>
                </c:pt>
                <c:pt idx="58">
                  <c:v>43.814180929095357</c:v>
                </c:pt>
                <c:pt idx="59">
                  <c:v>43.557079862812344</c:v>
                </c:pt>
                <c:pt idx="60">
                  <c:v>43.514439549681839</c:v>
                </c:pt>
                <c:pt idx="61">
                  <c:v>43.535749265426048</c:v>
                </c:pt>
                <c:pt idx="62">
                  <c:v>43.87855044074437</c:v>
                </c:pt>
                <c:pt idx="63">
                  <c:v>44.973025993133895</c:v>
                </c:pt>
                <c:pt idx="64">
                  <c:v>45.876288659793822</c:v>
                </c:pt>
                <c:pt idx="65">
                  <c:v>46.827348745696014</c:v>
                </c:pt>
                <c:pt idx="66">
                  <c:v>49.037987173162307</c:v>
                </c:pt>
                <c:pt idx="67">
                  <c:v>50.494071146245048</c:v>
                </c:pt>
                <c:pt idx="68">
                  <c:v>53.472222222222221</c:v>
                </c:pt>
                <c:pt idx="69">
                  <c:v>56.474103585657375</c:v>
                </c:pt>
                <c:pt idx="70">
                  <c:v>61.022044088176358</c:v>
                </c:pt>
                <c:pt idx="71">
                  <c:v>66.464646464646464</c:v>
                </c:pt>
                <c:pt idx="72">
                  <c:v>73.853211009174302</c:v>
                </c:pt>
                <c:pt idx="73">
                  <c:v>83.100051840331773</c:v>
                </c:pt>
                <c:pt idx="74">
                  <c:v>87.956204379562038</c:v>
                </c:pt>
                <c:pt idx="75">
                  <c:v>98.096245372818615</c:v>
                </c:pt>
                <c:pt idx="76">
                  <c:v>109.45728103170337</c:v>
                </c:pt>
                <c:pt idx="77">
                  <c:v>123.57456140350878</c:v>
                </c:pt>
                <c:pt idx="78">
                  <c:v>138.0392156862745</c:v>
                </c:pt>
                <c:pt idx="79">
                  <c:v>153.81526104417671</c:v>
                </c:pt>
                <c:pt idx="80">
                  <c:v>173.24276432368575</c:v>
                </c:pt>
                <c:pt idx="81">
                  <c:v>192.64884568651277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78408"/>
        <c:axId val="337878016"/>
      </c:scatterChart>
      <c:valAx>
        <c:axId val="3378784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878016"/>
        <c:crosses val="autoZero"/>
        <c:crossBetween val="midCat"/>
      </c:valAx>
      <c:valAx>
        <c:axId val="3378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87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SinMasaConAmp!$F$1</c:f>
              <c:strCache>
                <c:ptCount val="1"/>
                <c:pt idx="0">
                  <c:v>R_S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SinMasaConAmp!$E$2:$E$99</c:f>
              <c:numCache>
                <c:formatCode>General</c:formatCode>
                <c:ptCount val="9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52</c:v>
                </c:pt>
                <c:pt idx="10">
                  <c:v>54</c:v>
                </c:pt>
                <c:pt idx="11">
                  <c:v>56</c:v>
                </c:pt>
                <c:pt idx="12">
                  <c:v>58</c:v>
                </c:pt>
                <c:pt idx="13">
                  <c:v>60</c:v>
                </c:pt>
                <c:pt idx="14">
                  <c:v>62</c:v>
                </c:pt>
                <c:pt idx="15">
                  <c:v>64</c:v>
                </c:pt>
                <c:pt idx="16">
                  <c:v>66</c:v>
                </c:pt>
                <c:pt idx="17">
                  <c:v>68</c:v>
                </c:pt>
                <c:pt idx="18">
                  <c:v>70</c:v>
                </c:pt>
                <c:pt idx="19">
                  <c:v>72</c:v>
                </c:pt>
                <c:pt idx="20">
                  <c:v>74</c:v>
                </c:pt>
                <c:pt idx="21">
                  <c:v>76</c:v>
                </c:pt>
                <c:pt idx="22">
                  <c:v>76.5</c:v>
                </c:pt>
                <c:pt idx="23">
                  <c:v>77</c:v>
                </c:pt>
                <c:pt idx="24">
                  <c:v>77.099999999999994</c:v>
                </c:pt>
                <c:pt idx="25">
                  <c:v>77.2</c:v>
                </c:pt>
                <c:pt idx="26">
                  <c:v>77.3</c:v>
                </c:pt>
                <c:pt idx="27">
                  <c:v>77.400000000000006</c:v>
                </c:pt>
                <c:pt idx="28">
                  <c:v>77.5</c:v>
                </c:pt>
                <c:pt idx="29">
                  <c:v>77.599999999999994</c:v>
                </c:pt>
                <c:pt idx="30">
                  <c:v>77.7</c:v>
                </c:pt>
                <c:pt idx="31">
                  <c:v>77.8</c:v>
                </c:pt>
                <c:pt idx="32">
                  <c:v>77.900000000000006</c:v>
                </c:pt>
                <c:pt idx="33">
                  <c:v>78</c:v>
                </c:pt>
                <c:pt idx="34">
                  <c:v>78.099999999999994</c:v>
                </c:pt>
                <c:pt idx="35">
                  <c:v>78.2</c:v>
                </c:pt>
                <c:pt idx="36">
                  <c:v>78.3</c:v>
                </c:pt>
                <c:pt idx="37">
                  <c:v>78.400000000000006</c:v>
                </c:pt>
                <c:pt idx="38">
                  <c:v>78.5</c:v>
                </c:pt>
                <c:pt idx="39">
                  <c:v>78.599999999999994</c:v>
                </c:pt>
                <c:pt idx="40">
                  <c:v>78.7</c:v>
                </c:pt>
                <c:pt idx="41">
                  <c:v>78.8</c:v>
                </c:pt>
                <c:pt idx="42">
                  <c:v>78.900000000000006</c:v>
                </c:pt>
                <c:pt idx="43">
                  <c:v>79</c:v>
                </c:pt>
                <c:pt idx="44">
                  <c:v>79.2</c:v>
                </c:pt>
                <c:pt idx="45">
                  <c:v>79.400000000000006</c:v>
                </c:pt>
                <c:pt idx="46">
                  <c:v>79.599999999999994</c:v>
                </c:pt>
                <c:pt idx="47">
                  <c:v>79.8</c:v>
                </c:pt>
                <c:pt idx="48">
                  <c:v>80</c:v>
                </c:pt>
                <c:pt idx="49">
                  <c:v>80.2</c:v>
                </c:pt>
                <c:pt idx="50">
                  <c:v>80.400000000000006</c:v>
                </c:pt>
                <c:pt idx="51">
                  <c:v>80.600000000000094</c:v>
                </c:pt>
                <c:pt idx="52">
                  <c:v>80.800000000000097</c:v>
                </c:pt>
                <c:pt idx="53">
                  <c:v>81.000000000000099</c:v>
                </c:pt>
                <c:pt idx="54">
                  <c:v>81.200000000000102</c:v>
                </c:pt>
                <c:pt idx="55">
                  <c:v>81.400000000000105</c:v>
                </c:pt>
                <c:pt idx="56">
                  <c:v>81.600000000000094</c:v>
                </c:pt>
                <c:pt idx="57">
                  <c:v>81.800000000000097</c:v>
                </c:pt>
                <c:pt idx="58">
                  <c:v>82.000000000000099</c:v>
                </c:pt>
                <c:pt idx="59">
                  <c:v>82.200000000000102</c:v>
                </c:pt>
                <c:pt idx="60">
                  <c:v>82.400000000000105</c:v>
                </c:pt>
                <c:pt idx="61">
                  <c:v>82.600000000000094</c:v>
                </c:pt>
                <c:pt idx="62">
                  <c:v>82.800000000000097</c:v>
                </c:pt>
                <c:pt idx="63">
                  <c:v>83.000000000000099</c:v>
                </c:pt>
                <c:pt idx="64">
                  <c:v>83.200000000000102</c:v>
                </c:pt>
                <c:pt idx="65">
                  <c:v>83.400000000000105</c:v>
                </c:pt>
                <c:pt idx="66">
                  <c:v>83.600000000000094</c:v>
                </c:pt>
                <c:pt idx="67">
                  <c:v>83.800000000000097</c:v>
                </c:pt>
                <c:pt idx="68">
                  <c:v>84.000000000000099</c:v>
                </c:pt>
                <c:pt idx="69">
                  <c:v>86</c:v>
                </c:pt>
                <c:pt idx="70">
                  <c:v>88</c:v>
                </c:pt>
                <c:pt idx="71">
                  <c:v>90</c:v>
                </c:pt>
                <c:pt idx="72">
                  <c:v>95</c:v>
                </c:pt>
                <c:pt idx="73">
                  <c:v>100</c:v>
                </c:pt>
                <c:pt idx="74">
                  <c:v>105</c:v>
                </c:pt>
                <c:pt idx="75">
                  <c:v>110</c:v>
                </c:pt>
                <c:pt idx="76">
                  <c:v>115</c:v>
                </c:pt>
                <c:pt idx="77">
                  <c:v>120</c:v>
                </c:pt>
                <c:pt idx="78">
                  <c:v>200</c:v>
                </c:pt>
                <c:pt idx="79">
                  <c:v>315</c:v>
                </c:pt>
                <c:pt idx="80">
                  <c:v>400</c:v>
                </c:pt>
                <c:pt idx="81">
                  <c:v>500</c:v>
                </c:pt>
                <c:pt idx="82">
                  <c:v>630</c:v>
                </c:pt>
                <c:pt idx="83">
                  <c:v>800</c:v>
                </c:pt>
                <c:pt idx="84">
                  <c:v>1000</c:v>
                </c:pt>
                <c:pt idx="85">
                  <c:v>1250</c:v>
                </c:pt>
                <c:pt idx="86">
                  <c:v>1600</c:v>
                </c:pt>
                <c:pt idx="87">
                  <c:v>2000</c:v>
                </c:pt>
                <c:pt idx="88">
                  <c:v>2500</c:v>
                </c:pt>
                <c:pt idx="89">
                  <c:v>3150</c:v>
                </c:pt>
                <c:pt idx="90">
                  <c:v>4000</c:v>
                </c:pt>
                <c:pt idx="91">
                  <c:v>5000</c:v>
                </c:pt>
                <c:pt idx="92">
                  <c:v>6300</c:v>
                </c:pt>
                <c:pt idx="93">
                  <c:v>8000</c:v>
                </c:pt>
                <c:pt idx="94">
                  <c:v>10000</c:v>
                </c:pt>
                <c:pt idx="95">
                  <c:v>12500</c:v>
                </c:pt>
                <c:pt idx="96">
                  <c:v>16000</c:v>
                </c:pt>
                <c:pt idx="97">
                  <c:v>20000</c:v>
                </c:pt>
              </c:numCache>
            </c:numRef>
          </c:xVal>
          <c:yVal>
            <c:numRef>
              <c:f>SinMasaConAmp!$F$2:$F$99</c:f>
              <c:numCache>
                <c:formatCode>General</c:formatCode>
                <c:ptCount val="98"/>
                <c:pt idx="0">
                  <c:v>43.882709807886755</c:v>
                </c:pt>
                <c:pt idx="1">
                  <c:v>45.051595491347825</c:v>
                </c:pt>
                <c:pt idx="2">
                  <c:v>45.461254612546128</c:v>
                </c:pt>
                <c:pt idx="3">
                  <c:v>45.751633986928105</c:v>
                </c:pt>
                <c:pt idx="4">
                  <c:v>45.903377252763889</c:v>
                </c:pt>
                <c:pt idx="5">
                  <c:v>47.850524077168465</c:v>
                </c:pt>
                <c:pt idx="6">
                  <c:v>49.538461538461533</c:v>
                </c:pt>
                <c:pt idx="7">
                  <c:v>51.368159203980099</c:v>
                </c:pt>
                <c:pt idx="8">
                  <c:v>54.328692590814534</c:v>
                </c:pt>
                <c:pt idx="9">
                  <c:v>55.677952373238298</c:v>
                </c:pt>
                <c:pt idx="10">
                  <c:v>57.908669755129054</c:v>
                </c:pt>
                <c:pt idx="11">
                  <c:v>60.185810810810807</c:v>
                </c:pt>
                <c:pt idx="12">
                  <c:v>62.755278643129117</c:v>
                </c:pt>
                <c:pt idx="13">
                  <c:v>66.12989801395598</c:v>
                </c:pt>
                <c:pt idx="14">
                  <c:v>70.508285235524113</c:v>
                </c:pt>
                <c:pt idx="15">
                  <c:v>75.875562512228527</c:v>
                </c:pt>
                <c:pt idx="16">
                  <c:v>82.549916805324457</c:v>
                </c:pt>
                <c:pt idx="17">
                  <c:v>91.447811447811446</c:v>
                </c:pt>
                <c:pt idx="18">
                  <c:v>103.15971365095039</c:v>
                </c:pt>
                <c:pt idx="19">
                  <c:v>118.706633361088</c:v>
                </c:pt>
                <c:pt idx="20">
                  <c:v>139.10685805422645</c:v>
                </c:pt>
                <c:pt idx="21">
                  <c:v>165.521105715353</c:v>
                </c:pt>
                <c:pt idx="22">
                  <c:v>173.09190031152647</c:v>
                </c:pt>
                <c:pt idx="23">
                  <c:v>181.48780487804879</c:v>
                </c:pt>
                <c:pt idx="24">
                  <c:v>183.1078310783108</c:v>
                </c:pt>
                <c:pt idx="25">
                  <c:v>184.84284532671626</c:v>
                </c:pt>
                <c:pt idx="26">
                  <c:v>186.81286549707605</c:v>
                </c:pt>
                <c:pt idx="27">
                  <c:v>187.80487804878049</c:v>
                </c:pt>
                <c:pt idx="28">
                  <c:v>189.07705334462324</c:v>
                </c:pt>
                <c:pt idx="29">
                  <c:v>190.66496163682862</c:v>
                </c:pt>
                <c:pt idx="30">
                  <c:v>192.68072289156629</c:v>
                </c:pt>
                <c:pt idx="31">
                  <c:v>194.02338674750976</c:v>
                </c:pt>
                <c:pt idx="32">
                  <c:v>195.14596949891066</c:v>
                </c:pt>
                <c:pt idx="33">
                  <c:v>196.81159420289856</c:v>
                </c:pt>
                <c:pt idx="34">
                  <c:v>198.00353356890457</c:v>
                </c:pt>
                <c:pt idx="35">
                  <c:v>199.11111111111111</c:v>
                </c:pt>
                <c:pt idx="36">
                  <c:v>200.48725972284311</c:v>
                </c:pt>
                <c:pt idx="37">
                  <c:v>201.93519351935194</c:v>
                </c:pt>
                <c:pt idx="38">
                  <c:v>203.12669683257917</c:v>
                </c:pt>
                <c:pt idx="39">
                  <c:v>204.20645748067301</c:v>
                </c:pt>
                <c:pt idx="40">
                  <c:v>205.51692589204026</c:v>
                </c:pt>
                <c:pt idx="41">
                  <c:v>206.81525735294116</c:v>
                </c:pt>
                <c:pt idx="42">
                  <c:v>207.41578218735583</c:v>
                </c:pt>
                <c:pt idx="43">
                  <c:v>208.34492350486789</c:v>
                </c:pt>
                <c:pt idx="44">
                  <c:v>210.09808500700609</c:v>
                </c:pt>
                <c:pt idx="45">
                  <c:v>211.77882352941177</c:v>
                </c:pt>
                <c:pt idx="46">
                  <c:v>213.04779933743492</c:v>
                </c:pt>
                <c:pt idx="47">
                  <c:v>214.0941512125535</c:v>
                </c:pt>
                <c:pt idx="48">
                  <c:v>214.84255725190837</c:v>
                </c:pt>
                <c:pt idx="49">
                  <c:v>212.47846889952152</c:v>
                </c:pt>
                <c:pt idx="50">
                  <c:v>214.99760421657882</c:v>
                </c:pt>
                <c:pt idx="51">
                  <c:v>214.61759082217969</c:v>
                </c:pt>
                <c:pt idx="52">
                  <c:v>215.12931034482762</c:v>
                </c:pt>
                <c:pt idx="53">
                  <c:v>214.78489483747609</c:v>
                </c:pt>
                <c:pt idx="54">
                  <c:v>214.19999999999996</c:v>
                </c:pt>
                <c:pt idx="55">
                  <c:v>212.91943127962085</c:v>
                </c:pt>
                <c:pt idx="56">
                  <c:v>211.91509433962264</c:v>
                </c:pt>
                <c:pt idx="57">
                  <c:v>210.42642924086221</c:v>
                </c:pt>
                <c:pt idx="58">
                  <c:v>208.99022801302931</c:v>
                </c:pt>
                <c:pt idx="59">
                  <c:v>206.71119299861815</c:v>
                </c:pt>
                <c:pt idx="60">
                  <c:v>208.56164383561642</c:v>
                </c:pt>
                <c:pt idx="61">
                  <c:v>206.73607967406065</c:v>
                </c:pt>
                <c:pt idx="62">
                  <c:v>204.54301075268819</c:v>
                </c:pt>
                <c:pt idx="63">
                  <c:v>202.21533008418257</c:v>
                </c:pt>
                <c:pt idx="64">
                  <c:v>199.61487964989058</c:v>
                </c:pt>
                <c:pt idx="65">
                  <c:v>197.21765469493727</c:v>
                </c:pt>
                <c:pt idx="66">
                  <c:v>194.93367565254601</c:v>
                </c:pt>
                <c:pt idx="67">
                  <c:v>192.3447401774398</c:v>
                </c:pt>
                <c:pt idx="68">
                  <c:v>189.79140592407177</c:v>
                </c:pt>
                <c:pt idx="69">
                  <c:v>162.55050505050505</c:v>
                </c:pt>
                <c:pt idx="70">
                  <c:v>139.49482271728897</c:v>
                </c:pt>
                <c:pt idx="71">
                  <c:v>121.53505126073708</c:v>
                </c:pt>
                <c:pt idx="72">
                  <c:v>93.307401644809957</c:v>
                </c:pt>
                <c:pt idx="73">
                  <c:v>78.463785046728958</c:v>
                </c:pt>
                <c:pt idx="74">
                  <c:v>69.636851520572463</c:v>
                </c:pt>
                <c:pt idx="75">
                  <c:v>64.087516960651286</c:v>
                </c:pt>
                <c:pt idx="76">
                  <c:v>60.405626431141641</c:v>
                </c:pt>
                <c:pt idx="77">
                  <c:v>57.796015936254982</c:v>
                </c:pt>
                <c:pt idx="78">
                  <c:v>49.5169578622816</c:v>
                </c:pt>
                <c:pt idx="79">
                  <c:v>49.669117647058819</c:v>
                </c:pt>
                <c:pt idx="80">
                  <c:v>50.534203887817185</c:v>
                </c:pt>
                <c:pt idx="81">
                  <c:v>52.001507159005271</c:v>
                </c:pt>
                <c:pt idx="82">
                  <c:v>55.593725490196078</c:v>
                </c:pt>
                <c:pt idx="83">
                  <c:v>56.374426333280589</c:v>
                </c:pt>
                <c:pt idx="84">
                  <c:v>59.272816007808686</c:v>
                </c:pt>
                <c:pt idx="85">
                  <c:v>62.292929292929287</c:v>
                </c:pt>
                <c:pt idx="86">
                  <c:v>66.120599512025109</c:v>
                </c:pt>
                <c:pt idx="87">
                  <c:v>70.933503836317144</c:v>
                </c:pt>
                <c:pt idx="88">
                  <c:v>77.370564281559041</c:v>
                </c:pt>
                <c:pt idx="89">
                  <c:v>85.949738219895295</c:v>
                </c:pt>
                <c:pt idx="90">
                  <c:v>98.611825192802058</c:v>
                </c:pt>
                <c:pt idx="91">
                  <c:v>103.67972742759795</c:v>
                </c:pt>
                <c:pt idx="92">
                  <c:v>116.63536356318755</c:v>
                </c:pt>
                <c:pt idx="93">
                  <c:v>131.40387481371087</c:v>
                </c:pt>
                <c:pt idx="94">
                  <c:v>145.78930095175585</c:v>
                </c:pt>
                <c:pt idx="95">
                  <c:v>162.26346433770016</c:v>
                </c:pt>
                <c:pt idx="96">
                  <c:v>181.45714285714286</c:v>
                </c:pt>
                <c:pt idx="97">
                  <c:v>200.70711678832117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076336"/>
        <c:axId val="388075944"/>
      </c:scatterChart>
      <c:valAx>
        <c:axId val="388076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075944"/>
        <c:crosses val="autoZero"/>
        <c:crossBetween val="midCat"/>
      </c:valAx>
      <c:valAx>
        <c:axId val="38807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807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ConMasaConAmp!$E$4</c:f>
              <c:strCache>
                <c:ptCount val="1"/>
                <c:pt idx="0">
                  <c:v>R_S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ConMasaConAmp!$D$5:$D$86</c:f>
              <c:numCache>
                <c:formatCode>General</c:formatCode>
                <c:ptCount val="8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49.5</c:v>
                </c:pt>
                <c:pt idx="13">
                  <c:v>49.6</c:v>
                </c:pt>
                <c:pt idx="14">
                  <c:v>49.7</c:v>
                </c:pt>
                <c:pt idx="15">
                  <c:v>49.8</c:v>
                </c:pt>
                <c:pt idx="16">
                  <c:v>49.9</c:v>
                </c:pt>
                <c:pt idx="17">
                  <c:v>50</c:v>
                </c:pt>
                <c:pt idx="18">
                  <c:v>50.1</c:v>
                </c:pt>
                <c:pt idx="19">
                  <c:v>50.2</c:v>
                </c:pt>
                <c:pt idx="20">
                  <c:v>50.3</c:v>
                </c:pt>
                <c:pt idx="21">
                  <c:v>50.4</c:v>
                </c:pt>
                <c:pt idx="22">
                  <c:v>50.5</c:v>
                </c:pt>
                <c:pt idx="23">
                  <c:v>50.6</c:v>
                </c:pt>
                <c:pt idx="24">
                  <c:v>50.7</c:v>
                </c:pt>
                <c:pt idx="25">
                  <c:v>50.8</c:v>
                </c:pt>
                <c:pt idx="26">
                  <c:v>50.9</c:v>
                </c:pt>
                <c:pt idx="27">
                  <c:v>51</c:v>
                </c:pt>
                <c:pt idx="28">
                  <c:v>51.1</c:v>
                </c:pt>
                <c:pt idx="29">
                  <c:v>51.2</c:v>
                </c:pt>
                <c:pt idx="30">
                  <c:v>51.3</c:v>
                </c:pt>
                <c:pt idx="31">
                  <c:v>51.4</c:v>
                </c:pt>
                <c:pt idx="32">
                  <c:v>51.5</c:v>
                </c:pt>
                <c:pt idx="33">
                  <c:v>51.6</c:v>
                </c:pt>
                <c:pt idx="34">
                  <c:v>51.7</c:v>
                </c:pt>
                <c:pt idx="35">
                  <c:v>51.8</c:v>
                </c:pt>
                <c:pt idx="36">
                  <c:v>51.9</c:v>
                </c:pt>
                <c:pt idx="37">
                  <c:v>52</c:v>
                </c:pt>
                <c:pt idx="38">
                  <c:v>54</c:v>
                </c:pt>
                <c:pt idx="39">
                  <c:v>56</c:v>
                </c:pt>
                <c:pt idx="40">
                  <c:v>58</c:v>
                </c:pt>
                <c:pt idx="41">
                  <c:v>60</c:v>
                </c:pt>
                <c:pt idx="42">
                  <c:v>62</c:v>
                </c:pt>
                <c:pt idx="43">
                  <c:v>64</c:v>
                </c:pt>
                <c:pt idx="44">
                  <c:v>66</c:v>
                </c:pt>
                <c:pt idx="45">
                  <c:v>68</c:v>
                </c:pt>
                <c:pt idx="46">
                  <c:v>70</c:v>
                </c:pt>
                <c:pt idx="47">
                  <c:v>72</c:v>
                </c:pt>
                <c:pt idx="48">
                  <c:v>74</c:v>
                </c:pt>
                <c:pt idx="49">
                  <c:v>76</c:v>
                </c:pt>
                <c:pt idx="50">
                  <c:v>78</c:v>
                </c:pt>
                <c:pt idx="51">
                  <c:v>80</c:v>
                </c:pt>
                <c:pt idx="52">
                  <c:v>84.000000000000099</c:v>
                </c:pt>
                <c:pt idx="53">
                  <c:v>86</c:v>
                </c:pt>
                <c:pt idx="54">
                  <c:v>88</c:v>
                </c:pt>
                <c:pt idx="55">
                  <c:v>90</c:v>
                </c:pt>
                <c:pt idx="56">
                  <c:v>95</c:v>
                </c:pt>
                <c:pt idx="57">
                  <c:v>100</c:v>
                </c:pt>
                <c:pt idx="58">
                  <c:v>105</c:v>
                </c:pt>
                <c:pt idx="59">
                  <c:v>110</c:v>
                </c:pt>
                <c:pt idx="60">
                  <c:v>115</c:v>
                </c:pt>
                <c:pt idx="61">
                  <c:v>120</c:v>
                </c:pt>
                <c:pt idx="62">
                  <c:v>200</c:v>
                </c:pt>
                <c:pt idx="63">
                  <c:v>315</c:v>
                </c:pt>
                <c:pt idx="64">
                  <c:v>400</c:v>
                </c:pt>
                <c:pt idx="65">
                  <c:v>500</c:v>
                </c:pt>
                <c:pt idx="66">
                  <c:v>630</c:v>
                </c:pt>
                <c:pt idx="67">
                  <c:v>800</c:v>
                </c:pt>
                <c:pt idx="68">
                  <c:v>1000</c:v>
                </c:pt>
                <c:pt idx="69">
                  <c:v>1250</c:v>
                </c:pt>
                <c:pt idx="70">
                  <c:v>1600</c:v>
                </c:pt>
                <c:pt idx="71">
                  <c:v>2000</c:v>
                </c:pt>
                <c:pt idx="72">
                  <c:v>2500</c:v>
                </c:pt>
                <c:pt idx="73">
                  <c:v>3150</c:v>
                </c:pt>
                <c:pt idx="74">
                  <c:v>4000</c:v>
                </c:pt>
                <c:pt idx="75">
                  <c:v>5000</c:v>
                </c:pt>
                <c:pt idx="76">
                  <c:v>6300</c:v>
                </c:pt>
                <c:pt idx="77">
                  <c:v>8000</c:v>
                </c:pt>
                <c:pt idx="78">
                  <c:v>10000</c:v>
                </c:pt>
                <c:pt idx="79">
                  <c:v>12500</c:v>
                </c:pt>
                <c:pt idx="80">
                  <c:v>16000</c:v>
                </c:pt>
                <c:pt idx="81">
                  <c:v>20000</c:v>
                </c:pt>
              </c:numCache>
            </c:numRef>
          </c:xVal>
          <c:yVal>
            <c:numRef>
              <c:f>ConMasaConAmp!$E$5:$E$86</c:f>
              <c:numCache>
                <c:formatCode>General</c:formatCode>
                <c:ptCount val="82"/>
                <c:pt idx="0">
                  <c:v>45.845896147403685</c:v>
                </c:pt>
                <c:pt idx="1">
                  <c:v>44.778625954198468</c:v>
                </c:pt>
                <c:pt idx="2">
                  <c:v>45.355029585798825</c:v>
                </c:pt>
                <c:pt idx="3">
                  <c:v>46.563876651982383</c:v>
                </c:pt>
                <c:pt idx="4">
                  <c:v>47.905604719764014</c:v>
                </c:pt>
                <c:pt idx="5">
                  <c:v>50.937972768532518</c:v>
                </c:pt>
                <c:pt idx="6">
                  <c:v>58.162601626016254</c:v>
                </c:pt>
                <c:pt idx="7">
                  <c:v>81.428571428571416</c:v>
                </c:pt>
                <c:pt idx="8">
                  <c:v>92.909090909090907</c:v>
                </c:pt>
                <c:pt idx="9">
                  <c:v>104.12935323383084</c:v>
                </c:pt>
                <c:pt idx="10">
                  <c:v>120.90909090909089</c:v>
                </c:pt>
                <c:pt idx="11">
                  <c:v>144.43333333333334</c:v>
                </c:pt>
                <c:pt idx="12">
                  <c:v>158.51449275362319</c:v>
                </c:pt>
                <c:pt idx="13">
                  <c:v>161.10294117647061</c:v>
                </c:pt>
                <c:pt idx="14">
                  <c:v>164.38202247191009</c:v>
                </c:pt>
                <c:pt idx="15">
                  <c:v>166.69829222011384</c:v>
                </c:pt>
                <c:pt idx="16">
                  <c:v>169.86089644513137</c:v>
                </c:pt>
                <c:pt idx="17">
                  <c:v>172.47648902821317</c:v>
                </c:pt>
                <c:pt idx="18">
                  <c:v>174.7222222222222</c:v>
                </c:pt>
                <c:pt idx="19">
                  <c:v>177.43661971830986</c:v>
                </c:pt>
                <c:pt idx="20">
                  <c:v>179.55655004068345</c:v>
                </c:pt>
                <c:pt idx="21">
                  <c:v>181.4655172413793</c:v>
                </c:pt>
                <c:pt idx="22">
                  <c:v>182.96112489660877</c:v>
                </c:pt>
                <c:pt idx="23">
                  <c:v>185</c:v>
                </c:pt>
                <c:pt idx="24">
                  <c:v>186.41144299537234</c:v>
                </c:pt>
                <c:pt idx="25">
                  <c:v>187.59525825571549</c:v>
                </c:pt>
                <c:pt idx="26">
                  <c:v>187.90254237288133</c:v>
                </c:pt>
                <c:pt idx="27">
                  <c:v>188.58053548661286</c:v>
                </c:pt>
                <c:pt idx="28">
                  <c:v>188.47299021692896</c:v>
                </c:pt>
                <c:pt idx="29">
                  <c:v>188.79420536855559</c:v>
                </c:pt>
                <c:pt idx="30">
                  <c:v>189.33447098976109</c:v>
                </c:pt>
                <c:pt idx="31">
                  <c:v>179.67611336032388</c:v>
                </c:pt>
                <c:pt idx="32">
                  <c:v>188.49809079338144</c:v>
                </c:pt>
                <c:pt idx="33">
                  <c:v>187.81065088757396</c:v>
                </c:pt>
                <c:pt idx="34">
                  <c:v>186.68629100084104</c:v>
                </c:pt>
                <c:pt idx="35">
                  <c:v>185.14810179390906</c:v>
                </c:pt>
                <c:pt idx="36">
                  <c:v>183.75</c:v>
                </c:pt>
                <c:pt idx="37">
                  <c:v>181.16298116298114</c:v>
                </c:pt>
                <c:pt idx="38">
                  <c:v>132.62476894639553</c:v>
                </c:pt>
                <c:pt idx="39">
                  <c:v>98.333333333333314</c:v>
                </c:pt>
                <c:pt idx="40">
                  <c:v>83.085618589072624</c:v>
                </c:pt>
                <c:pt idx="41">
                  <c:v>72.773584905660385</c:v>
                </c:pt>
                <c:pt idx="42">
                  <c:v>64.794591783671351</c:v>
                </c:pt>
                <c:pt idx="43">
                  <c:v>59.625800098473661</c:v>
                </c:pt>
                <c:pt idx="44">
                  <c:v>56.212456528612087</c:v>
                </c:pt>
                <c:pt idx="45">
                  <c:v>53.771551724137929</c:v>
                </c:pt>
                <c:pt idx="46">
                  <c:v>52.09056603773584</c:v>
                </c:pt>
                <c:pt idx="47">
                  <c:v>50.399172087522174</c:v>
                </c:pt>
                <c:pt idx="48">
                  <c:v>49.720588235294116</c:v>
                </c:pt>
                <c:pt idx="49">
                  <c:v>48.958181553256594</c:v>
                </c:pt>
                <c:pt idx="50">
                  <c:v>48.314281580089705</c:v>
                </c:pt>
                <c:pt idx="51">
                  <c:v>47.841726618705032</c:v>
                </c:pt>
                <c:pt idx="52">
                  <c:v>47.10578842315369</c:v>
                </c:pt>
                <c:pt idx="53">
                  <c:v>46.839039636311981</c:v>
                </c:pt>
                <c:pt idx="54">
                  <c:v>46.607168154129475</c:v>
                </c:pt>
                <c:pt idx="55">
                  <c:v>46.379821958456972</c:v>
                </c:pt>
                <c:pt idx="56">
                  <c:v>45.840359752670039</c:v>
                </c:pt>
                <c:pt idx="57">
                  <c:v>45.737521031968598</c:v>
                </c:pt>
                <c:pt idx="58">
                  <c:v>45.524954564518389</c:v>
                </c:pt>
                <c:pt idx="59">
                  <c:v>45.441853971799532</c:v>
                </c:pt>
                <c:pt idx="60">
                  <c:v>45.345789180145005</c:v>
                </c:pt>
                <c:pt idx="61">
                  <c:v>45.483421565895796</c:v>
                </c:pt>
                <c:pt idx="62">
                  <c:v>45.5205135361429</c:v>
                </c:pt>
                <c:pt idx="63">
                  <c:v>46.709522463972874</c:v>
                </c:pt>
                <c:pt idx="64">
                  <c:v>47.666381033990291</c:v>
                </c:pt>
                <c:pt idx="65">
                  <c:v>48.917861799217732</c:v>
                </c:pt>
                <c:pt idx="66">
                  <c:v>51.003562945368166</c:v>
                </c:pt>
                <c:pt idx="67">
                  <c:v>52.645414715213782</c:v>
                </c:pt>
                <c:pt idx="68">
                  <c:v>55.469845722300136</c:v>
                </c:pt>
                <c:pt idx="69">
                  <c:v>58.796834625322994</c:v>
                </c:pt>
                <c:pt idx="70">
                  <c:v>63.592051630434781</c:v>
                </c:pt>
                <c:pt idx="71">
                  <c:v>69.219564826470062</c:v>
                </c:pt>
                <c:pt idx="72">
                  <c:v>76.93217054263566</c:v>
                </c:pt>
                <c:pt idx="73">
                  <c:v>86.646795827123711</c:v>
                </c:pt>
                <c:pt idx="74">
                  <c:v>91.684444444444452</c:v>
                </c:pt>
                <c:pt idx="75">
                  <c:v>102.07839341882411</c:v>
                </c:pt>
                <c:pt idx="76">
                  <c:v>113.6758474576271</c:v>
                </c:pt>
                <c:pt idx="77">
                  <c:v>127.76898270301965</c:v>
                </c:pt>
                <c:pt idx="78">
                  <c:v>142.56318859364873</c:v>
                </c:pt>
                <c:pt idx="79">
                  <c:v>158.70689655172413</c:v>
                </c:pt>
                <c:pt idx="80">
                  <c:v>178.42637540453075</c:v>
                </c:pt>
                <c:pt idx="81">
                  <c:v>197.73653236758716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79192"/>
        <c:axId val="337002496"/>
      </c:scatterChart>
      <c:valAx>
        <c:axId val="3378791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002496"/>
        <c:crosses val="autoZero"/>
        <c:crossBetween val="midCat"/>
      </c:valAx>
      <c:valAx>
        <c:axId val="3370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87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8</xdr:row>
      <xdr:rowOff>9524</xdr:rowOff>
    </xdr:from>
    <xdr:to>
      <xdr:col>14</xdr:col>
      <xdr:colOff>457200</xdr:colOff>
      <xdr:row>31</xdr:row>
      <xdr:rowOff>19049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43</xdr:row>
      <xdr:rowOff>28575</xdr:rowOff>
    </xdr:from>
    <xdr:to>
      <xdr:col>14</xdr:col>
      <xdr:colOff>685800</xdr:colOff>
      <xdr:row>73</xdr:row>
      <xdr:rowOff>161925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243417</xdr:colOff>
      <xdr:row>19</xdr:row>
      <xdr:rowOff>74083</xdr:rowOff>
    </xdr:from>
    <xdr:to>
      <xdr:col>15</xdr:col>
      <xdr:colOff>508001</xdr:colOff>
      <xdr:row>47</xdr:row>
      <xdr:rowOff>148166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0</xdr:row>
      <xdr:rowOff>80962</xdr:rowOff>
    </xdr:from>
    <xdr:to>
      <xdr:col>14</xdr:col>
      <xdr:colOff>304799</xdr:colOff>
      <xdr:row>21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638174</xdr:colOff>
      <xdr:row>14</xdr:row>
      <xdr:rowOff>133350</xdr:rowOff>
    </xdr:from>
    <xdr:to>
      <xdr:col>13</xdr:col>
      <xdr:colOff>571499</xdr:colOff>
      <xdr:row>41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7"/>
  <sheetViews>
    <sheetView zoomScaleNormal="100" workbookViewId="0">
      <selection activeCell="E22" sqref="E22"/>
    </sheetView>
  </sheetViews>
  <sheetFormatPr baseColWidth="10" defaultRowHeight="15" x14ac:dyDescent="0.25"/>
  <sheetData>
    <row r="2" spans="2:7" x14ac:dyDescent="0.25">
      <c r="B2" s="2" t="s">
        <v>0</v>
      </c>
      <c r="D2" t="s">
        <v>1</v>
      </c>
      <c r="E2" t="s">
        <v>2</v>
      </c>
      <c r="F2" t="s">
        <v>4</v>
      </c>
      <c r="G2" t="s">
        <v>3</v>
      </c>
    </row>
    <row r="3" spans="2:7" x14ac:dyDescent="0.25">
      <c r="B3" s="1">
        <v>6.7450000000000001</v>
      </c>
      <c r="D3">
        <f>0.92</f>
        <v>0.92</v>
      </c>
      <c r="E3">
        <f>127*10^-3</f>
        <v>0.127</v>
      </c>
      <c r="F3">
        <v>10</v>
      </c>
      <c r="G3">
        <f>B3*(D3/E3)</f>
        <v>48.861417322834647</v>
      </c>
    </row>
    <row r="4" spans="2:7" x14ac:dyDescent="0.25">
      <c r="B4" s="1">
        <v>6.7450000000000001</v>
      </c>
      <c r="D4">
        <f>0.973</f>
        <v>0.97299999999999998</v>
      </c>
      <c r="E4">
        <f>128*10^-3</f>
        <v>0.128</v>
      </c>
      <c r="F4">
        <v>30</v>
      </c>
      <c r="G4">
        <f>B4*(D4/E4)</f>
        <v>51.272539062500002</v>
      </c>
    </row>
    <row r="5" spans="2:7" x14ac:dyDescent="0.25">
      <c r="B5" s="1">
        <v>6.7450000000000001</v>
      </c>
      <c r="D5">
        <f>1.1</f>
        <v>1.1000000000000001</v>
      </c>
      <c r="E5">
        <f t="shared" ref="E5" si="0">128*10^-3</f>
        <v>0.128</v>
      </c>
      <c r="F5">
        <v>50</v>
      </c>
      <c r="G5">
        <f t="shared" ref="G5:G15" si="1">B5*(D5/E5)</f>
        <v>57.96484375</v>
      </c>
    </row>
    <row r="6" spans="2:7" x14ac:dyDescent="0.25">
      <c r="B6" s="1">
        <v>6.7450000000000001</v>
      </c>
      <c r="D6">
        <f>1.316</f>
        <v>1.3160000000000001</v>
      </c>
      <c r="E6">
        <f>125*10^-3</f>
        <v>0.125</v>
      </c>
      <c r="F6">
        <v>60</v>
      </c>
      <c r="G6">
        <f t="shared" si="1"/>
        <v>71.01136000000001</v>
      </c>
    </row>
    <row r="7" spans="2:7" x14ac:dyDescent="0.25">
      <c r="B7" s="1">
        <v>6.7450000000000001</v>
      </c>
      <c r="D7">
        <v>1.5129999999999999</v>
      </c>
      <c r="E7">
        <f>124*10^-3</f>
        <v>0.124</v>
      </c>
      <c r="F7">
        <v>62</v>
      </c>
      <c r="G7">
        <f t="shared" si="1"/>
        <v>82.299879032258062</v>
      </c>
    </row>
    <row r="8" spans="2:7" x14ac:dyDescent="0.25">
      <c r="B8" s="1">
        <v>6.7450000000000001</v>
      </c>
      <c r="D8">
        <v>1.4430000000000001</v>
      </c>
      <c r="E8">
        <f>122*10^-3</f>
        <v>0.122</v>
      </c>
      <c r="F8">
        <v>64</v>
      </c>
      <c r="G8">
        <f t="shared" si="1"/>
        <v>79.778975409836079</v>
      </c>
    </row>
    <row r="9" spans="2:7" x14ac:dyDescent="0.25">
      <c r="B9" s="1">
        <v>6.7450000000000001</v>
      </c>
      <c r="D9">
        <v>1.6739999999999999</v>
      </c>
      <c r="E9">
        <f>120*10^-3</f>
        <v>0.12</v>
      </c>
      <c r="F9">
        <v>66</v>
      </c>
      <c r="G9">
        <f t="shared" si="1"/>
        <v>94.092749999999995</v>
      </c>
    </row>
    <row r="10" spans="2:7" x14ac:dyDescent="0.25">
      <c r="B10" s="1">
        <v>6.7450000000000001</v>
      </c>
      <c r="D10">
        <v>1.8280000000000001</v>
      </c>
      <c r="E10">
        <f>118*10^-3</f>
        <v>0.11800000000000001</v>
      </c>
      <c r="F10">
        <v>68</v>
      </c>
      <c r="G10">
        <f t="shared" si="1"/>
        <v>104.49033898305085</v>
      </c>
    </row>
    <row r="11" spans="2:7" x14ac:dyDescent="0.25">
      <c r="B11" s="1">
        <v>6.7450000000000001</v>
      </c>
      <c r="D11">
        <v>1.9359999999999999</v>
      </c>
      <c r="E11">
        <f>114*10^-3</f>
        <v>0.114</v>
      </c>
      <c r="F11">
        <v>70</v>
      </c>
      <c r="G11">
        <f t="shared" si="1"/>
        <v>114.54666666666667</v>
      </c>
    </row>
    <row r="12" spans="2:7" x14ac:dyDescent="0.25">
      <c r="B12" s="1">
        <v>6.7450000000000001</v>
      </c>
      <c r="D12">
        <v>2.1539999999999999</v>
      </c>
      <c r="E12">
        <f>109*10^-3</f>
        <v>0.109</v>
      </c>
      <c r="F12">
        <v>72</v>
      </c>
      <c r="G12">
        <f t="shared" si="1"/>
        <v>133.29110091743121</v>
      </c>
    </row>
    <row r="13" spans="2:7" x14ac:dyDescent="0.25">
      <c r="B13" s="1">
        <v>6.7450000000000001</v>
      </c>
      <c r="D13">
        <v>2.3769999999999998</v>
      </c>
      <c r="E13">
        <f>104*10^-3</f>
        <v>0.10400000000000001</v>
      </c>
      <c r="F13">
        <v>74</v>
      </c>
      <c r="G13">
        <f t="shared" si="1"/>
        <v>154.16216346153843</v>
      </c>
    </row>
    <row r="14" spans="2:7" x14ac:dyDescent="0.25">
      <c r="B14" s="1">
        <v>6.7450000000000001</v>
      </c>
      <c r="D14">
        <v>2.5510000000000002</v>
      </c>
      <c r="E14">
        <f>99*10^-3</f>
        <v>9.9000000000000005E-2</v>
      </c>
      <c r="F14">
        <v>76</v>
      </c>
      <c r="G14">
        <f t="shared" si="1"/>
        <v>173.80297979797982</v>
      </c>
    </row>
    <row r="15" spans="2:7" x14ac:dyDescent="0.25">
      <c r="B15" s="1">
        <v>6.7450000000000001</v>
      </c>
      <c r="D15">
        <v>2.63</v>
      </c>
      <c r="E15">
        <f>96*10^-3</f>
        <v>9.6000000000000002E-2</v>
      </c>
      <c r="F15">
        <v>78</v>
      </c>
      <c r="G15">
        <f t="shared" si="1"/>
        <v>184.78489583333334</v>
      </c>
    </row>
    <row r="16" spans="2:7" x14ac:dyDescent="0.25">
      <c r="B16" s="1">
        <v>6.7450000000000001</v>
      </c>
      <c r="D16">
        <f>2.6</f>
        <v>2.6</v>
      </c>
      <c r="E16">
        <f>97*10^-3</f>
        <v>9.7000000000000003E-2</v>
      </c>
      <c r="F16">
        <v>80</v>
      </c>
      <c r="G16">
        <f>B22*(D16/E16)</f>
        <v>180.79381443298971</v>
      </c>
    </row>
    <row r="17" spans="2:7" x14ac:dyDescent="0.25">
      <c r="B17" s="1">
        <v>6.7450000000000001</v>
      </c>
      <c r="D17">
        <f>2.245</f>
        <v>2.2450000000000001</v>
      </c>
      <c r="E17">
        <f>101*10^-3</f>
        <v>0.10100000000000001</v>
      </c>
      <c r="F17">
        <v>82</v>
      </c>
      <c r="G17">
        <f>B25*(D17/E17)</f>
        <v>149.92599009900991</v>
      </c>
    </row>
    <row r="18" spans="2:7" x14ac:dyDescent="0.25">
      <c r="B18" s="1">
        <v>6.7450000000000001</v>
      </c>
      <c r="D18">
        <v>2.339</v>
      </c>
      <c r="E18">
        <f>107*10^-3</f>
        <v>0.107</v>
      </c>
      <c r="F18">
        <v>84</v>
      </c>
      <c r="G18">
        <f>B26*(D18/E18)</f>
        <v>153.01869158878506</v>
      </c>
    </row>
    <row r="19" spans="2:7" x14ac:dyDescent="0.25">
      <c r="B19" s="1">
        <v>6.7450000000000001</v>
      </c>
      <c r="D19">
        <v>2.1280000000000001</v>
      </c>
      <c r="E19">
        <f>110*10^-3</f>
        <v>0.11</v>
      </c>
      <c r="F19">
        <v>86</v>
      </c>
      <c r="G19">
        <f>B27*(D19/E19)</f>
        <v>130.48509090909093</v>
      </c>
    </row>
    <row r="20" spans="2:7" x14ac:dyDescent="0.25">
      <c r="B20" s="1">
        <v>7</v>
      </c>
      <c r="D20">
        <v>2.0129999999999999</v>
      </c>
      <c r="E20">
        <f>114*10^-3</f>
        <v>0.114</v>
      </c>
      <c r="F20">
        <v>88</v>
      </c>
      <c r="G20">
        <f>B28*(D20/E20)</f>
        <v>119.10249999999998</v>
      </c>
    </row>
    <row r="21" spans="2:7" x14ac:dyDescent="0.25">
      <c r="B21" s="1">
        <v>6.7450000000000001</v>
      </c>
      <c r="D21">
        <f>1.8</f>
        <v>1.8</v>
      </c>
      <c r="E21">
        <f>119*10^-3</f>
        <v>0.11900000000000001</v>
      </c>
      <c r="F21">
        <v>90</v>
      </c>
      <c r="G21">
        <f>B26*(D21/E21)</f>
        <v>105.88235294117646</v>
      </c>
    </row>
    <row r="22" spans="2:7" x14ac:dyDescent="0.25">
      <c r="B22" s="1">
        <v>6.7450000000000001</v>
      </c>
      <c r="D22">
        <f>1.346</f>
        <v>1.3460000000000001</v>
      </c>
      <c r="E22">
        <f>123.3*10^-3</f>
        <v>0.12329999999999999</v>
      </c>
      <c r="F22">
        <v>100</v>
      </c>
      <c r="G22">
        <f>B27*(D22/E22)</f>
        <v>73.631549067315504</v>
      </c>
    </row>
    <row r="23" spans="2:7" x14ac:dyDescent="0.25">
      <c r="B23" s="1">
        <v>6.7450000000000001</v>
      </c>
      <c r="D23">
        <f>1.078</f>
        <v>1.0780000000000001</v>
      </c>
      <c r="E23">
        <f>127*10^-3</f>
        <v>0.127</v>
      </c>
      <c r="F23">
        <v>120</v>
      </c>
      <c r="G23">
        <f t="shared" ref="G23:G24" si="2">B28*(D23/E23)</f>
        <v>57.252834645669296</v>
      </c>
    </row>
    <row r="24" spans="2:7" x14ac:dyDescent="0.25">
      <c r="B24" s="1">
        <v>6.7450000000000001</v>
      </c>
      <c r="D24">
        <f>0.971</f>
        <v>0.97099999999999997</v>
      </c>
      <c r="E24">
        <f>128*10^-3</f>
        <v>0.128</v>
      </c>
      <c r="F24">
        <v>160</v>
      </c>
      <c r="G24">
        <f t="shared" si="2"/>
        <v>53.1015625</v>
      </c>
    </row>
    <row r="25" spans="2:7" x14ac:dyDescent="0.25">
      <c r="B25" s="1">
        <v>6.7450000000000001</v>
      </c>
      <c r="D25">
        <f>0.998</f>
        <v>0.998</v>
      </c>
      <c r="E25">
        <f>126*10^-3</f>
        <v>0.126</v>
      </c>
      <c r="F25">
        <v>500</v>
      </c>
      <c r="G25">
        <f t="shared" ref="G25:G54" si="3">B28*(D25/E25)</f>
        <v>53.424682539682543</v>
      </c>
    </row>
    <row r="26" spans="2:7" x14ac:dyDescent="0.25">
      <c r="B26" s="1">
        <v>7</v>
      </c>
      <c r="D26">
        <f>1.053</f>
        <v>1.0529999999999999</v>
      </c>
      <c r="E26">
        <f>126.3*10^-3</f>
        <v>0.1263</v>
      </c>
      <c r="F26">
        <v>600</v>
      </c>
      <c r="G26">
        <f t="shared" si="3"/>
        <v>58.361045130641322</v>
      </c>
    </row>
    <row r="27" spans="2:7" x14ac:dyDescent="0.25">
      <c r="B27" s="1">
        <v>6.7450000000000001</v>
      </c>
      <c r="D27">
        <f>1.074</f>
        <v>1.0740000000000001</v>
      </c>
      <c r="E27">
        <f t="shared" ref="E27:E29" si="4">126*10^-3</f>
        <v>0.126</v>
      </c>
      <c r="F27">
        <v>700</v>
      </c>
      <c r="G27">
        <f t="shared" si="3"/>
        <v>59.666666666666664</v>
      </c>
    </row>
    <row r="28" spans="2:7" x14ac:dyDescent="0.25">
      <c r="B28" s="1">
        <v>6.7450000000000001</v>
      </c>
      <c r="D28">
        <f>1.076</f>
        <v>1.0760000000000001</v>
      </c>
      <c r="E28">
        <f t="shared" si="4"/>
        <v>0.126</v>
      </c>
      <c r="F28">
        <v>800</v>
      </c>
      <c r="G28">
        <f t="shared" si="3"/>
        <v>59.777777777777779</v>
      </c>
    </row>
    <row r="29" spans="2:7" x14ac:dyDescent="0.25">
      <c r="B29" s="1">
        <v>7</v>
      </c>
      <c r="D29">
        <f>1.128</f>
        <v>1.1279999999999999</v>
      </c>
      <c r="E29">
        <f t="shared" si="4"/>
        <v>0.126</v>
      </c>
      <c r="F29">
        <v>1000</v>
      </c>
      <c r="G29">
        <f t="shared" si="3"/>
        <v>60.383809523809511</v>
      </c>
    </row>
    <row r="30" spans="2:7" x14ac:dyDescent="0.25">
      <c r="B30" s="1">
        <v>7</v>
      </c>
      <c r="D30">
        <f>1.185</f>
        <v>1.1850000000000001</v>
      </c>
      <c r="E30">
        <f>124*10^-3</f>
        <v>0.124</v>
      </c>
      <c r="F30">
        <v>1400</v>
      </c>
      <c r="G30">
        <f t="shared" si="3"/>
        <v>64.458266129032253</v>
      </c>
    </row>
    <row r="31" spans="2:7" x14ac:dyDescent="0.25">
      <c r="B31" s="1">
        <v>7</v>
      </c>
      <c r="D31">
        <f>1.226</f>
        <v>1.226</v>
      </c>
      <c r="E31">
        <f>124*10^-3</f>
        <v>0.124</v>
      </c>
      <c r="F31">
        <v>1600</v>
      </c>
      <c r="G31">
        <f t="shared" si="3"/>
        <v>66.688467741935483</v>
      </c>
    </row>
    <row r="32" spans="2:7" x14ac:dyDescent="0.25">
      <c r="B32" s="1">
        <v>6.7450000000000001</v>
      </c>
      <c r="D32">
        <f>1.284</f>
        <v>1.284</v>
      </c>
      <c r="E32">
        <f>123*10^-3</f>
        <v>0.123</v>
      </c>
      <c r="F32">
        <v>1800</v>
      </c>
      <c r="G32">
        <f t="shared" si="3"/>
        <v>70.411219512195132</v>
      </c>
    </row>
    <row r="33" spans="2:7" x14ac:dyDescent="0.25">
      <c r="B33" s="1">
        <v>6.7450000000000001</v>
      </c>
      <c r="D33">
        <f>1.303</f>
        <v>1.3029999999999999</v>
      </c>
      <c r="E33">
        <f t="shared" ref="E33:E35" si="5">123*10^-3</f>
        <v>0.123</v>
      </c>
      <c r="F33">
        <v>2000</v>
      </c>
      <c r="G33">
        <f t="shared" si="3"/>
        <v>71.453130081300813</v>
      </c>
    </row>
    <row r="34" spans="2:7" x14ac:dyDescent="0.25">
      <c r="B34" s="1">
        <v>6.7450000000000001</v>
      </c>
      <c r="D34">
        <f>1.344</f>
        <v>1.3440000000000001</v>
      </c>
      <c r="E34">
        <f t="shared" si="5"/>
        <v>0.123</v>
      </c>
      <c r="F34">
        <v>2200</v>
      </c>
      <c r="G34">
        <f t="shared" si="3"/>
        <v>73.701463414634148</v>
      </c>
    </row>
    <row r="35" spans="2:7" x14ac:dyDescent="0.25">
      <c r="B35" s="1">
        <v>6.7450000000000001</v>
      </c>
      <c r="D35">
        <f>1.404</f>
        <v>1.4039999999999999</v>
      </c>
      <c r="E35">
        <f t="shared" si="5"/>
        <v>0.123</v>
      </c>
      <c r="F35">
        <v>2500</v>
      </c>
      <c r="G35">
        <f t="shared" si="3"/>
        <v>76.991707317073164</v>
      </c>
    </row>
    <row r="36" spans="2:7" x14ac:dyDescent="0.25">
      <c r="B36" s="1">
        <v>6.7450000000000001</v>
      </c>
      <c r="D36">
        <f>1.464</f>
        <v>1.464</v>
      </c>
      <c r="E36">
        <f>121*10^-3</f>
        <v>0.121</v>
      </c>
      <c r="F36">
        <v>2800</v>
      </c>
      <c r="G36">
        <f t="shared" si="3"/>
        <v>81.608925619834721</v>
      </c>
    </row>
    <row r="37" spans="2:7" x14ac:dyDescent="0.25">
      <c r="B37" s="1">
        <v>6.7450000000000001</v>
      </c>
      <c r="D37">
        <f>1.504</f>
        <v>1.504</v>
      </c>
      <c r="E37">
        <f>120*10^-3</f>
        <v>0.12</v>
      </c>
      <c r="F37">
        <v>3000</v>
      </c>
      <c r="G37">
        <f t="shared" si="3"/>
        <v>84.537333333333336</v>
      </c>
    </row>
    <row r="38" spans="2:7" x14ac:dyDescent="0.25">
      <c r="B38" s="1">
        <v>6.7450000000000001</v>
      </c>
      <c r="D38">
        <f>1.544</f>
        <v>1.544</v>
      </c>
      <c r="E38">
        <f>119*10^-3</f>
        <v>0.11900000000000001</v>
      </c>
      <c r="F38">
        <v>3200</v>
      </c>
      <c r="G38">
        <f t="shared" si="3"/>
        <v>87.514957983193284</v>
      </c>
    </row>
    <row r="39" spans="2:7" x14ac:dyDescent="0.25">
      <c r="B39" s="1">
        <v>6.7450000000000001</v>
      </c>
      <c r="D39">
        <f>1.607</f>
        <v>1.607</v>
      </c>
      <c r="E39">
        <f>119*10^-3</f>
        <v>0.11900000000000001</v>
      </c>
      <c r="F39">
        <v>3500</v>
      </c>
      <c r="G39">
        <f t="shared" si="3"/>
        <v>91.085840336134439</v>
      </c>
    </row>
    <row r="40" spans="2:7" x14ac:dyDescent="0.25">
      <c r="B40" s="1">
        <v>6.7450000000000001</v>
      </c>
      <c r="D40">
        <f>1.713</f>
        <v>1.7130000000000001</v>
      </c>
      <c r="E40">
        <f>117*10^-3</f>
        <v>0.11700000000000001</v>
      </c>
      <c r="F40">
        <v>4000</v>
      </c>
      <c r="G40">
        <f t="shared" si="3"/>
        <v>98.753717948717949</v>
      </c>
    </row>
    <row r="41" spans="2:7" x14ac:dyDescent="0.25">
      <c r="B41" s="1">
        <v>6.7450000000000001</v>
      </c>
      <c r="D41">
        <f>1.724</f>
        <v>1.724</v>
      </c>
      <c r="E41">
        <f>117*10^-3</f>
        <v>0.11700000000000001</v>
      </c>
      <c r="F41">
        <v>4500</v>
      </c>
      <c r="G41">
        <f t="shared" si="3"/>
        <v>99.387863247863237</v>
      </c>
    </row>
    <row r="42" spans="2:7" x14ac:dyDescent="0.25">
      <c r="B42" s="1">
        <v>6.7450000000000001</v>
      </c>
      <c r="D42">
        <f>1.862</f>
        <v>1.8620000000000001</v>
      </c>
      <c r="E42">
        <f>116*10^-3</f>
        <v>0.11600000000000001</v>
      </c>
      <c r="F42">
        <v>5000</v>
      </c>
      <c r="G42">
        <f t="shared" si="3"/>
        <v>108.26887931034484</v>
      </c>
    </row>
    <row r="43" spans="2:7" x14ac:dyDescent="0.25">
      <c r="B43" s="1">
        <v>6.7450000000000001</v>
      </c>
      <c r="D43">
        <f>1.917</f>
        <v>1.917</v>
      </c>
      <c r="E43">
        <f t="shared" ref="E43:E44" si="6">116*10^-3</f>
        <v>0.11600000000000001</v>
      </c>
      <c r="F43">
        <v>5400</v>
      </c>
      <c r="G43">
        <f t="shared" si="3"/>
        <v>111.46693965517241</v>
      </c>
    </row>
    <row r="44" spans="2:7" x14ac:dyDescent="0.25">
      <c r="B44" s="1">
        <v>6.7450000000000001</v>
      </c>
      <c r="D44">
        <f>1.947</f>
        <v>1.9470000000000001</v>
      </c>
      <c r="E44">
        <f t="shared" si="6"/>
        <v>0.11600000000000001</v>
      </c>
      <c r="F44">
        <v>5800</v>
      </c>
      <c r="G44">
        <f t="shared" si="3"/>
        <v>113.21133620689656</v>
      </c>
    </row>
    <row r="45" spans="2:7" x14ac:dyDescent="0.25">
      <c r="B45" s="1">
        <v>6.7450000000000001</v>
      </c>
      <c r="D45">
        <f>1.933</f>
        <v>1.9330000000000001</v>
      </c>
      <c r="E45">
        <f>115*10^-3</f>
        <v>0.115</v>
      </c>
      <c r="F45">
        <v>6000</v>
      </c>
      <c r="G45">
        <f t="shared" si="3"/>
        <v>113.37465217391305</v>
      </c>
    </row>
    <row r="46" spans="2:7" x14ac:dyDescent="0.25">
      <c r="B46" s="1">
        <v>6.7450000000000001</v>
      </c>
      <c r="D46">
        <f>2.074</f>
        <v>2.0739999999999998</v>
      </c>
      <c r="E46">
        <f>113*10^-3</f>
        <v>0.113</v>
      </c>
      <c r="F46">
        <v>7000</v>
      </c>
      <c r="G46">
        <f t="shared" si="3"/>
        <v>123.79761061946903</v>
      </c>
    </row>
    <row r="47" spans="2:7" x14ac:dyDescent="0.25">
      <c r="B47" s="1">
        <v>6.7450000000000001</v>
      </c>
      <c r="D47">
        <f>2.182</f>
        <v>2.1819999999999999</v>
      </c>
      <c r="E47">
        <f>111*10^-3</f>
        <v>0.111</v>
      </c>
      <c r="F47">
        <v>8000</v>
      </c>
      <c r="G47">
        <f t="shared" si="3"/>
        <v>132.59090090090092</v>
      </c>
    </row>
    <row r="48" spans="2:7" x14ac:dyDescent="0.25">
      <c r="B48" s="1">
        <v>6.7450000000000001</v>
      </c>
      <c r="D48">
        <f>2.291</f>
        <v>2.2909999999999999</v>
      </c>
      <c r="E48">
        <f>110*10^-3</f>
        <v>0.11</v>
      </c>
      <c r="F48">
        <v>9000</v>
      </c>
      <c r="G48">
        <f t="shared" si="3"/>
        <v>140.47995454545455</v>
      </c>
    </row>
    <row r="49" spans="2:7" x14ac:dyDescent="0.25">
      <c r="B49" s="1">
        <v>6.7450000000000001</v>
      </c>
      <c r="D49">
        <f>2.372</f>
        <v>2.3719999999999999</v>
      </c>
      <c r="E49">
        <f>109*10^-3</f>
        <v>0.109</v>
      </c>
      <c r="F49">
        <v>10000</v>
      </c>
      <c r="G49">
        <f t="shared" si="3"/>
        <v>146.78110091743119</v>
      </c>
    </row>
    <row r="50" spans="2:7" x14ac:dyDescent="0.25">
      <c r="B50" s="1">
        <v>6.7450000000000001</v>
      </c>
      <c r="D50">
        <f>2.525</f>
        <v>2.5249999999999999</v>
      </c>
      <c r="E50">
        <f>107*10^-3</f>
        <v>0.107</v>
      </c>
      <c r="F50">
        <v>12000</v>
      </c>
      <c r="G50">
        <f t="shared" si="3"/>
        <v>159.16939252336448</v>
      </c>
    </row>
    <row r="51" spans="2:7" x14ac:dyDescent="0.25">
      <c r="B51" s="1">
        <v>6.7450000000000001</v>
      </c>
      <c r="D51">
        <f>2.665</f>
        <v>2.665</v>
      </c>
      <c r="E51">
        <f>105*10^-3</f>
        <v>0.105</v>
      </c>
      <c r="F51">
        <v>14000</v>
      </c>
      <c r="G51">
        <f t="shared" si="3"/>
        <v>171.19452380952382</v>
      </c>
    </row>
    <row r="52" spans="2:7" x14ac:dyDescent="0.25">
      <c r="B52" s="1">
        <v>6.7450000000000001</v>
      </c>
      <c r="D52">
        <f>2.784</f>
        <v>2.7839999999999998</v>
      </c>
      <c r="E52">
        <f>102*10^-3</f>
        <v>0.10200000000000001</v>
      </c>
      <c r="F52">
        <v>16000</v>
      </c>
      <c r="G52">
        <f t="shared" si="3"/>
        <v>184.09882352941173</v>
      </c>
    </row>
    <row r="53" spans="2:7" x14ac:dyDescent="0.25">
      <c r="B53" s="1">
        <v>6.7450000000000001</v>
      </c>
      <c r="D53">
        <f>2.88</f>
        <v>2.88</v>
      </c>
      <c r="E53">
        <f>100*10^-3</f>
        <v>0.1</v>
      </c>
      <c r="F53">
        <v>18000</v>
      </c>
      <c r="G53">
        <f t="shared" si="3"/>
        <v>194.25599999999997</v>
      </c>
    </row>
    <row r="54" spans="2:7" x14ac:dyDescent="0.25">
      <c r="B54" s="1">
        <v>6.7450000000000001</v>
      </c>
      <c r="D54">
        <f>2.985</f>
        <v>2.9849999999999999</v>
      </c>
      <c r="E54">
        <f>99*10^-3</f>
        <v>9.9000000000000005E-2</v>
      </c>
      <c r="F54">
        <v>20000</v>
      </c>
      <c r="G54">
        <f t="shared" si="3"/>
        <v>203.37196969696967</v>
      </c>
    </row>
    <row r="55" spans="2:7" x14ac:dyDescent="0.25">
      <c r="B55" s="1">
        <v>6.7450000000000001</v>
      </c>
    </row>
    <row r="56" spans="2:7" x14ac:dyDescent="0.25">
      <c r="B56" s="1">
        <v>6.7450000000000001</v>
      </c>
    </row>
    <row r="57" spans="2:7" x14ac:dyDescent="0.25">
      <c r="B57" s="1">
        <v>6.7450000000000001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topLeftCell="A43" workbookViewId="0">
      <selection activeCell="H75" sqref="H75"/>
    </sheetView>
  </sheetViews>
  <sheetFormatPr baseColWidth="10" defaultRowHeight="15" x14ac:dyDescent="0.25"/>
  <sheetData>
    <row r="1" spans="1:6" x14ac:dyDescent="0.25">
      <c r="A1" s="2" t="s">
        <v>0</v>
      </c>
      <c r="C1" t="s">
        <v>1</v>
      </c>
      <c r="D1" t="s">
        <v>2</v>
      </c>
      <c r="E1" t="s">
        <v>4</v>
      </c>
      <c r="F1" t="s">
        <v>3</v>
      </c>
    </row>
    <row r="2" spans="1:6" x14ac:dyDescent="0.25">
      <c r="A2">
        <v>7</v>
      </c>
      <c r="C2">
        <f>125*10^(-3)</f>
        <v>0.125</v>
      </c>
      <c r="D2">
        <f>20*10^(-3)</f>
        <v>0.02</v>
      </c>
      <c r="E2">
        <v>10</v>
      </c>
      <c r="F2">
        <f>A2*(C2/D2)</f>
        <v>43.75</v>
      </c>
    </row>
    <row r="3" spans="1:6" x14ac:dyDescent="0.25">
      <c r="A3">
        <v>7</v>
      </c>
      <c r="C3">
        <f>128*10^(-3)</f>
        <v>0.128</v>
      </c>
      <c r="D3">
        <f>20.3*10^(-3)</f>
        <v>2.0300000000000002E-2</v>
      </c>
      <c r="E3">
        <v>15</v>
      </c>
      <c r="F3">
        <f t="shared" ref="F3:F76" si="0">A3*(C3/D3)</f>
        <v>44.137931034482754</v>
      </c>
    </row>
    <row r="4" spans="1:6" x14ac:dyDescent="0.25">
      <c r="A4">
        <v>7</v>
      </c>
      <c r="C4">
        <f>130*10^(-3)</f>
        <v>0.13</v>
      </c>
      <c r="D4">
        <f>20.3*10^(-3)</f>
        <v>2.0300000000000002E-2</v>
      </c>
      <c r="E4">
        <v>20</v>
      </c>
      <c r="F4">
        <f t="shared" si="0"/>
        <v>44.827586206896548</v>
      </c>
    </row>
    <row r="5" spans="1:6" x14ac:dyDescent="0.25">
      <c r="A5">
        <v>7</v>
      </c>
      <c r="C5">
        <f>132*10^(-3)</f>
        <v>0.13200000000000001</v>
      </c>
      <c r="D5">
        <f>20.3*10^(-3)</f>
        <v>2.0300000000000002E-2</v>
      </c>
      <c r="E5">
        <v>25</v>
      </c>
      <c r="F5">
        <f t="shared" si="0"/>
        <v>45.517241379310349</v>
      </c>
    </row>
    <row r="6" spans="1:6" x14ac:dyDescent="0.25">
      <c r="A6">
        <v>7</v>
      </c>
      <c r="C6">
        <f>134*10^(-3)</f>
        <v>0.13400000000000001</v>
      </c>
      <c r="D6">
        <f t="shared" ref="D6:D7" si="1">20.3*10^(-3)</f>
        <v>2.0300000000000002E-2</v>
      </c>
      <c r="E6">
        <v>30</v>
      </c>
      <c r="F6">
        <f t="shared" si="0"/>
        <v>46.206896551724135</v>
      </c>
    </row>
    <row r="7" spans="1:6" x14ac:dyDescent="0.25">
      <c r="A7">
        <v>7</v>
      </c>
      <c r="C7">
        <f>137*10^(-3)</f>
        <v>0.13700000000000001</v>
      </c>
      <c r="D7">
        <f t="shared" si="1"/>
        <v>2.0300000000000002E-2</v>
      </c>
      <c r="E7">
        <v>35</v>
      </c>
      <c r="F7">
        <f t="shared" si="0"/>
        <v>47.241379310344826</v>
      </c>
    </row>
    <row r="8" spans="1:6" x14ac:dyDescent="0.25">
      <c r="A8">
        <v>7</v>
      </c>
      <c r="C8">
        <f>141*10^(-3)</f>
        <v>0.14100000000000001</v>
      </c>
      <c r="D8">
        <f>20*10^(-3)</f>
        <v>0.02</v>
      </c>
      <c r="E8">
        <v>40</v>
      </c>
      <c r="F8">
        <f t="shared" si="0"/>
        <v>49.350000000000009</v>
      </c>
    </row>
    <row r="9" spans="1:6" x14ac:dyDescent="0.25">
      <c r="A9">
        <v>7</v>
      </c>
      <c r="C9">
        <f>147*10^(-3)</f>
        <v>0.14699999999999999</v>
      </c>
      <c r="D9">
        <f t="shared" ref="D9:D15" si="2">20*10^(-3)</f>
        <v>0.02</v>
      </c>
      <c r="E9">
        <v>45</v>
      </c>
      <c r="F9">
        <f t="shared" si="0"/>
        <v>51.449999999999996</v>
      </c>
    </row>
    <row r="10" spans="1:6" x14ac:dyDescent="0.25">
      <c r="A10">
        <v>7</v>
      </c>
      <c r="C10">
        <f>156*10^(-3)</f>
        <v>0.156</v>
      </c>
      <c r="D10">
        <f t="shared" si="2"/>
        <v>0.02</v>
      </c>
      <c r="E10">
        <v>50</v>
      </c>
      <c r="F10">
        <f t="shared" si="0"/>
        <v>54.6</v>
      </c>
    </row>
    <row r="11" spans="1:6" x14ac:dyDescent="0.25">
      <c r="A11">
        <v>7</v>
      </c>
      <c r="C11">
        <f>159*10^(-3)</f>
        <v>0.159</v>
      </c>
      <c r="D11">
        <f t="shared" si="2"/>
        <v>0.02</v>
      </c>
      <c r="E11">
        <v>52</v>
      </c>
      <c r="F11">
        <f t="shared" si="0"/>
        <v>55.65</v>
      </c>
    </row>
    <row r="12" spans="1:6" x14ac:dyDescent="0.25">
      <c r="A12">
        <v>7</v>
      </c>
      <c r="C12">
        <f>164*10^(-3)</f>
        <v>0.16400000000000001</v>
      </c>
      <c r="D12">
        <f t="shared" si="2"/>
        <v>0.02</v>
      </c>
      <c r="E12">
        <v>54</v>
      </c>
      <c r="F12">
        <f t="shared" si="0"/>
        <v>57.399999999999991</v>
      </c>
    </row>
    <row r="13" spans="1:6" x14ac:dyDescent="0.25">
      <c r="A13">
        <v>7</v>
      </c>
      <c r="C13">
        <f>171*10^(-3)</f>
        <v>0.17100000000000001</v>
      </c>
      <c r="D13">
        <f t="shared" si="2"/>
        <v>0.02</v>
      </c>
      <c r="E13">
        <v>56</v>
      </c>
      <c r="F13">
        <f t="shared" si="0"/>
        <v>59.850000000000009</v>
      </c>
    </row>
    <row r="14" spans="1:6" x14ac:dyDescent="0.25">
      <c r="A14">
        <v>7</v>
      </c>
      <c r="C14">
        <f>177*10^(-3)</f>
        <v>0.17699999999999999</v>
      </c>
      <c r="D14">
        <f t="shared" si="2"/>
        <v>0.02</v>
      </c>
      <c r="E14">
        <v>58</v>
      </c>
      <c r="F14">
        <f t="shared" si="0"/>
        <v>61.949999999999996</v>
      </c>
    </row>
    <row r="15" spans="1:6" x14ac:dyDescent="0.25">
      <c r="A15">
        <v>7</v>
      </c>
      <c r="C15">
        <f>186*10^(-3)</f>
        <v>0.186</v>
      </c>
      <c r="D15">
        <f t="shared" si="2"/>
        <v>0.02</v>
      </c>
      <c r="E15">
        <v>60</v>
      </c>
      <c r="F15">
        <f t="shared" si="0"/>
        <v>65.099999999999994</v>
      </c>
    </row>
    <row r="16" spans="1:6" x14ac:dyDescent="0.25">
      <c r="A16">
        <v>7</v>
      </c>
      <c r="C16">
        <f>197*10^(-3)</f>
        <v>0.19700000000000001</v>
      </c>
      <c r="D16">
        <f t="shared" ref="D16:D17" si="3">20*10^(-3)</f>
        <v>0.02</v>
      </c>
      <c r="E16">
        <v>62</v>
      </c>
      <c r="F16">
        <f t="shared" si="0"/>
        <v>68.95</v>
      </c>
    </row>
    <row r="17" spans="1:6" x14ac:dyDescent="0.25">
      <c r="A17">
        <v>7</v>
      </c>
      <c r="C17">
        <f>212*10^(-3)</f>
        <v>0.21199999999999999</v>
      </c>
      <c r="D17">
        <f t="shared" si="3"/>
        <v>0.02</v>
      </c>
      <c r="E17">
        <v>64</v>
      </c>
      <c r="F17">
        <f t="shared" si="0"/>
        <v>74.2</v>
      </c>
    </row>
    <row r="18" spans="1:6" x14ac:dyDescent="0.25">
      <c r="A18">
        <v>7</v>
      </c>
      <c r="C18">
        <f>228*10^(-3)</f>
        <v>0.22800000000000001</v>
      </c>
      <c r="D18">
        <f>19.4*10^(-3)</f>
        <v>1.9400000000000001E-2</v>
      </c>
      <c r="E18">
        <v>66</v>
      </c>
      <c r="F18">
        <f t="shared" si="0"/>
        <v>82.268041237113408</v>
      </c>
    </row>
    <row r="19" spans="1:6" x14ac:dyDescent="0.25">
      <c r="A19">
        <v>7</v>
      </c>
      <c r="C19">
        <f>0.251</f>
        <v>0.251</v>
      </c>
      <c r="D19">
        <f>19.1*10^(-3)</f>
        <v>1.9100000000000002E-2</v>
      </c>
      <c r="E19">
        <v>68</v>
      </c>
      <c r="F19">
        <f t="shared" si="0"/>
        <v>91.989528795811509</v>
      </c>
    </row>
    <row r="20" spans="1:6" x14ac:dyDescent="0.25">
      <c r="A20">
        <v>7</v>
      </c>
      <c r="C20">
        <v>0.27800000000000002</v>
      </c>
      <c r="D20">
        <f>19*10^(-3)</f>
        <v>1.9E-2</v>
      </c>
      <c r="E20">
        <v>70</v>
      </c>
      <c r="F20">
        <f t="shared" si="0"/>
        <v>102.42105263157896</v>
      </c>
    </row>
    <row r="21" spans="1:6" x14ac:dyDescent="0.25">
      <c r="A21">
        <v>7</v>
      </c>
      <c r="C21">
        <v>0.313</v>
      </c>
      <c r="D21">
        <f>18.3*10^(-3)</f>
        <v>1.83E-2</v>
      </c>
      <c r="E21">
        <v>72</v>
      </c>
      <c r="F21">
        <f t="shared" si="0"/>
        <v>119.72677595628414</v>
      </c>
    </row>
    <row r="22" spans="1:6" x14ac:dyDescent="0.25">
      <c r="A22">
        <v>7</v>
      </c>
      <c r="C22">
        <v>0.35699999999999998</v>
      </c>
      <c r="D22">
        <f>18*10^(-3)</f>
        <v>1.8000000000000002E-2</v>
      </c>
      <c r="E22">
        <v>74</v>
      </c>
      <c r="F22">
        <f t="shared" si="0"/>
        <v>138.83333333333331</v>
      </c>
    </row>
    <row r="23" spans="1:6" x14ac:dyDescent="0.25">
      <c r="A23">
        <v>7</v>
      </c>
      <c r="C23">
        <v>0.38900000000000001</v>
      </c>
      <c r="D23">
        <f>16.3*10^(-3)</f>
        <v>1.6300000000000002E-2</v>
      </c>
      <c r="E23">
        <v>76</v>
      </c>
      <c r="F23">
        <f t="shared" si="0"/>
        <v>167.05521472392635</v>
      </c>
    </row>
    <row r="24" spans="1:6" x14ac:dyDescent="0.25">
      <c r="A24">
        <v>7</v>
      </c>
      <c r="C24">
        <v>0.4</v>
      </c>
      <c r="D24">
        <f>16.4*10^(-3)</f>
        <v>1.6399999999999998E-2</v>
      </c>
      <c r="E24">
        <v>76.5</v>
      </c>
      <c r="F24">
        <f t="shared" si="0"/>
        <v>170.73170731707319</v>
      </c>
    </row>
    <row r="25" spans="1:6" x14ac:dyDescent="0.25">
      <c r="A25">
        <v>7</v>
      </c>
      <c r="C25">
        <v>0.41199999999999998</v>
      </c>
      <c r="D25">
        <f>15.8*10^(-3)</f>
        <v>1.5800000000000002E-2</v>
      </c>
      <c r="E25">
        <v>77</v>
      </c>
      <c r="F25">
        <f t="shared" si="0"/>
        <v>182.53164556962022</v>
      </c>
    </row>
    <row r="26" spans="1:6" x14ac:dyDescent="0.25">
      <c r="A26">
        <v>7</v>
      </c>
      <c r="C26">
        <v>0.41399999999999998</v>
      </c>
      <c r="D26">
        <f>15.8*10^(-3)</f>
        <v>1.5800000000000002E-2</v>
      </c>
      <c r="E26">
        <v>77.099999999999994</v>
      </c>
      <c r="F26">
        <f t="shared" si="0"/>
        <v>183.41772151898732</v>
      </c>
    </row>
    <row r="27" spans="1:6" x14ac:dyDescent="0.25">
      <c r="A27">
        <v>7</v>
      </c>
      <c r="C27">
        <v>0.41699999999999998</v>
      </c>
      <c r="D27">
        <f>15.6*10^(-3)</f>
        <v>1.5599999999999999E-2</v>
      </c>
      <c r="E27">
        <v>77.2</v>
      </c>
      <c r="F27">
        <f t="shared" si="0"/>
        <v>187.11538461538461</v>
      </c>
    </row>
    <row r="28" spans="1:6" x14ac:dyDescent="0.25">
      <c r="A28">
        <v>7</v>
      </c>
      <c r="C28">
        <v>0.42</v>
      </c>
      <c r="D28">
        <f>15.7*10^(-3)</f>
        <v>1.5699999999999999E-2</v>
      </c>
      <c r="E28">
        <v>77.3</v>
      </c>
      <c r="F28">
        <f t="shared" si="0"/>
        <v>187.26114649681531</v>
      </c>
    </row>
    <row r="29" spans="1:6" x14ac:dyDescent="0.25">
      <c r="A29">
        <v>7</v>
      </c>
      <c r="C29">
        <v>0.42199999999999999</v>
      </c>
      <c r="D29">
        <f>15.6*10^(-3)</f>
        <v>1.5599999999999999E-2</v>
      </c>
      <c r="E29">
        <v>77.400000000000006</v>
      </c>
      <c r="F29">
        <f t="shared" si="0"/>
        <v>189.35897435897436</v>
      </c>
    </row>
    <row r="30" spans="1:6" x14ac:dyDescent="0.25">
      <c r="A30">
        <v>7</v>
      </c>
      <c r="C30">
        <v>0.42399999999999999</v>
      </c>
      <c r="D30">
        <v>1.55E-2</v>
      </c>
      <c r="E30">
        <v>77.5</v>
      </c>
      <c r="F30">
        <f t="shared" si="0"/>
        <v>191.48387096774195</v>
      </c>
    </row>
    <row r="31" spans="1:6" x14ac:dyDescent="0.25">
      <c r="A31">
        <v>7</v>
      </c>
      <c r="C31">
        <v>0.42599999999999999</v>
      </c>
      <c r="D31">
        <v>1.55E-2</v>
      </c>
      <c r="E31">
        <v>77.599999999999994</v>
      </c>
      <c r="F31">
        <f t="shared" si="0"/>
        <v>192.38709677419354</v>
      </c>
    </row>
    <row r="32" spans="1:6" x14ac:dyDescent="0.25">
      <c r="A32">
        <v>7</v>
      </c>
      <c r="C32">
        <v>0.42799999999999999</v>
      </c>
      <c r="D32">
        <v>1.54E-2</v>
      </c>
      <c r="E32">
        <v>77.7</v>
      </c>
      <c r="F32">
        <f t="shared" si="0"/>
        <v>194.54545454545453</v>
      </c>
    </row>
    <row r="33" spans="1:6" x14ac:dyDescent="0.25">
      <c r="A33">
        <v>7</v>
      </c>
      <c r="C33">
        <v>0.42899999999999999</v>
      </c>
      <c r="D33">
        <f>15.72*10^(-3)</f>
        <v>1.5720000000000001E-2</v>
      </c>
      <c r="E33">
        <v>77.8</v>
      </c>
      <c r="F33">
        <f t="shared" si="0"/>
        <v>191.03053435114501</v>
      </c>
    </row>
    <row r="34" spans="1:6" x14ac:dyDescent="0.25">
      <c r="A34">
        <v>7</v>
      </c>
      <c r="C34">
        <v>0.43</v>
      </c>
      <c r="D34">
        <v>1.5299999999999999E-2</v>
      </c>
      <c r="E34">
        <v>77.900000000000006</v>
      </c>
      <c r="F34">
        <f t="shared" si="0"/>
        <v>196.73202614379085</v>
      </c>
    </row>
    <row r="35" spans="1:6" x14ac:dyDescent="0.25">
      <c r="A35">
        <v>7</v>
      </c>
      <c r="C35">
        <v>0.432</v>
      </c>
      <c r="D35">
        <f>15.3*10^(-3)</f>
        <v>1.5300000000000001E-2</v>
      </c>
      <c r="E35">
        <v>78</v>
      </c>
      <c r="F35">
        <f t="shared" si="0"/>
        <v>197.64705882352939</v>
      </c>
    </row>
    <row r="36" spans="1:6" x14ac:dyDescent="0.25">
      <c r="A36">
        <v>7</v>
      </c>
      <c r="C36">
        <v>0.434</v>
      </c>
      <c r="D36">
        <v>1.5299999999999999E-2</v>
      </c>
      <c r="E36">
        <v>78.099999999999994</v>
      </c>
      <c r="F36">
        <f t="shared" si="0"/>
        <v>198.56209150326799</v>
      </c>
    </row>
    <row r="37" spans="1:6" x14ac:dyDescent="0.25">
      <c r="A37">
        <v>7</v>
      </c>
      <c r="C37">
        <v>0.435</v>
      </c>
      <c r="D37">
        <v>1.52E-2</v>
      </c>
      <c r="E37">
        <v>78.2</v>
      </c>
      <c r="F37">
        <f t="shared" si="0"/>
        <v>200.32894736842104</v>
      </c>
    </row>
    <row r="38" spans="1:6" x14ac:dyDescent="0.25">
      <c r="A38">
        <v>7</v>
      </c>
      <c r="C38">
        <v>0.437</v>
      </c>
      <c r="D38">
        <v>1.52E-2</v>
      </c>
      <c r="E38">
        <v>78.3</v>
      </c>
      <c r="F38">
        <f t="shared" si="0"/>
        <v>201.25</v>
      </c>
    </row>
    <row r="39" spans="1:6" x14ac:dyDescent="0.25">
      <c r="A39">
        <v>7</v>
      </c>
      <c r="C39">
        <v>0.439</v>
      </c>
      <c r="D39">
        <f>15.52*10^(-3)</f>
        <v>1.5519999999999999E-2</v>
      </c>
      <c r="E39">
        <v>78.400000000000006</v>
      </c>
      <c r="F39">
        <f t="shared" si="0"/>
        <v>198.00257731958763</v>
      </c>
    </row>
    <row r="40" spans="1:6" x14ac:dyDescent="0.25">
      <c r="A40">
        <v>7</v>
      </c>
      <c r="C40">
        <v>0.44</v>
      </c>
      <c r="D40">
        <v>1.4999999999999999E-2</v>
      </c>
      <c r="E40">
        <v>78.5</v>
      </c>
      <c r="F40">
        <f t="shared" si="0"/>
        <v>205.33333333333334</v>
      </c>
    </row>
    <row r="41" spans="1:6" x14ac:dyDescent="0.25">
      <c r="A41">
        <v>7</v>
      </c>
      <c r="C41">
        <v>0.442</v>
      </c>
      <c r="D41">
        <f>15*10^(-3)</f>
        <v>1.4999999999999999E-2</v>
      </c>
      <c r="E41">
        <v>78.599999999999994</v>
      </c>
      <c r="F41">
        <f t="shared" si="0"/>
        <v>206.26666666666668</v>
      </c>
    </row>
    <row r="42" spans="1:6" x14ac:dyDescent="0.25">
      <c r="A42">
        <v>7</v>
      </c>
      <c r="C42">
        <v>0.443</v>
      </c>
      <c r="D42">
        <f>15*10^(-3)</f>
        <v>1.4999999999999999E-2</v>
      </c>
      <c r="E42">
        <v>78.7</v>
      </c>
      <c r="F42">
        <f t="shared" si="0"/>
        <v>206.73333333333335</v>
      </c>
    </row>
    <row r="43" spans="1:6" x14ac:dyDescent="0.25">
      <c r="A43">
        <v>7</v>
      </c>
      <c r="C43">
        <v>0.44500000000000001</v>
      </c>
      <c r="D43">
        <f>15*10^(-3)</f>
        <v>1.4999999999999999E-2</v>
      </c>
      <c r="E43">
        <v>78.8</v>
      </c>
      <c r="F43">
        <f t="shared" si="0"/>
        <v>207.66666666666669</v>
      </c>
    </row>
    <row r="44" spans="1:6" x14ac:dyDescent="0.25">
      <c r="A44">
        <v>7</v>
      </c>
      <c r="C44">
        <v>0.44600000000000001</v>
      </c>
      <c r="D44">
        <v>1.4800000000000001E-2</v>
      </c>
      <c r="E44">
        <v>78.900000000000006</v>
      </c>
      <c r="F44">
        <f t="shared" si="0"/>
        <v>210.94594594594594</v>
      </c>
    </row>
    <row r="45" spans="1:6" x14ac:dyDescent="0.25">
      <c r="A45">
        <v>7</v>
      </c>
      <c r="C45" s="3">
        <v>0.44700000000000001</v>
      </c>
      <c r="D45">
        <f>15.23*10^(-3)</f>
        <v>1.523E-2</v>
      </c>
      <c r="E45">
        <v>79</v>
      </c>
      <c r="F45">
        <f t="shared" si="0"/>
        <v>205.44977019041366</v>
      </c>
    </row>
    <row r="46" spans="1:6" x14ac:dyDescent="0.25">
      <c r="A46">
        <v>7</v>
      </c>
      <c r="C46">
        <v>0.45</v>
      </c>
      <c r="D46">
        <f>15.2*10^(-3)</f>
        <v>1.52E-2</v>
      </c>
      <c r="E46">
        <v>79.2</v>
      </c>
      <c r="F46">
        <f t="shared" si="0"/>
        <v>207.23684210526315</v>
      </c>
    </row>
    <row r="47" spans="1:6" x14ac:dyDescent="0.25">
      <c r="A47">
        <v>7</v>
      </c>
      <c r="C47" s="3">
        <v>0.45200000000000001</v>
      </c>
      <c r="D47">
        <f>15.1*10^(-3)</f>
        <v>1.5100000000000001E-2</v>
      </c>
      <c r="E47">
        <v>79.400000000000006</v>
      </c>
      <c r="F47">
        <f t="shared" si="0"/>
        <v>209.53642384105959</v>
      </c>
    </row>
    <row r="48" spans="1:6" x14ac:dyDescent="0.25">
      <c r="A48">
        <v>7</v>
      </c>
      <c r="C48" s="3">
        <v>0.45300000000000001</v>
      </c>
      <c r="D48">
        <f>15.06*10^(-3)</f>
        <v>1.506E-2</v>
      </c>
      <c r="E48">
        <v>79.599999999999994</v>
      </c>
      <c r="F48">
        <f t="shared" si="0"/>
        <v>210.55776892430279</v>
      </c>
    </row>
    <row r="49" spans="1:6" x14ac:dyDescent="0.25">
      <c r="A49">
        <v>7</v>
      </c>
      <c r="C49" s="3">
        <v>0.45500000000000002</v>
      </c>
      <c r="D49">
        <f>15.01*10^(-3)</f>
        <v>1.5010000000000001E-2</v>
      </c>
      <c r="E49">
        <v>79.8</v>
      </c>
      <c r="F49">
        <f t="shared" si="0"/>
        <v>212.19187208527649</v>
      </c>
    </row>
    <row r="50" spans="1:6" x14ac:dyDescent="0.25">
      <c r="A50">
        <v>7</v>
      </c>
      <c r="C50" s="3">
        <v>0.45600000000000002</v>
      </c>
      <c r="D50">
        <f>15*10^(-3)</f>
        <v>1.4999999999999999E-2</v>
      </c>
      <c r="E50">
        <v>80</v>
      </c>
      <c r="F50">
        <f t="shared" si="0"/>
        <v>212.8</v>
      </c>
    </row>
    <row r="51" spans="1:6" x14ac:dyDescent="0.25">
      <c r="A51">
        <v>7</v>
      </c>
      <c r="C51" s="3">
        <v>0.47099999999999997</v>
      </c>
      <c r="D51">
        <f>15*10^(-3)</f>
        <v>1.4999999999999999E-2</v>
      </c>
      <c r="E51">
        <v>80.2</v>
      </c>
      <c r="F51">
        <f t="shared" si="0"/>
        <v>219.79999999999998</v>
      </c>
    </row>
    <row r="52" spans="1:6" x14ac:dyDescent="0.25">
      <c r="A52">
        <v>7</v>
      </c>
      <c r="C52" s="3">
        <v>0.47599999999999998</v>
      </c>
      <c r="D52">
        <f t="shared" ref="D52:D60" si="4">15*10^(-3)</f>
        <v>1.4999999999999999E-2</v>
      </c>
      <c r="E52">
        <v>80.400000000000006</v>
      </c>
      <c r="F52">
        <f t="shared" si="0"/>
        <v>222.13333333333333</v>
      </c>
    </row>
    <row r="53" spans="1:6" x14ac:dyDescent="0.25">
      <c r="A53">
        <v>7</v>
      </c>
      <c r="C53" s="3">
        <v>0.47199999999999998</v>
      </c>
      <c r="D53">
        <f t="shared" si="4"/>
        <v>1.4999999999999999E-2</v>
      </c>
      <c r="E53">
        <v>80.600000000000094</v>
      </c>
      <c r="F53">
        <f t="shared" si="0"/>
        <v>220.26666666666665</v>
      </c>
    </row>
    <row r="54" spans="1:6" x14ac:dyDescent="0.25">
      <c r="A54">
        <v>7</v>
      </c>
      <c r="C54" s="3">
        <v>0.46899999999999997</v>
      </c>
      <c r="D54">
        <f t="shared" si="4"/>
        <v>1.4999999999999999E-2</v>
      </c>
      <c r="E54">
        <v>80.800000000000097</v>
      </c>
      <c r="F54">
        <f t="shared" si="0"/>
        <v>218.86666666666667</v>
      </c>
    </row>
    <row r="55" spans="1:6" x14ac:dyDescent="0.25">
      <c r="A55">
        <v>7</v>
      </c>
      <c r="C55" s="3">
        <v>0.46899999999999997</v>
      </c>
      <c r="D55">
        <f t="shared" si="4"/>
        <v>1.4999999999999999E-2</v>
      </c>
      <c r="E55">
        <v>81.000000000000099</v>
      </c>
      <c r="F55">
        <f t="shared" si="0"/>
        <v>218.86666666666667</v>
      </c>
    </row>
    <row r="56" spans="1:6" x14ac:dyDescent="0.25">
      <c r="A56">
        <v>7</v>
      </c>
      <c r="C56" s="3">
        <v>0.46700000000000003</v>
      </c>
      <c r="D56">
        <f>15*10^(-3)</f>
        <v>1.4999999999999999E-2</v>
      </c>
      <c r="E56">
        <v>81.200000000000102</v>
      </c>
      <c r="F56">
        <f t="shared" si="0"/>
        <v>217.93333333333337</v>
      </c>
    </row>
    <row r="57" spans="1:6" x14ac:dyDescent="0.25">
      <c r="A57">
        <v>7</v>
      </c>
      <c r="C57" s="3">
        <v>0.46600000000000003</v>
      </c>
      <c r="D57">
        <f t="shared" si="4"/>
        <v>1.4999999999999999E-2</v>
      </c>
      <c r="E57">
        <v>81.400000000000105</v>
      </c>
      <c r="F57">
        <f t="shared" si="0"/>
        <v>217.4666666666667</v>
      </c>
    </row>
    <row r="58" spans="1:6" x14ac:dyDescent="0.25">
      <c r="A58">
        <v>7</v>
      </c>
      <c r="C58" s="3">
        <v>0.46500000000000002</v>
      </c>
      <c r="D58">
        <f t="shared" si="4"/>
        <v>1.4999999999999999E-2</v>
      </c>
      <c r="E58">
        <v>81.600000000000094</v>
      </c>
      <c r="F58">
        <f t="shared" si="0"/>
        <v>217.00000000000003</v>
      </c>
    </row>
    <row r="59" spans="1:6" x14ac:dyDescent="0.25">
      <c r="A59">
        <v>7</v>
      </c>
      <c r="C59" s="3">
        <v>0.46200000000000002</v>
      </c>
      <c r="D59">
        <f t="shared" si="4"/>
        <v>1.4999999999999999E-2</v>
      </c>
      <c r="E59">
        <v>81.800000000000097</v>
      </c>
      <c r="F59">
        <f t="shared" si="0"/>
        <v>215.60000000000002</v>
      </c>
    </row>
    <row r="60" spans="1:6" x14ac:dyDescent="0.25">
      <c r="A60">
        <v>7</v>
      </c>
      <c r="C60" s="3">
        <v>0.46100000000000002</v>
      </c>
      <c r="D60">
        <f t="shared" si="4"/>
        <v>1.4999999999999999E-2</v>
      </c>
      <c r="E60">
        <v>82.000000000000099</v>
      </c>
      <c r="F60">
        <f t="shared" si="0"/>
        <v>215.13333333333333</v>
      </c>
    </row>
    <row r="61" spans="1:6" x14ac:dyDescent="0.25">
      <c r="A61">
        <v>7</v>
      </c>
      <c r="C61" s="3">
        <v>0.45800000000000002</v>
      </c>
      <c r="D61">
        <f t="shared" ref="D48:D64" si="5">15.1*10^(-3)</f>
        <v>1.5100000000000001E-2</v>
      </c>
      <c r="E61">
        <v>82.200000000000102</v>
      </c>
      <c r="F61">
        <f t="shared" si="0"/>
        <v>212.31788079470201</v>
      </c>
    </row>
    <row r="62" spans="1:6" x14ac:dyDescent="0.25">
      <c r="A62">
        <v>7</v>
      </c>
      <c r="C62" s="3">
        <v>0.45500000000000002</v>
      </c>
      <c r="D62">
        <f>15.3*10^(-3)</f>
        <v>1.5300000000000001E-2</v>
      </c>
      <c r="E62">
        <v>82.400000000000105</v>
      </c>
      <c r="F62">
        <f t="shared" si="0"/>
        <v>208.16993464052285</v>
      </c>
    </row>
    <row r="63" spans="1:6" x14ac:dyDescent="0.25">
      <c r="A63">
        <v>7</v>
      </c>
      <c r="C63" s="3">
        <v>0.45300000000000001</v>
      </c>
      <c r="D63">
        <f>15.5*10^(-3)</f>
        <v>1.55E-2</v>
      </c>
      <c r="E63">
        <v>82.600000000000094</v>
      </c>
      <c r="F63">
        <f t="shared" si="0"/>
        <v>204.58064516129033</v>
      </c>
    </row>
    <row r="64" spans="1:6" x14ac:dyDescent="0.25">
      <c r="A64">
        <v>7</v>
      </c>
      <c r="C64" s="3">
        <v>0.45</v>
      </c>
      <c r="D64">
        <f>15.5*10^(-3)</f>
        <v>1.55E-2</v>
      </c>
      <c r="E64">
        <v>82.800000000000097</v>
      </c>
      <c r="F64">
        <f t="shared" si="0"/>
        <v>203.22580645161293</v>
      </c>
    </row>
    <row r="65" spans="1:6" x14ac:dyDescent="0.25">
      <c r="A65">
        <v>7</v>
      </c>
      <c r="C65" s="3">
        <v>0.44700000000000001</v>
      </c>
      <c r="D65">
        <f t="shared" ref="D65:D70" si="6">15.5*10^(-3)</f>
        <v>1.55E-2</v>
      </c>
      <c r="E65">
        <v>83.000000000000099</v>
      </c>
      <c r="F65">
        <f t="shared" si="0"/>
        <v>201.87096774193549</v>
      </c>
    </row>
    <row r="66" spans="1:6" x14ac:dyDescent="0.25">
      <c r="A66">
        <v>7</v>
      </c>
      <c r="C66" s="3">
        <v>0.44400000000000001</v>
      </c>
      <c r="D66">
        <f>15.6*10^(-3)</f>
        <v>1.5599999999999999E-2</v>
      </c>
      <c r="E66">
        <v>83.200000000000102</v>
      </c>
      <c r="F66">
        <f t="shared" si="0"/>
        <v>199.23076923076925</v>
      </c>
    </row>
    <row r="67" spans="1:6" x14ac:dyDescent="0.25">
      <c r="A67">
        <v>7</v>
      </c>
      <c r="C67" s="3">
        <v>0.441</v>
      </c>
      <c r="D67">
        <f>15.7*10^(-3)</f>
        <v>1.5699999999999999E-2</v>
      </c>
      <c r="E67">
        <v>83.400000000000105</v>
      </c>
      <c r="F67">
        <f t="shared" si="0"/>
        <v>196.62420382165607</v>
      </c>
    </row>
    <row r="68" spans="1:6" x14ac:dyDescent="0.25">
      <c r="A68">
        <v>7</v>
      </c>
      <c r="C68" s="3">
        <v>0.438</v>
      </c>
      <c r="D68">
        <f>15.7*10^(-3)</f>
        <v>1.5699999999999999E-2</v>
      </c>
      <c r="E68">
        <v>83.600000000000094</v>
      </c>
      <c r="F68">
        <f t="shared" si="0"/>
        <v>195.28662420382167</v>
      </c>
    </row>
    <row r="69" spans="1:6" x14ac:dyDescent="0.25">
      <c r="A69">
        <v>7</v>
      </c>
      <c r="C69" s="3">
        <v>0.434</v>
      </c>
      <c r="D69">
        <f>15.8*10^(-3)</f>
        <v>1.5800000000000002E-2</v>
      </c>
      <c r="E69">
        <v>83.800000000000097</v>
      </c>
      <c r="F69">
        <f t="shared" si="0"/>
        <v>192.2784810126582</v>
      </c>
    </row>
    <row r="70" spans="1:6" x14ac:dyDescent="0.25">
      <c r="A70">
        <v>7</v>
      </c>
      <c r="C70" s="3">
        <v>0.43</v>
      </c>
      <c r="D70">
        <f>15.8*10^(-3)</f>
        <v>1.5800000000000002E-2</v>
      </c>
      <c r="E70">
        <v>84.000000000000099</v>
      </c>
      <c r="F70">
        <f t="shared" si="0"/>
        <v>190.50632911392401</v>
      </c>
    </row>
    <row r="71" spans="1:6" x14ac:dyDescent="0.25">
      <c r="A71">
        <v>7</v>
      </c>
      <c r="C71" s="3">
        <v>0.38600000000000001</v>
      </c>
      <c r="D71">
        <f>16*10^(-3)</f>
        <v>1.6E-2</v>
      </c>
      <c r="E71">
        <v>86</v>
      </c>
      <c r="F71">
        <f t="shared" si="0"/>
        <v>168.875</v>
      </c>
    </row>
    <row r="72" spans="1:6" x14ac:dyDescent="0.25">
      <c r="A72">
        <v>7</v>
      </c>
      <c r="C72" s="3">
        <v>0.34499999999999997</v>
      </c>
      <c r="D72">
        <f>17.75*10^(-3)</f>
        <v>1.7750000000000002E-2</v>
      </c>
      <c r="E72">
        <v>88</v>
      </c>
      <c r="F72">
        <f t="shared" si="0"/>
        <v>136.05633802816899</v>
      </c>
    </row>
    <row r="73" spans="1:6" x14ac:dyDescent="0.25">
      <c r="A73">
        <v>7</v>
      </c>
      <c r="C73" s="3">
        <v>0.311</v>
      </c>
      <c r="D73">
        <f>18.38*10^(-3)</f>
        <v>1.8380000000000001E-2</v>
      </c>
      <c r="E73">
        <v>90</v>
      </c>
      <c r="F73">
        <f t="shared" si="0"/>
        <v>118.44396082698586</v>
      </c>
    </row>
    <row r="74" spans="1:6" x14ac:dyDescent="0.25">
      <c r="A74">
        <v>7</v>
      </c>
      <c r="C74" s="3">
        <v>0.248</v>
      </c>
      <c r="D74">
        <f>19.3*10^(-3)</f>
        <v>1.9300000000000001E-2</v>
      </c>
      <c r="E74">
        <v>95</v>
      </c>
      <c r="F74">
        <f t="shared" si="0"/>
        <v>89.948186528497402</v>
      </c>
    </row>
    <row r="75" spans="1:6" x14ac:dyDescent="0.25">
      <c r="A75">
        <v>7</v>
      </c>
      <c r="C75" s="3">
        <v>0.21099999999999999</v>
      </c>
      <c r="D75">
        <f>19.75*10^(-3)</f>
        <v>1.975E-2</v>
      </c>
      <c r="E75">
        <v>100</v>
      </c>
      <c r="F75">
        <f t="shared" si="0"/>
        <v>74.784810126582272</v>
      </c>
    </row>
    <row r="76" spans="1:6" x14ac:dyDescent="0.25">
      <c r="A76">
        <v>7</v>
      </c>
      <c r="C76">
        <f>188*10^(-3)</f>
        <v>0.188</v>
      </c>
      <c r="D76">
        <f>19.98*10^(-3)</f>
        <v>1.9980000000000001E-2</v>
      </c>
      <c r="E76">
        <v>105</v>
      </c>
      <c r="F76">
        <f t="shared" si="0"/>
        <v>65.865865865865871</v>
      </c>
    </row>
    <row r="77" spans="1:6" x14ac:dyDescent="0.25">
      <c r="A77">
        <v>7</v>
      </c>
      <c r="C77">
        <f>174*10^(-3)</f>
        <v>0.17400000000000002</v>
      </c>
      <c r="D77">
        <f>20*10^(-3)</f>
        <v>0.02</v>
      </c>
      <c r="E77">
        <v>110</v>
      </c>
      <c r="F77">
        <f t="shared" ref="F77:F99" si="7">A77*(C77/D77)</f>
        <v>60.900000000000006</v>
      </c>
    </row>
    <row r="78" spans="1:6" x14ac:dyDescent="0.25">
      <c r="A78">
        <v>7</v>
      </c>
      <c r="C78">
        <f>164*10^(-3)</f>
        <v>0.16400000000000001</v>
      </c>
      <c r="D78">
        <f>20.2*10^(-3)</f>
        <v>2.0199999999999999E-2</v>
      </c>
      <c r="E78">
        <v>115</v>
      </c>
      <c r="F78">
        <f t="shared" si="7"/>
        <v>56.831683168316829</v>
      </c>
    </row>
    <row r="79" spans="1:6" x14ac:dyDescent="0.25">
      <c r="A79">
        <v>7</v>
      </c>
      <c r="C79">
        <f>157*10^(-3)</f>
        <v>0.157</v>
      </c>
      <c r="D79">
        <f>20.2*10^(-3)</f>
        <v>2.0199999999999999E-2</v>
      </c>
      <c r="E79">
        <v>120</v>
      </c>
      <c r="F79">
        <f t="shared" si="7"/>
        <v>54.405940594059409</v>
      </c>
    </row>
    <row r="80" spans="1:6" x14ac:dyDescent="0.25">
      <c r="A80">
        <v>7</v>
      </c>
      <c r="C80">
        <f>135*10^(-3)</f>
        <v>0.13500000000000001</v>
      </c>
      <c r="D80">
        <f>20.4*10^(-3)</f>
        <v>2.0399999999999998E-2</v>
      </c>
      <c r="E80">
        <v>200</v>
      </c>
      <c r="F80">
        <f t="shared" si="7"/>
        <v>46.323529411764717</v>
      </c>
    </row>
    <row r="81" spans="1:6" x14ac:dyDescent="0.25">
      <c r="A81">
        <v>7</v>
      </c>
      <c r="C81">
        <f>135*10^(-3)</f>
        <v>0.13500000000000001</v>
      </c>
      <c r="D81">
        <f t="shared" ref="D80:D99" si="8">20.2*10^(-3)</f>
        <v>2.0199999999999999E-2</v>
      </c>
      <c r="E81">
        <v>315</v>
      </c>
      <c r="F81">
        <f t="shared" si="7"/>
        <v>46.782178217821787</v>
      </c>
    </row>
    <row r="82" spans="1:6" x14ac:dyDescent="0.25">
      <c r="A82">
        <v>7</v>
      </c>
      <c r="C82">
        <f>137*10^(-3)</f>
        <v>0.13700000000000001</v>
      </c>
      <c r="D82">
        <f t="shared" si="8"/>
        <v>2.0199999999999999E-2</v>
      </c>
      <c r="E82">
        <v>400</v>
      </c>
      <c r="F82">
        <f t="shared" si="7"/>
        <v>47.475247524752483</v>
      </c>
    </row>
    <row r="83" spans="1:6" x14ac:dyDescent="0.25">
      <c r="A83">
        <v>7</v>
      </c>
      <c r="C83">
        <f>141*10^(-3)</f>
        <v>0.14100000000000001</v>
      </c>
      <c r="D83">
        <f t="shared" si="8"/>
        <v>2.0199999999999999E-2</v>
      </c>
      <c r="E83">
        <v>500</v>
      </c>
      <c r="F83">
        <f t="shared" si="7"/>
        <v>48.861386138613867</v>
      </c>
    </row>
    <row r="84" spans="1:6" x14ac:dyDescent="0.25">
      <c r="A84">
        <v>7</v>
      </c>
      <c r="C84">
        <f>151*10^(-3)</f>
        <v>0.151</v>
      </c>
      <c r="D84">
        <f t="shared" si="8"/>
        <v>2.0199999999999999E-2</v>
      </c>
      <c r="E84">
        <v>630</v>
      </c>
      <c r="F84">
        <f t="shared" si="7"/>
        <v>52.32673267326733</v>
      </c>
    </row>
    <row r="85" spans="1:6" x14ac:dyDescent="0.25">
      <c r="A85">
        <v>7</v>
      </c>
      <c r="C85">
        <f>152*10^(-3)</f>
        <v>0.152</v>
      </c>
      <c r="D85">
        <f>20.15*10^(-3)</f>
        <v>2.0149999999999998E-2</v>
      </c>
      <c r="E85">
        <v>800</v>
      </c>
      <c r="F85">
        <f t="shared" si="7"/>
        <v>52.803970223325067</v>
      </c>
    </row>
    <row r="86" spans="1:6" x14ac:dyDescent="0.25">
      <c r="A86">
        <v>7</v>
      </c>
      <c r="C86">
        <f>160*10^(-3)</f>
        <v>0.16</v>
      </c>
      <c r="D86">
        <f t="shared" si="8"/>
        <v>2.0199999999999999E-2</v>
      </c>
      <c r="E86">
        <v>1000</v>
      </c>
      <c r="F86">
        <f t="shared" si="7"/>
        <v>55.445544554455452</v>
      </c>
    </row>
    <row r="87" spans="1:6" x14ac:dyDescent="0.25">
      <c r="A87">
        <v>7</v>
      </c>
      <c r="C87">
        <f>167*10^(-3)</f>
        <v>0.16700000000000001</v>
      </c>
      <c r="D87">
        <f>20*10^(-3)</f>
        <v>0.02</v>
      </c>
      <c r="E87">
        <v>1250</v>
      </c>
      <c r="F87">
        <f t="shared" si="7"/>
        <v>58.449999999999996</v>
      </c>
    </row>
    <row r="88" spans="1:6" x14ac:dyDescent="0.25">
      <c r="A88">
        <v>7</v>
      </c>
      <c r="C88">
        <f>178*10^(-3)</f>
        <v>0.17799999999999999</v>
      </c>
      <c r="D88">
        <f>19.93*10^(-3)</f>
        <v>1.993E-2</v>
      </c>
      <c r="E88">
        <v>1600</v>
      </c>
      <c r="F88">
        <f t="shared" si="7"/>
        <v>62.518815855494232</v>
      </c>
    </row>
    <row r="89" spans="1:6" x14ac:dyDescent="0.25">
      <c r="A89">
        <v>7</v>
      </c>
      <c r="C89">
        <f>190*10^(-3)</f>
        <v>0.19</v>
      </c>
      <c r="D89">
        <f>19.8*10^(-3)</f>
        <v>1.9800000000000002E-2</v>
      </c>
      <c r="E89">
        <v>2000</v>
      </c>
      <c r="F89">
        <f t="shared" si="7"/>
        <v>67.171717171717162</v>
      </c>
    </row>
    <row r="90" spans="1:6" x14ac:dyDescent="0.25">
      <c r="A90">
        <v>7</v>
      </c>
      <c r="C90">
        <f>206*10^(-3)</f>
        <v>0.20600000000000002</v>
      </c>
      <c r="D90">
        <f>19.6*10^(-3)</f>
        <v>1.9600000000000003E-2</v>
      </c>
      <c r="E90">
        <v>2500</v>
      </c>
      <c r="F90">
        <f t="shared" si="7"/>
        <v>73.571428571428569</v>
      </c>
    </row>
    <row r="91" spans="1:6" x14ac:dyDescent="0.25">
      <c r="A91">
        <v>7</v>
      </c>
      <c r="C91">
        <f>228*10^(-3)</f>
        <v>0.22800000000000001</v>
      </c>
      <c r="D91">
        <f>19.5*10^(-3)</f>
        <v>1.95E-2</v>
      </c>
      <c r="E91">
        <v>3150</v>
      </c>
      <c r="F91">
        <f t="shared" si="7"/>
        <v>81.846153846153854</v>
      </c>
    </row>
    <row r="92" spans="1:6" x14ac:dyDescent="0.25">
      <c r="A92">
        <v>7</v>
      </c>
      <c r="C92">
        <f>245*10^(-3)</f>
        <v>0.245</v>
      </c>
      <c r="D92">
        <f>18.62*10^(-3)</f>
        <v>1.8620000000000001E-2</v>
      </c>
      <c r="E92">
        <v>4000</v>
      </c>
      <c r="F92">
        <f t="shared" si="7"/>
        <v>92.105263157894726</v>
      </c>
    </row>
    <row r="93" spans="1:6" x14ac:dyDescent="0.25">
      <c r="A93">
        <v>7</v>
      </c>
      <c r="C93">
        <f>270*10^(-3)</f>
        <v>0.27</v>
      </c>
      <c r="D93">
        <f>18.9*10^(-3)</f>
        <v>1.89E-2</v>
      </c>
      <c r="E93">
        <v>5000</v>
      </c>
      <c r="F93">
        <f t="shared" si="7"/>
        <v>100</v>
      </c>
    </row>
    <row r="94" spans="1:6" x14ac:dyDescent="0.25">
      <c r="A94">
        <v>7</v>
      </c>
      <c r="C94">
        <f>300*10^(-3)</f>
        <v>0.3</v>
      </c>
      <c r="D94">
        <f>18.6*10^(-3)</f>
        <v>1.8600000000000002E-2</v>
      </c>
      <c r="E94">
        <v>6300</v>
      </c>
      <c r="F94">
        <f t="shared" si="7"/>
        <v>112.90322580645159</v>
      </c>
    </row>
    <row r="95" spans="1:6" x14ac:dyDescent="0.25">
      <c r="A95">
        <v>7</v>
      </c>
      <c r="C95">
        <f>331*10^(-3)</f>
        <v>0.33100000000000002</v>
      </c>
      <c r="D95">
        <f>18.2*10^(-3)</f>
        <v>1.8200000000000001E-2</v>
      </c>
      <c r="E95">
        <v>8000</v>
      </c>
      <c r="F95">
        <f t="shared" si="7"/>
        <v>127.30769230769231</v>
      </c>
    </row>
    <row r="96" spans="1:6" x14ac:dyDescent="0.25">
      <c r="A96">
        <v>7</v>
      </c>
      <c r="C96">
        <f>361*10^(-3)</f>
        <v>0.36099999999999999</v>
      </c>
      <c r="D96">
        <f>17.8*10^(-3)</f>
        <v>1.78E-2</v>
      </c>
      <c r="E96">
        <v>10000</v>
      </c>
      <c r="F96">
        <f t="shared" si="7"/>
        <v>141.96629213483146</v>
      </c>
    </row>
    <row r="97" spans="1:6" x14ac:dyDescent="0.25">
      <c r="A97">
        <v>7</v>
      </c>
      <c r="C97">
        <v>0.39400000000000002</v>
      </c>
      <c r="D97">
        <f>17.2*10^(-3)</f>
        <v>1.72E-2</v>
      </c>
      <c r="E97">
        <v>12500</v>
      </c>
      <c r="F97">
        <f t="shared" si="7"/>
        <v>160.34883720930233</v>
      </c>
    </row>
    <row r="98" spans="1:6" x14ac:dyDescent="0.25">
      <c r="A98">
        <v>7</v>
      </c>
      <c r="C98">
        <v>0.45800000000000002</v>
      </c>
      <c r="D98">
        <f>17.7*10^(-3)</f>
        <v>1.77E-2</v>
      </c>
      <c r="E98">
        <v>16000</v>
      </c>
      <c r="F98">
        <f t="shared" si="7"/>
        <v>181.12994350282486</v>
      </c>
    </row>
    <row r="99" spans="1:6" x14ac:dyDescent="0.25">
      <c r="A99">
        <v>7</v>
      </c>
      <c r="C99">
        <v>0.46400000000000002</v>
      </c>
      <c r="D99">
        <f>16.45*10^(-3)</f>
        <v>1.6449999999999999E-2</v>
      </c>
      <c r="E99">
        <v>20000</v>
      </c>
      <c r="F99">
        <f t="shared" si="7"/>
        <v>197.44680851063831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6"/>
  <sheetViews>
    <sheetView topLeftCell="D9" zoomScale="90" zoomScaleNormal="90" workbookViewId="0">
      <selection activeCell="T22" sqref="T22"/>
    </sheetView>
  </sheetViews>
  <sheetFormatPr baseColWidth="10" defaultRowHeight="15" x14ac:dyDescent="0.25"/>
  <sheetData>
    <row r="2" spans="1:5" x14ac:dyDescent="0.25">
      <c r="A2" t="s">
        <v>5</v>
      </c>
    </row>
    <row r="4" spans="1:5" x14ac:dyDescent="0.25">
      <c r="A4" s="2" t="s">
        <v>0</v>
      </c>
      <c r="B4" t="s">
        <v>1</v>
      </c>
      <c r="C4" t="s">
        <v>2</v>
      </c>
      <c r="D4" t="s">
        <v>4</v>
      </c>
      <c r="E4" t="s">
        <v>3</v>
      </c>
    </row>
    <row r="5" spans="1:5" x14ac:dyDescent="0.25">
      <c r="A5">
        <v>7</v>
      </c>
      <c r="B5">
        <f>125*10^(-3)</f>
        <v>0.125</v>
      </c>
      <c r="C5">
        <f>20*10^(-3)</f>
        <v>0.02</v>
      </c>
      <c r="D5">
        <v>10</v>
      </c>
      <c r="E5">
        <f>A5*(B5/C5)</f>
        <v>43.75</v>
      </c>
    </row>
    <row r="6" spans="1:5" x14ac:dyDescent="0.25">
      <c r="A6">
        <v>7</v>
      </c>
      <c r="B6">
        <f>127*10^(-3)</f>
        <v>0.127</v>
      </c>
      <c r="C6">
        <f>19.9*10^(-3)</f>
        <v>1.9899999999999998E-2</v>
      </c>
      <c r="D6">
        <v>15</v>
      </c>
      <c r="E6">
        <f>A6*(B6/C6)</f>
        <v>44.673366834170864</v>
      </c>
    </row>
    <row r="7" spans="1:5" x14ac:dyDescent="0.25">
      <c r="A7">
        <v>7</v>
      </c>
      <c r="B7">
        <f>129*10^(-3)</f>
        <v>0.129</v>
      </c>
      <c r="C7">
        <v>1.9949999999999999E-2</v>
      </c>
      <c r="D7">
        <v>20</v>
      </c>
      <c r="E7">
        <f>A7*(B7/C7)</f>
        <v>45.263157894736842</v>
      </c>
    </row>
    <row r="8" spans="1:5" x14ac:dyDescent="0.25">
      <c r="A8">
        <v>7</v>
      </c>
      <c r="B8">
        <f>132*10^(-3)</f>
        <v>0.13200000000000001</v>
      </c>
      <c r="C8">
        <v>1.992E-2</v>
      </c>
      <c r="D8">
        <v>25</v>
      </c>
      <c r="E8">
        <f>A8*(B8/C8)</f>
        <v>46.385542168674704</v>
      </c>
    </row>
    <row r="9" spans="1:5" x14ac:dyDescent="0.25">
      <c r="A9">
        <v>7</v>
      </c>
      <c r="B9">
        <f>135*10^(-3)</f>
        <v>0.13500000000000001</v>
      </c>
      <c r="C9">
        <v>1.992E-2</v>
      </c>
      <c r="D9">
        <v>30</v>
      </c>
      <c r="E9">
        <f>A9*(B9/C9)</f>
        <v>47.439759036144586</v>
      </c>
    </row>
    <row r="10" spans="1:5" x14ac:dyDescent="0.25">
      <c r="A10">
        <v>7</v>
      </c>
      <c r="B10">
        <f>143*10^(-3)</f>
        <v>0.14300000000000002</v>
      </c>
      <c r="C10">
        <v>1.992E-2</v>
      </c>
      <c r="D10">
        <v>35</v>
      </c>
      <c r="E10">
        <f>A10*(B10/C10)</f>
        <v>50.251004016064257</v>
      </c>
    </row>
    <row r="11" spans="1:5" x14ac:dyDescent="0.25">
      <c r="A11">
        <v>7</v>
      </c>
      <c r="B11">
        <v>0.161</v>
      </c>
      <c r="C11">
        <v>1.9779999999999999E-2</v>
      </c>
      <c r="D11">
        <v>40</v>
      </c>
      <c r="E11">
        <f>A11*(B11/C11)</f>
        <v>56.976744186046517</v>
      </c>
    </row>
    <row r="12" spans="1:5" x14ac:dyDescent="0.25">
      <c r="A12">
        <v>7</v>
      </c>
      <c r="B12">
        <v>0.216</v>
      </c>
      <c r="C12">
        <v>1.9380000000000001E-2</v>
      </c>
      <c r="D12">
        <v>45</v>
      </c>
      <c r="E12">
        <f>A12*(B12/C12)</f>
        <v>78.01857585139318</v>
      </c>
    </row>
    <row r="13" spans="1:5" x14ac:dyDescent="0.25">
      <c r="A13">
        <v>7</v>
      </c>
      <c r="B13">
        <v>0.23100000000000001</v>
      </c>
      <c r="C13">
        <v>1.9120000000000002E-2</v>
      </c>
      <c r="D13">
        <v>46</v>
      </c>
      <c r="E13">
        <f t="shared" ref="E13:E43" si="0">A13*(B13/C13)</f>
        <v>84.571129707112959</v>
      </c>
    </row>
    <row r="14" spans="1:5" x14ac:dyDescent="0.25">
      <c r="A14">
        <v>7</v>
      </c>
      <c r="B14">
        <v>0.25800000000000001</v>
      </c>
      <c r="C14">
        <v>1.8720000000000001E-2</v>
      </c>
      <c r="D14">
        <v>47</v>
      </c>
      <c r="E14">
        <f t="shared" si="0"/>
        <v>96.474358974358978</v>
      </c>
    </row>
    <row r="15" spans="1:5" x14ac:dyDescent="0.25">
      <c r="A15">
        <v>7</v>
      </c>
      <c r="B15">
        <v>0.29499999999999998</v>
      </c>
      <c r="C15">
        <v>1.8100000000000002E-2</v>
      </c>
      <c r="D15">
        <v>48</v>
      </c>
      <c r="E15">
        <f t="shared" si="0"/>
        <v>114.08839779005524</v>
      </c>
    </row>
    <row r="16" spans="1:5" x14ac:dyDescent="0.25">
      <c r="A16">
        <v>7</v>
      </c>
      <c r="B16">
        <v>0.33800000000000002</v>
      </c>
      <c r="C16">
        <v>1.7350000000000001E-2</v>
      </c>
      <c r="D16">
        <v>49</v>
      </c>
      <c r="E16">
        <f t="shared" si="0"/>
        <v>136.36887608069162</v>
      </c>
    </row>
    <row r="17" spans="1:5" x14ac:dyDescent="0.25">
      <c r="A17">
        <v>7</v>
      </c>
      <c r="B17">
        <v>0.36099999999999999</v>
      </c>
      <c r="C17">
        <v>1.685E-2</v>
      </c>
      <c r="D17">
        <v>49.5</v>
      </c>
      <c r="E17">
        <f t="shared" si="0"/>
        <v>149.97032640949556</v>
      </c>
    </row>
    <row r="18" spans="1:5" x14ac:dyDescent="0.25">
      <c r="A18">
        <v>7</v>
      </c>
      <c r="B18">
        <v>0.36799999999999999</v>
      </c>
      <c r="C18">
        <v>1.6750000000000001E-2</v>
      </c>
      <c r="D18">
        <v>49.6</v>
      </c>
      <c r="E18">
        <f t="shared" si="0"/>
        <v>153.79104477611941</v>
      </c>
    </row>
    <row r="19" spans="1:5" x14ac:dyDescent="0.25">
      <c r="A19">
        <v>7</v>
      </c>
      <c r="B19">
        <v>0.371</v>
      </c>
      <c r="C19">
        <v>1.6650000000000002E-2</v>
      </c>
      <c r="D19">
        <v>49.7</v>
      </c>
      <c r="E19">
        <f t="shared" si="0"/>
        <v>155.97597597597598</v>
      </c>
    </row>
    <row r="20" spans="1:5" x14ac:dyDescent="0.25">
      <c r="A20">
        <v>7</v>
      </c>
      <c r="B20">
        <v>0.377</v>
      </c>
      <c r="C20">
        <v>1.6549999999999999E-2</v>
      </c>
      <c r="D20">
        <v>49.8</v>
      </c>
      <c r="E20">
        <f t="shared" si="0"/>
        <v>159.45619335347433</v>
      </c>
    </row>
    <row r="21" spans="1:5" x14ac:dyDescent="0.25">
      <c r="A21">
        <v>7</v>
      </c>
      <c r="B21">
        <v>0.38300000000000001</v>
      </c>
      <c r="C21">
        <v>1.6420000000000001E-2</v>
      </c>
      <c r="D21">
        <v>49.9</v>
      </c>
      <c r="E21">
        <f t="shared" si="0"/>
        <v>163.27649208282583</v>
      </c>
    </row>
    <row r="22" spans="1:5" x14ac:dyDescent="0.25">
      <c r="A22">
        <v>7</v>
      </c>
      <c r="B22">
        <v>0.38700000000000001</v>
      </c>
      <c r="C22">
        <v>1.6310000000000002E-2</v>
      </c>
      <c r="D22">
        <v>50</v>
      </c>
      <c r="E22">
        <f t="shared" si="0"/>
        <v>166.09442060085837</v>
      </c>
    </row>
    <row r="23" spans="1:5" x14ac:dyDescent="0.25">
      <c r="A23">
        <v>7</v>
      </c>
      <c r="B23">
        <v>0.39</v>
      </c>
      <c r="C23">
        <v>1.6209999999999999E-2</v>
      </c>
      <c r="D23">
        <v>50.1</v>
      </c>
      <c r="E23">
        <f t="shared" si="0"/>
        <v>168.41455891425048</v>
      </c>
    </row>
    <row r="24" spans="1:5" x14ac:dyDescent="0.25">
      <c r="A24">
        <v>7</v>
      </c>
      <c r="B24">
        <v>0.39400000000000002</v>
      </c>
      <c r="C24">
        <v>1.6070000000000001E-2</v>
      </c>
      <c r="D24">
        <v>50.2</v>
      </c>
      <c r="E24">
        <f t="shared" si="0"/>
        <v>171.6241443683883</v>
      </c>
    </row>
    <row r="25" spans="1:5" x14ac:dyDescent="0.25">
      <c r="A25">
        <v>7</v>
      </c>
      <c r="B25">
        <v>0.39700000000000002</v>
      </c>
      <c r="C25">
        <v>1.5980000000000001E-2</v>
      </c>
      <c r="D25">
        <v>50.3</v>
      </c>
      <c r="E25">
        <f t="shared" si="0"/>
        <v>173.9048811013767</v>
      </c>
    </row>
    <row r="26" spans="1:5" x14ac:dyDescent="0.25">
      <c r="A26">
        <v>7</v>
      </c>
      <c r="B26">
        <v>0.4</v>
      </c>
      <c r="C26">
        <v>1.5869999999999999E-2</v>
      </c>
      <c r="D26">
        <v>50.4</v>
      </c>
      <c r="E26">
        <f t="shared" si="0"/>
        <v>176.43352236925017</v>
      </c>
    </row>
    <row r="27" spans="1:5" x14ac:dyDescent="0.25">
      <c r="A27">
        <v>7</v>
      </c>
      <c r="B27">
        <v>0.40300000000000002</v>
      </c>
      <c r="C27">
        <v>1.5800000000000002E-2</v>
      </c>
      <c r="D27">
        <v>50.5</v>
      </c>
      <c r="E27">
        <f t="shared" si="0"/>
        <v>178.54430379746836</v>
      </c>
    </row>
    <row r="28" spans="1:5" x14ac:dyDescent="0.25">
      <c r="A28">
        <v>7</v>
      </c>
      <c r="B28">
        <v>0.40699999999999997</v>
      </c>
      <c r="C28">
        <v>1.5720000000000001E-2</v>
      </c>
      <c r="D28">
        <v>50.6</v>
      </c>
      <c r="E28">
        <f t="shared" si="0"/>
        <v>181.23409669211193</v>
      </c>
    </row>
    <row r="29" spans="1:5" x14ac:dyDescent="0.25">
      <c r="A29">
        <v>7</v>
      </c>
      <c r="B29">
        <v>0.40899999999999997</v>
      </c>
      <c r="C29">
        <v>1.5640000000000001E-2</v>
      </c>
      <c r="D29">
        <v>50.7</v>
      </c>
      <c r="E29">
        <f t="shared" si="0"/>
        <v>183.05626598465471</v>
      </c>
    </row>
    <row r="30" spans="1:5" x14ac:dyDescent="0.25">
      <c r="A30">
        <v>7</v>
      </c>
      <c r="B30">
        <v>0.41099999999999998</v>
      </c>
      <c r="C30">
        <v>1.5559999999999999E-2</v>
      </c>
      <c r="D30">
        <v>50.8</v>
      </c>
      <c r="E30">
        <f t="shared" si="0"/>
        <v>184.89717223650385</v>
      </c>
    </row>
    <row r="31" spans="1:5" x14ac:dyDescent="0.25">
      <c r="A31">
        <v>7</v>
      </c>
      <c r="B31">
        <v>0.41399999999999998</v>
      </c>
      <c r="C31">
        <v>1.549E-2</v>
      </c>
      <c r="D31">
        <v>50.9</v>
      </c>
      <c r="E31">
        <f t="shared" si="0"/>
        <v>187.08844415752097</v>
      </c>
    </row>
    <row r="32" spans="1:5" x14ac:dyDescent="0.25">
      <c r="A32">
        <v>7</v>
      </c>
      <c r="B32">
        <v>0.41599999999999998</v>
      </c>
      <c r="C32">
        <v>1.545E-2</v>
      </c>
      <c r="D32">
        <v>51</v>
      </c>
      <c r="E32">
        <f t="shared" si="0"/>
        <v>188.47896440129449</v>
      </c>
    </row>
    <row r="33" spans="1:5" x14ac:dyDescent="0.25">
      <c r="A33">
        <v>7</v>
      </c>
      <c r="B33">
        <v>0.41799999999999998</v>
      </c>
      <c r="C33">
        <v>1.5389999999999999E-2</v>
      </c>
      <c r="D33">
        <v>51.1</v>
      </c>
      <c r="E33">
        <f t="shared" si="0"/>
        <v>190.12345679012344</v>
      </c>
    </row>
    <row r="34" spans="1:5" x14ac:dyDescent="0.25">
      <c r="A34">
        <v>7</v>
      </c>
      <c r="B34">
        <v>0.42</v>
      </c>
      <c r="C34">
        <v>1.5389999999999999E-2</v>
      </c>
      <c r="D34">
        <v>51.2</v>
      </c>
      <c r="E34">
        <f t="shared" si="0"/>
        <v>191.03313840155946</v>
      </c>
    </row>
    <row r="35" spans="1:5" x14ac:dyDescent="0.25">
      <c r="A35">
        <v>7</v>
      </c>
      <c r="B35">
        <v>0.42030000000000001</v>
      </c>
      <c r="C35">
        <v>1.5350000000000001E-2</v>
      </c>
      <c r="D35">
        <v>51.3</v>
      </c>
      <c r="E35">
        <f t="shared" si="0"/>
        <v>191.66775244299674</v>
      </c>
    </row>
    <row r="36" spans="1:5" x14ac:dyDescent="0.25">
      <c r="A36">
        <v>7</v>
      </c>
      <c r="B36">
        <v>0.42070000000000002</v>
      </c>
      <c r="C36">
        <v>1.5310000000000001E-2</v>
      </c>
      <c r="D36">
        <v>51.4</v>
      </c>
      <c r="E36">
        <f t="shared" si="0"/>
        <v>192.3514043109079</v>
      </c>
    </row>
    <row r="37" spans="1:5" x14ac:dyDescent="0.25">
      <c r="A37">
        <v>7</v>
      </c>
      <c r="B37">
        <v>0.42099999999999999</v>
      </c>
      <c r="C37">
        <v>1.5299999999999999E-2</v>
      </c>
      <c r="D37">
        <v>51.5</v>
      </c>
      <c r="E37">
        <f t="shared" si="0"/>
        <v>192.61437908496734</v>
      </c>
    </row>
    <row r="38" spans="1:5" x14ac:dyDescent="0.25">
      <c r="A38">
        <v>7</v>
      </c>
      <c r="B38">
        <v>0.41930000000000001</v>
      </c>
      <c r="C38">
        <v>1.5520000000000001E-2</v>
      </c>
      <c r="D38">
        <v>51.6</v>
      </c>
      <c r="E38">
        <f t="shared" si="0"/>
        <v>189.11726804123711</v>
      </c>
    </row>
    <row r="39" spans="1:5" x14ac:dyDescent="0.25">
      <c r="A39">
        <v>7</v>
      </c>
      <c r="B39">
        <v>0.41909999999999997</v>
      </c>
      <c r="C39">
        <v>1.5509999999999999E-2</v>
      </c>
      <c r="D39">
        <v>51.7</v>
      </c>
      <c r="E39">
        <f t="shared" si="0"/>
        <v>189.14893617021278</v>
      </c>
    </row>
    <row r="40" spans="1:5" x14ac:dyDescent="0.25">
      <c r="A40">
        <v>7</v>
      </c>
      <c r="B40">
        <v>0.41799999999999998</v>
      </c>
      <c r="C40">
        <v>1.558E-2</v>
      </c>
      <c r="D40">
        <v>51.8</v>
      </c>
      <c r="E40">
        <f t="shared" si="0"/>
        <v>187.80487804878049</v>
      </c>
    </row>
    <row r="41" spans="1:5" x14ac:dyDescent="0.25">
      <c r="A41">
        <v>7</v>
      </c>
      <c r="B41">
        <v>0.41699999999999998</v>
      </c>
      <c r="C41">
        <v>1.5599999999999999E-2</v>
      </c>
      <c r="D41">
        <v>51.9</v>
      </c>
      <c r="E41">
        <f t="shared" si="0"/>
        <v>187.11538461538461</v>
      </c>
    </row>
    <row r="42" spans="1:5" x14ac:dyDescent="0.25">
      <c r="A42">
        <v>7</v>
      </c>
      <c r="B42">
        <v>0.41499999999999998</v>
      </c>
      <c r="C42">
        <v>1.5650000000000001E-2</v>
      </c>
      <c r="D42">
        <v>52</v>
      </c>
      <c r="E42">
        <f t="shared" si="0"/>
        <v>185.62300319488816</v>
      </c>
    </row>
    <row r="43" spans="1:5" x14ac:dyDescent="0.25">
      <c r="A43">
        <v>7</v>
      </c>
      <c r="B43">
        <v>0.34599999999999997</v>
      </c>
      <c r="C43">
        <v>1.7389999999999999E-2</v>
      </c>
      <c r="D43">
        <v>54</v>
      </c>
      <c r="E43">
        <f t="shared" si="0"/>
        <v>139.27544565842439</v>
      </c>
    </row>
    <row r="44" spans="1:5" x14ac:dyDescent="0.25">
      <c r="A44">
        <v>7</v>
      </c>
      <c r="B44">
        <v>0.27</v>
      </c>
      <c r="C44">
        <v>1.8749999999999999E-2</v>
      </c>
      <c r="D44">
        <v>56</v>
      </c>
      <c r="E44">
        <f>A44*(B44/C44)</f>
        <v>100.80000000000001</v>
      </c>
    </row>
    <row r="45" spans="1:5" x14ac:dyDescent="0.25">
      <c r="A45">
        <v>7</v>
      </c>
      <c r="B45">
        <v>0.23100000000000001</v>
      </c>
      <c r="C45">
        <v>1.932E-2</v>
      </c>
      <c r="D45">
        <v>58</v>
      </c>
      <c r="E45">
        <f>A45*(B45/C45)</f>
        <v>83.695652173913047</v>
      </c>
    </row>
    <row r="46" spans="1:5" x14ac:dyDescent="0.25">
      <c r="A46">
        <v>7</v>
      </c>
      <c r="B46">
        <v>0.20699999999999999</v>
      </c>
      <c r="C46">
        <v>1.9650000000000001E-2</v>
      </c>
      <c r="D46">
        <v>60</v>
      </c>
      <c r="E46">
        <f>A46*(B46/C46)</f>
        <v>73.740458015267166</v>
      </c>
    </row>
    <row r="47" spans="1:5" x14ac:dyDescent="0.25">
      <c r="A47">
        <v>7</v>
      </c>
      <c r="B47">
        <v>0.184</v>
      </c>
      <c r="C47">
        <v>1.9949999999999999E-2</v>
      </c>
      <c r="D47">
        <v>62</v>
      </c>
      <c r="E47">
        <f>A47*(B47/C47)</f>
        <v>64.561403508771932</v>
      </c>
    </row>
    <row r="48" spans="1:5" x14ac:dyDescent="0.25">
      <c r="A48">
        <v>7</v>
      </c>
      <c r="B48">
        <v>0.16900000000000001</v>
      </c>
      <c r="C48">
        <v>2.01E-2</v>
      </c>
      <c r="D48">
        <v>64</v>
      </c>
      <c r="E48">
        <f>A48*(B48/C48)</f>
        <v>58.855721393034827</v>
      </c>
    </row>
    <row r="49" spans="1:5" x14ac:dyDescent="0.25">
      <c r="A49">
        <v>7</v>
      </c>
      <c r="B49">
        <v>0.159</v>
      </c>
      <c r="C49">
        <v>2.019E-2</v>
      </c>
      <c r="D49">
        <v>66</v>
      </c>
      <c r="E49">
        <f>A49*(B49/C49)</f>
        <v>55.126300148588413</v>
      </c>
    </row>
    <row r="50" spans="1:5" x14ac:dyDescent="0.25">
      <c r="A50">
        <v>7</v>
      </c>
      <c r="B50">
        <v>0.153</v>
      </c>
      <c r="C50">
        <v>2.0250000000000001E-2</v>
      </c>
      <c r="D50">
        <v>68</v>
      </c>
      <c r="E50">
        <f>A50*(B50/C50)</f>
        <v>52.888888888888886</v>
      </c>
    </row>
    <row r="51" spans="1:5" x14ac:dyDescent="0.25">
      <c r="A51">
        <v>7</v>
      </c>
      <c r="B51">
        <v>0.14699999999999999</v>
      </c>
      <c r="C51">
        <v>2.0289999999999999E-2</v>
      </c>
      <c r="D51">
        <v>70</v>
      </c>
      <c r="E51">
        <f>A51*(B51/C51)</f>
        <v>50.714637752587485</v>
      </c>
    </row>
    <row r="52" spans="1:5" x14ac:dyDescent="0.25">
      <c r="A52">
        <v>7</v>
      </c>
      <c r="B52">
        <v>0.14299999999999999</v>
      </c>
      <c r="C52">
        <v>2.0320000000000001E-2</v>
      </c>
      <c r="D52">
        <v>72</v>
      </c>
      <c r="E52">
        <f>A52*(B52/C52)</f>
        <v>49.261811023622037</v>
      </c>
    </row>
    <row r="53" spans="1:5" x14ac:dyDescent="0.25">
      <c r="A53">
        <v>7</v>
      </c>
      <c r="B53">
        <v>0.14000000000000001</v>
      </c>
      <c r="C53">
        <v>2.034E-2</v>
      </c>
      <c r="D53">
        <v>74</v>
      </c>
      <c r="E53">
        <f>A53*(B53/C53)</f>
        <v>48.180924287118984</v>
      </c>
    </row>
    <row r="54" spans="1:5" x14ac:dyDescent="0.25">
      <c r="A54">
        <v>7</v>
      </c>
      <c r="B54">
        <v>0.13800000000000001</v>
      </c>
      <c r="C54">
        <v>2.036E-2</v>
      </c>
      <c r="D54">
        <v>76</v>
      </c>
      <c r="E54">
        <f>A54*(B54/C54)</f>
        <v>47.445972495088412</v>
      </c>
    </row>
    <row r="55" spans="1:5" x14ac:dyDescent="0.25">
      <c r="A55">
        <v>7</v>
      </c>
      <c r="B55">
        <v>0.13600000000000001</v>
      </c>
      <c r="C55">
        <v>2.0369999999999999E-2</v>
      </c>
      <c r="D55">
        <v>78</v>
      </c>
      <c r="E55">
        <f>A55*(B55/C55)</f>
        <v>46.735395189003441</v>
      </c>
    </row>
    <row r="56" spans="1:5" x14ac:dyDescent="0.25">
      <c r="A56">
        <v>7</v>
      </c>
      <c r="B56" s="3">
        <v>0.13400000000000001</v>
      </c>
      <c r="C56">
        <v>2.0389999999999998E-2</v>
      </c>
      <c r="D56">
        <v>80</v>
      </c>
      <c r="E56">
        <f>A56*(B56/C56)</f>
        <v>46.002942618930859</v>
      </c>
    </row>
    <row r="57" spans="1:5" x14ac:dyDescent="0.25">
      <c r="A57">
        <v>7</v>
      </c>
      <c r="B57" s="3">
        <v>0.13200000000000001</v>
      </c>
      <c r="C57">
        <v>2.0400000000000001E-2</v>
      </c>
      <c r="D57">
        <v>84.000000000000099</v>
      </c>
      <c r="E57">
        <f>A57*(B57/C57)</f>
        <v>45.294117647058826</v>
      </c>
    </row>
    <row r="58" spans="1:5" x14ac:dyDescent="0.25">
      <c r="A58">
        <v>7</v>
      </c>
      <c r="B58" s="3">
        <v>0.13200000000000001</v>
      </c>
      <c r="C58">
        <v>2.0410000000000001E-2</v>
      </c>
      <c r="D58">
        <v>86</v>
      </c>
      <c r="E58">
        <f>A58*(B58/C58)</f>
        <v>45.271925526702596</v>
      </c>
    </row>
    <row r="59" spans="1:5" x14ac:dyDescent="0.25">
      <c r="A59">
        <v>7</v>
      </c>
      <c r="B59" s="3">
        <v>0.13100000000000001</v>
      </c>
      <c r="C59">
        <v>2.0410000000000001E-2</v>
      </c>
      <c r="D59">
        <v>88</v>
      </c>
      <c r="E59">
        <f>A59*(B59/C59)</f>
        <v>44.928956393924544</v>
      </c>
    </row>
    <row r="60" spans="1:5" x14ac:dyDescent="0.25">
      <c r="A60">
        <v>7</v>
      </c>
      <c r="B60" s="3">
        <v>0.13</v>
      </c>
      <c r="C60">
        <v>2.0410000000000001E-2</v>
      </c>
      <c r="D60">
        <v>90</v>
      </c>
      <c r="E60">
        <f>A60*(B60/C60)</f>
        <v>44.585987261146492</v>
      </c>
    </row>
    <row r="61" spans="1:5" x14ac:dyDescent="0.25">
      <c r="A61">
        <v>7</v>
      </c>
      <c r="B61" s="3">
        <v>0.129</v>
      </c>
      <c r="C61">
        <v>2.0420000000000001E-2</v>
      </c>
      <c r="D61">
        <v>95</v>
      </c>
      <c r="E61">
        <f>A61*(B61/C61)</f>
        <v>44.221351616062684</v>
      </c>
    </row>
    <row r="62" spans="1:5" x14ac:dyDescent="0.25">
      <c r="A62">
        <v>7</v>
      </c>
      <c r="B62" s="3">
        <v>0.128</v>
      </c>
      <c r="C62">
        <v>2.0420000000000001E-2</v>
      </c>
      <c r="D62">
        <v>100</v>
      </c>
      <c r="E62">
        <f>A62*(B62/C62)</f>
        <v>43.87855044074437</v>
      </c>
    </row>
    <row r="63" spans="1:5" x14ac:dyDescent="0.25">
      <c r="A63">
        <v>7</v>
      </c>
      <c r="B63">
        <v>0.128</v>
      </c>
      <c r="C63">
        <v>2.0449999999999999E-2</v>
      </c>
      <c r="D63">
        <v>105</v>
      </c>
      <c r="E63">
        <f>A63*(B63/C63)</f>
        <v>43.814180929095357</v>
      </c>
    </row>
    <row r="64" spans="1:5" x14ac:dyDescent="0.25">
      <c r="A64">
        <v>7</v>
      </c>
      <c r="B64">
        <v>0.127</v>
      </c>
      <c r="C64">
        <v>2.0410000000000001E-2</v>
      </c>
      <c r="D64">
        <v>110</v>
      </c>
      <c r="E64">
        <f>A64*(B64/C64)</f>
        <v>43.557079862812344</v>
      </c>
    </row>
    <row r="65" spans="1:5" x14ac:dyDescent="0.25">
      <c r="A65">
        <v>7</v>
      </c>
      <c r="B65">
        <v>0.127</v>
      </c>
      <c r="C65">
        <v>2.043E-2</v>
      </c>
      <c r="D65">
        <v>115</v>
      </c>
      <c r="E65">
        <f>A65*(B65/C65)</f>
        <v>43.514439549681839</v>
      </c>
    </row>
    <row r="66" spans="1:5" x14ac:dyDescent="0.25">
      <c r="A66">
        <v>7</v>
      </c>
      <c r="B66">
        <v>0.127</v>
      </c>
      <c r="C66">
        <v>2.0420000000000001E-2</v>
      </c>
      <c r="D66">
        <v>120</v>
      </c>
      <c r="E66">
        <f>A66*(B66/C66)</f>
        <v>43.535749265426048</v>
      </c>
    </row>
    <row r="67" spans="1:5" x14ac:dyDescent="0.25">
      <c r="A67">
        <v>7</v>
      </c>
      <c r="B67">
        <v>0.128</v>
      </c>
      <c r="C67">
        <v>2.0420000000000001E-2</v>
      </c>
      <c r="D67">
        <v>200</v>
      </c>
      <c r="E67">
        <f>A67*(B67/C67)</f>
        <v>43.87855044074437</v>
      </c>
    </row>
    <row r="68" spans="1:5" x14ac:dyDescent="0.25">
      <c r="A68">
        <v>7</v>
      </c>
      <c r="B68">
        <v>0.13100000000000001</v>
      </c>
      <c r="C68">
        <v>2.0389999999999998E-2</v>
      </c>
      <c r="D68">
        <v>315</v>
      </c>
      <c r="E68">
        <f>A68*(B68/C68)</f>
        <v>44.973025993133895</v>
      </c>
    </row>
    <row r="69" spans="1:5" x14ac:dyDescent="0.25">
      <c r="A69">
        <v>7</v>
      </c>
      <c r="B69">
        <v>0.13350000000000001</v>
      </c>
      <c r="C69">
        <v>2.0369999999999999E-2</v>
      </c>
      <c r="D69">
        <v>400</v>
      </c>
      <c r="E69">
        <f>A69*(B69/C69)</f>
        <v>45.876288659793822</v>
      </c>
    </row>
    <row r="70" spans="1:5" x14ac:dyDescent="0.25">
      <c r="A70">
        <v>7</v>
      </c>
      <c r="B70">
        <v>0.13600000000000001</v>
      </c>
      <c r="C70">
        <v>2.0330000000000001E-2</v>
      </c>
      <c r="D70">
        <v>500</v>
      </c>
      <c r="E70">
        <f>A70*(B70/C70)</f>
        <v>46.827348745696014</v>
      </c>
    </row>
    <row r="71" spans="1:5" x14ac:dyDescent="0.25">
      <c r="A71">
        <v>7</v>
      </c>
      <c r="B71">
        <v>0.14199999999999999</v>
      </c>
      <c r="C71">
        <v>2.027E-2</v>
      </c>
      <c r="D71">
        <v>630</v>
      </c>
      <c r="E71">
        <f>A71*(B71/C71)</f>
        <v>49.037987173162307</v>
      </c>
    </row>
    <row r="72" spans="1:5" x14ac:dyDescent="0.25">
      <c r="A72">
        <v>7</v>
      </c>
      <c r="B72">
        <v>0.14599999999999999</v>
      </c>
      <c r="C72">
        <v>2.0240000000000001E-2</v>
      </c>
      <c r="D72">
        <v>800</v>
      </c>
      <c r="E72">
        <f>A72*(B72/C72)</f>
        <v>50.494071146245048</v>
      </c>
    </row>
    <row r="73" spans="1:5" x14ac:dyDescent="0.25">
      <c r="A73">
        <v>7</v>
      </c>
      <c r="B73">
        <v>0.154</v>
      </c>
      <c r="C73">
        <v>2.0160000000000001E-2</v>
      </c>
      <c r="D73">
        <v>1000</v>
      </c>
      <c r="E73">
        <f>A73*(B73/C73)</f>
        <v>53.472222222222221</v>
      </c>
    </row>
    <row r="74" spans="1:5" x14ac:dyDescent="0.25">
      <c r="A74">
        <v>7</v>
      </c>
      <c r="B74">
        <v>0.16200000000000001</v>
      </c>
      <c r="C74">
        <v>2.0080000000000001E-2</v>
      </c>
      <c r="D74">
        <v>1250</v>
      </c>
      <c r="E74">
        <f>A74*(B74/C74)</f>
        <v>56.474103585657375</v>
      </c>
    </row>
    <row r="75" spans="1:5" x14ac:dyDescent="0.25">
      <c r="A75">
        <v>7</v>
      </c>
      <c r="B75">
        <v>0.17399999999999999</v>
      </c>
      <c r="C75">
        <v>1.9959999999999999E-2</v>
      </c>
      <c r="D75">
        <v>1600</v>
      </c>
      <c r="E75">
        <f>A75*(B75/C75)</f>
        <v>61.022044088176358</v>
      </c>
    </row>
    <row r="76" spans="1:5" x14ac:dyDescent="0.25">
      <c r="A76">
        <v>7</v>
      </c>
      <c r="B76">
        <v>0.188</v>
      </c>
      <c r="C76">
        <f>19.8*10^(-3)</f>
        <v>1.9800000000000002E-2</v>
      </c>
      <c r="D76">
        <v>2000</v>
      </c>
      <c r="E76">
        <f>A76*(B76/C76)</f>
        <v>66.464646464646464</v>
      </c>
    </row>
    <row r="77" spans="1:5" x14ac:dyDescent="0.25">
      <c r="A77">
        <v>7</v>
      </c>
      <c r="B77">
        <v>0.20699999999999999</v>
      </c>
      <c r="C77">
        <v>1.9619999999999999E-2</v>
      </c>
      <c r="D77">
        <v>2500</v>
      </c>
      <c r="E77">
        <f>A77*(B77/C77)</f>
        <v>73.853211009174302</v>
      </c>
    </row>
    <row r="78" spans="1:5" x14ac:dyDescent="0.25">
      <c r="A78">
        <v>7</v>
      </c>
      <c r="B78">
        <v>0.22900000000000001</v>
      </c>
      <c r="C78">
        <v>1.9290000000000002E-2</v>
      </c>
      <c r="D78">
        <v>3150</v>
      </c>
      <c r="E78">
        <f>A78*(B78/C78)</f>
        <v>83.100051840331773</v>
      </c>
    </row>
    <row r="79" spans="1:5" x14ac:dyDescent="0.25">
      <c r="A79">
        <v>7</v>
      </c>
      <c r="B79">
        <v>0.24099999999999999</v>
      </c>
      <c r="C79">
        <v>1.9179999999999999E-2</v>
      </c>
      <c r="D79">
        <v>4000</v>
      </c>
      <c r="E79">
        <f>A79*(B79/C79)</f>
        <v>87.956204379562038</v>
      </c>
    </row>
    <row r="80" spans="1:5" x14ac:dyDescent="0.25">
      <c r="A80">
        <v>7</v>
      </c>
      <c r="B80">
        <v>0.26500000000000001</v>
      </c>
      <c r="C80">
        <v>1.891E-2</v>
      </c>
      <c r="D80">
        <v>5000</v>
      </c>
      <c r="E80">
        <f>A80*(B80/C80)</f>
        <v>98.096245372818615</v>
      </c>
    </row>
    <row r="81" spans="1:5" x14ac:dyDescent="0.25">
      <c r="A81">
        <v>7</v>
      </c>
      <c r="B81">
        <v>0.29099999999999998</v>
      </c>
      <c r="C81">
        <v>1.8610000000000002E-2</v>
      </c>
      <c r="D81">
        <v>6300</v>
      </c>
      <c r="E81">
        <f>A81*(B81/C81)</f>
        <v>109.45728103170337</v>
      </c>
    </row>
    <row r="82" spans="1:5" x14ac:dyDescent="0.25">
      <c r="A82">
        <v>7</v>
      </c>
      <c r="B82">
        <v>0.32200000000000001</v>
      </c>
      <c r="C82">
        <v>1.8239999999999999E-2</v>
      </c>
      <c r="D82">
        <v>8000</v>
      </c>
      <c r="E82">
        <f>A82*(B82/C82)</f>
        <v>123.57456140350878</v>
      </c>
    </row>
    <row r="83" spans="1:5" x14ac:dyDescent="0.25">
      <c r="A83">
        <v>7</v>
      </c>
      <c r="B83">
        <v>0.35199999999999998</v>
      </c>
      <c r="C83">
        <v>1.7850000000000001E-2</v>
      </c>
      <c r="D83">
        <v>10000</v>
      </c>
      <c r="E83">
        <f>A83*(B83/C83)</f>
        <v>138.0392156862745</v>
      </c>
    </row>
    <row r="84" spans="1:5" x14ac:dyDescent="0.25">
      <c r="A84">
        <v>7</v>
      </c>
      <c r="B84">
        <v>0.38300000000000001</v>
      </c>
      <c r="C84">
        <v>1.7430000000000001E-2</v>
      </c>
      <c r="D84">
        <v>12500</v>
      </c>
      <c r="E84">
        <f>A84*(B84/C84)</f>
        <v>153.81526104417671</v>
      </c>
    </row>
    <row r="85" spans="1:5" x14ac:dyDescent="0.25">
      <c r="A85">
        <v>7</v>
      </c>
      <c r="B85">
        <v>0.41899999999999998</v>
      </c>
      <c r="C85">
        <v>1.6930000000000001E-2</v>
      </c>
      <c r="D85">
        <v>16000</v>
      </c>
      <c r="E85">
        <f>A85*(B85/C85)</f>
        <v>173.24276432368575</v>
      </c>
    </row>
    <row r="86" spans="1:5" x14ac:dyDescent="0.25">
      <c r="A86">
        <v>7</v>
      </c>
      <c r="B86">
        <v>0.45300000000000001</v>
      </c>
      <c r="C86">
        <v>1.6459999999999999E-2</v>
      </c>
      <c r="D86">
        <v>20000</v>
      </c>
      <c r="E86">
        <f>A86*(B86/C86)</f>
        <v>192.64884568651277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activeCell="C100" sqref="C100"/>
    </sheetView>
  </sheetViews>
  <sheetFormatPr baseColWidth="10" defaultRowHeight="15" x14ac:dyDescent="0.25"/>
  <sheetData>
    <row r="1" spans="1:6" x14ac:dyDescent="0.25">
      <c r="A1" s="2" t="s">
        <v>0</v>
      </c>
      <c r="C1" t="s">
        <v>1</v>
      </c>
      <c r="D1" t="s">
        <v>2</v>
      </c>
      <c r="E1" t="s">
        <v>4</v>
      </c>
      <c r="F1" t="s">
        <v>3</v>
      </c>
    </row>
    <row r="2" spans="1:6" x14ac:dyDescent="0.25">
      <c r="A2">
        <v>7</v>
      </c>
      <c r="C2">
        <v>0.372</v>
      </c>
      <c r="D2">
        <v>5.9339999999999997E-2</v>
      </c>
      <c r="E2">
        <v>10</v>
      </c>
      <c r="F2">
        <f>A2*(C2/D2)</f>
        <v>43.882709807886755</v>
      </c>
    </row>
    <row r="3" spans="1:6" x14ac:dyDescent="0.25">
      <c r="A3">
        <v>7</v>
      </c>
      <c r="C3">
        <v>0.40539999999999998</v>
      </c>
      <c r="D3">
        <v>6.2990000000000004E-2</v>
      </c>
      <c r="E3">
        <v>15</v>
      </c>
      <c r="F3">
        <f t="shared" ref="F3:F76" si="0">A3*(C3/D3)</f>
        <v>45.051595491347825</v>
      </c>
    </row>
    <row r="4" spans="1:6" x14ac:dyDescent="0.25">
      <c r="A4">
        <v>7</v>
      </c>
      <c r="C4">
        <v>0.4224</v>
      </c>
      <c r="D4">
        <v>6.5040000000000001E-2</v>
      </c>
      <c r="E4">
        <v>20</v>
      </c>
      <c r="F4">
        <f t="shared" si="0"/>
        <v>45.461254612546128</v>
      </c>
    </row>
    <row r="5" spans="1:6" x14ac:dyDescent="0.25">
      <c r="A5">
        <v>7</v>
      </c>
      <c r="C5">
        <v>0.43</v>
      </c>
      <c r="D5">
        <v>6.5790000000000001E-2</v>
      </c>
      <c r="E5">
        <v>25</v>
      </c>
      <c r="F5">
        <f t="shared" si="0"/>
        <v>45.751633986928105</v>
      </c>
    </row>
    <row r="6" spans="1:6" x14ac:dyDescent="0.25">
      <c r="A6">
        <v>7</v>
      </c>
      <c r="C6">
        <v>0.433</v>
      </c>
      <c r="D6">
        <v>6.6030000000000005E-2</v>
      </c>
      <c r="E6">
        <v>30</v>
      </c>
      <c r="F6">
        <f t="shared" si="0"/>
        <v>45.903377252763889</v>
      </c>
    </row>
    <row r="7" spans="1:6" x14ac:dyDescent="0.25">
      <c r="A7">
        <v>7</v>
      </c>
      <c r="C7">
        <v>0.45</v>
      </c>
      <c r="D7">
        <v>6.583E-2</v>
      </c>
      <c r="E7">
        <v>35</v>
      </c>
      <c r="F7">
        <f t="shared" si="0"/>
        <v>47.850524077168465</v>
      </c>
    </row>
    <row r="8" spans="1:6" x14ac:dyDescent="0.25">
      <c r="A8">
        <v>7</v>
      </c>
      <c r="C8">
        <v>0.46</v>
      </c>
      <c r="D8">
        <v>6.5000000000000002E-2</v>
      </c>
      <c r="E8">
        <v>40</v>
      </c>
      <c r="F8">
        <f t="shared" si="0"/>
        <v>49.538461538461533</v>
      </c>
    </row>
    <row r="9" spans="1:6" x14ac:dyDescent="0.25">
      <c r="A9">
        <v>7</v>
      </c>
      <c r="C9">
        <v>0.47199999999999998</v>
      </c>
      <c r="D9">
        <v>6.4320000000000002E-2</v>
      </c>
      <c r="E9">
        <v>45</v>
      </c>
      <c r="F9">
        <f t="shared" si="0"/>
        <v>51.368159203980099</v>
      </c>
    </row>
    <row r="10" spans="1:6" x14ac:dyDescent="0.25">
      <c r="A10">
        <v>7</v>
      </c>
      <c r="C10">
        <v>0.48499999999999999</v>
      </c>
      <c r="D10">
        <v>6.2489999999999997E-2</v>
      </c>
      <c r="E10">
        <v>50</v>
      </c>
      <c r="F10">
        <f t="shared" si="0"/>
        <v>54.328692590814534</v>
      </c>
    </row>
    <row r="11" spans="1:6" x14ac:dyDescent="0.25">
      <c r="A11">
        <v>7</v>
      </c>
      <c r="C11">
        <v>0.49099999999999999</v>
      </c>
      <c r="D11">
        <v>6.173E-2</v>
      </c>
      <c r="E11">
        <v>52</v>
      </c>
      <c r="F11">
        <f t="shared" si="0"/>
        <v>55.677952373238298</v>
      </c>
    </row>
    <row r="12" spans="1:6" x14ac:dyDescent="0.25">
      <c r="A12">
        <v>7</v>
      </c>
      <c r="C12">
        <v>0.5</v>
      </c>
      <c r="D12">
        <v>6.0440000000000001E-2</v>
      </c>
      <c r="E12">
        <v>54</v>
      </c>
      <c r="F12">
        <f t="shared" si="0"/>
        <v>57.908669755129054</v>
      </c>
    </row>
    <row r="13" spans="1:6" x14ac:dyDescent="0.25">
      <c r="A13">
        <v>7</v>
      </c>
      <c r="C13">
        <v>0.50900000000000001</v>
      </c>
      <c r="D13">
        <v>5.9200000000000003E-2</v>
      </c>
      <c r="E13">
        <v>56</v>
      </c>
      <c r="F13">
        <f t="shared" si="0"/>
        <v>60.185810810810807</v>
      </c>
    </row>
    <row r="14" spans="1:6" x14ac:dyDescent="0.25">
      <c r="A14">
        <v>7</v>
      </c>
      <c r="C14">
        <v>0.51800000000000002</v>
      </c>
      <c r="D14">
        <v>5.7779999999999998E-2</v>
      </c>
      <c r="E14">
        <v>58</v>
      </c>
      <c r="F14">
        <f t="shared" si="0"/>
        <v>62.755278643129117</v>
      </c>
    </row>
    <row r="15" spans="1:6" x14ac:dyDescent="0.25">
      <c r="A15">
        <v>7</v>
      </c>
      <c r="C15">
        <v>0.52800000000000002</v>
      </c>
      <c r="D15">
        <v>5.5890000000000002E-2</v>
      </c>
      <c r="E15">
        <v>60</v>
      </c>
      <c r="F15">
        <f t="shared" si="0"/>
        <v>66.12989801395598</v>
      </c>
    </row>
    <row r="16" spans="1:6" x14ac:dyDescent="0.25">
      <c r="A16">
        <v>7</v>
      </c>
      <c r="C16">
        <v>0.54100000000000004</v>
      </c>
      <c r="D16">
        <v>5.3710000000000001E-2</v>
      </c>
      <c r="E16">
        <v>62</v>
      </c>
      <c r="F16">
        <f t="shared" si="0"/>
        <v>70.508285235524113</v>
      </c>
    </row>
    <row r="17" spans="1:6" x14ac:dyDescent="0.25">
      <c r="A17">
        <v>7</v>
      </c>
      <c r="C17">
        <v>0.55400000000000005</v>
      </c>
      <c r="D17">
        <v>5.1110000000000003E-2</v>
      </c>
      <c r="E17">
        <v>64</v>
      </c>
      <c r="F17">
        <f t="shared" si="0"/>
        <v>75.875562512228527</v>
      </c>
    </row>
    <row r="18" spans="1:6" x14ac:dyDescent="0.25">
      <c r="A18">
        <v>7</v>
      </c>
      <c r="C18">
        <v>0.56699999999999995</v>
      </c>
      <c r="D18">
        <v>4.8079999999999998E-2</v>
      </c>
      <c r="E18">
        <v>66</v>
      </c>
      <c r="F18">
        <f t="shared" si="0"/>
        <v>82.549916805324457</v>
      </c>
    </row>
    <row r="19" spans="1:6" x14ac:dyDescent="0.25">
      <c r="A19">
        <v>7</v>
      </c>
      <c r="C19">
        <v>0.58199999999999996</v>
      </c>
      <c r="D19">
        <v>4.4549999999999999E-2</v>
      </c>
      <c r="E19">
        <v>68</v>
      </c>
      <c r="F19">
        <f t="shared" si="0"/>
        <v>91.447811447811446</v>
      </c>
    </row>
    <row r="20" spans="1:6" x14ac:dyDescent="0.25">
      <c r="A20">
        <v>7</v>
      </c>
      <c r="C20">
        <v>0.59699999999999998</v>
      </c>
      <c r="D20">
        <v>4.0509999999999997E-2</v>
      </c>
      <c r="E20">
        <v>70</v>
      </c>
      <c r="F20">
        <f t="shared" si="0"/>
        <v>103.15971365095039</v>
      </c>
    </row>
    <row r="21" spans="1:6" x14ac:dyDescent="0.25">
      <c r="A21">
        <v>7</v>
      </c>
      <c r="C21">
        <v>0.61099999999999999</v>
      </c>
      <c r="D21">
        <v>3.603E-2</v>
      </c>
      <c r="E21">
        <v>72</v>
      </c>
      <c r="F21">
        <f t="shared" si="0"/>
        <v>118.706633361088</v>
      </c>
    </row>
    <row r="22" spans="1:6" x14ac:dyDescent="0.25">
      <c r="A22">
        <v>7</v>
      </c>
      <c r="C22">
        <v>0.623</v>
      </c>
      <c r="D22">
        <v>3.1350000000000003E-2</v>
      </c>
      <c r="E22">
        <v>74</v>
      </c>
      <c r="F22">
        <f t="shared" si="0"/>
        <v>139.10685805422645</v>
      </c>
    </row>
    <row r="23" spans="1:6" x14ac:dyDescent="0.25">
      <c r="A23">
        <v>7</v>
      </c>
      <c r="C23">
        <v>0.63300000000000001</v>
      </c>
      <c r="D23">
        <v>2.6769999999999999E-2</v>
      </c>
      <c r="E23">
        <v>76</v>
      </c>
      <c r="F23">
        <f t="shared" si="0"/>
        <v>165.521105715353</v>
      </c>
    </row>
    <row r="24" spans="1:6" x14ac:dyDescent="0.25">
      <c r="A24">
        <v>7</v>
      </c>
      <c r="C24">
        <v>0.63500000000000001</v>
      </c>
      <c r="D24">
        <v>2.5680000000000001E-2</v>
      </c>
      <c r="E24">
        <v>76.5</v>
      </c>
      <c r="F24">
        <f t="shared" si="0"/>
        <v>173.09190031152647</v>
      </c>
    </row>
    <row r="25" spans="1:6" x14ac:dyDescent="0.25">
      <c r="A25">
        <v>7</v>
      </c>
      <c r="C25">
        <v>0.63780000000000003</v>
      </c>
      <c r="D25">
        <v>2.46E-2</v>
      </c>
      <c r="E25">
        <v>77</v>
      </c>
      <c r="F25">
        <f t="shared" si="0"/>
        <v>181.48780487804879</v>
      </c>
    </row>
    <row r="26" spans="1:6" x14ac:dyDescent="0.25">
      <c r="A26">
        <v>7</v>
      </c>
      <c r="C26">
        <v>0.63800000000000001</v>
      </c>
      <c r="D26">
        <v>2.4389999999999998E-2</v>
      </c>
      <c r="E26">
        <v>77.099999999999994</v>
      </c>
      <c r="F26">
        <f t="shared" si="0"/>
        <v>183.1078310783108</v>
      </c>
    </row>
    <row r="27" spans="1:6" x14ac:dyDescent="0.25">
      <c r="A27">
        <v>7</v>
      </c>
      <c r="C27">
        <v>0.63849999999999996</v>
      </c>
      <c r="D27">
        <v>2.418E-2</v>
      </c>
      <c r="E27">
        <v>77.2</v>
      </c>
      <c r="F27">
        <f t="shared" si="0"/>
        <v>184.84284532671626</v>
      </c>
    </row>
    <row r="28" spans="1:6" x14ac:dyDescent="0.25">
      <c r="A28">
        <v>7</v>
      </c>
      <c r="C28">
        <v>0.63890000000000002</v>
      </c>
      <c r="D28">
        <v>2.3939999999999999E-2</v>
      </c>
      <c r="E28">
        <v>77.3</v>
      </c>
      <c r="F28">
        <f t="shared" si="0"/>
        <v>186.81286549707605</v>
      </c>
    </row>
    <row r="29" spans="1:6" x14ac:dyDescent="0.25">
      <c r="A29">
        <v>7</v>
      </c>
      <c r="C29">
        <v>0.63800000000000001</v>
      </c>
      <c r="D29">
        <v>2.3779999999999999E-2</v>
      </c>
      <c r="E29">
        <v>77.400000000000006</v>
      </c>
      <c r="F29">
        <f t="shared" si="0"/>
        <v>187.80487804878049</v>
      </c>
    </row>
    <row r="30" spans="1:6" x14ac:dyDescent="0.25">
      <c r="A30">
        <v>7</v>
      </c>
      <c r="C30">
        <v>0.63800000000000001</v>
      </c>
      <c r="D30">
        <v>2.3619999999999999E-2</v>
      </c>
      <c r="E30">
        <v>77.5</v>
      </c>
      <c r="F30">
        <f t="shared" si="0"/>
        <v>189.07705334462324</v>
      </c>
    </row>
    <row r="31" spans="1:6" x14ac:dyDescent="0.25">
      <c r="A31">
        <v>7</v>
      </c>
      <c r="C31">
        <v>0.63900000000000001</v>
      </c>
      <c r="D31">
        <v>2.3460000000000002E-2</v>
      </c>
      <c r="E31">
        <v>77.599999999999994</v>
      </c>
      <c r="F31">
        <f t="shared" si="0"/>
        <v>190.66496163682862</v>
      </c>
    </row>
    <row r="32" spans="1:6" x14ac:dyDescent="0.25">
      <c r="A32">
        <v>7</v>
      </c>
      <c r="C32">
        <v>0.63970000000000005</v>
      </c>
      <c r="D32">
        <v>2.324E-2</v>
      </c>
      <c r="E32">
        <v>77.7</v>
      </c>
      <c r="F32">
        <f t="shared" si="0"/>
        <v>192.68072289156629</v>
      </c>
    </row>
    <row r="33" spans="1:6" x14ac:dyDescent="0.25">
      <c r="A33">
        <v>7</v>
      </c>
      <c r="C33">
        <v>0.64</v>
      </c>
      <c r="D33">
        <v>2.3089999999999999E-2</v>
      </c>
      <c r="E33">
        <v>77.8</v>
      </c>
      <c r="F33">
        <f t="shared" si="0"/>
        <v>194.02338674750976</v>
      </c>
    </row>
    <row r="34" spans="1:6" x14ac:dyDescent="0.25">
      <c r="A34">
        <v>7</v>
      </c>
      <c r="C34">
        <v>0.63980000000000004</v>
      </c>
      <c r="D34">
        <v>2.2950000000000002E-2</v>
      </c>
      <c r="E34">
        <v>77.900000000000006</v>
      </c>
      <c r="F34">
        <f t="shared" si="0"/>
        <v>195.14596949891066</v>
      </c>
    </row>
    <row r="35" spans="1:6" x14ac:dyDescent="0.25">
      <c r="A35">
        <v>7</v>
      </c>
      <c r="C35">
        <v>0.64019999999999999</v>
      </c>
      <c r="D35">
        <v>2.2769999999999999E-2</v>
      </c>
      <c r="E35">
        <v>78</v>
      </c>
      <c r="F35">
        <f t="shared" si="0"/>
        <v>196.81159420289856</v>
      </c>
    </row>
    <row r="36" spans="1:6" x14ac:dyDescent="0.25">
      <c r="A36">
        <v>7</v>
      </c>
      <c r="C36">
        <v>0.64039999999999997</v>
      </c>
      <c r="D36">
        <v>2.264E-2</v>
      </c>
      <c r="E36">
        <v>78.099999999999994</v>
      </c>
      <c r="F36">
        <f t="shared" si="0"/>
        <v>198.00353356890457</v>
      </c>
    </row>
    <row r="37" spans="1:6" x14ac:dyDescent="0.25">
      <c r="A37">
        <v>7</v>
      </c>
      <c r="C37">
        <v>0.64</v>
      </c>
      <c r="D37">
        <v>2.2499999999999999E-2</v>
      </c>
      <c r="E37">
        <v>78.2</v>
      </c>
      <c r="F37">
        <f t="shared" si="0"/>
        <v>199.11111111111111</v>
      </c>
    </row>
    <row r="38" spans="1:6" x14ac:dyDescent="0.25">
      <c r="A38">
        <v>7</v>
      </c>
      <c r="C38">
        <v>0.64070000000000005</v>
      </c>
      <c r="D38">
        <v>2.2370000000000001E-2</v>
      </c>
      <c r="E38">
        <v>78.3</v>
      </c>
      <c r="F38">
        <f t="shared" si="0"/>
        <v>200.48725972284311</v>
      </c>
    </row>
    <row r="39" spans="1:6" x14ac:dyDescent="0.25">
      <c r="A39">
        <v>7</v>
      </c>
      <c r="C39">
        <v>0.64100000000000001</v>
      </c>
      <c r="D39">
        <v>2.222E-2</v>
      </c>
      <c r="E39">
        <v>78.400000000000006</v>
      </c>
      <c r="F39">
        <f t="shared" si="0"/>
        <v>201.93519351935194</v>
      </c>
    </row>
    <row r="40" spans="1:6" x14ac:dyDescent="0.25">
      <c r="A40">
        <v>7</v>
      </c>
      <c r="C40">
        <v>0.64129999999999998</v>
      </c>
      <c r="D40">
        <v>2.2100000000000002E-2</v>
      </c>
      <c r="E40">
        <v>78.5</v>
      </c>
      <c r="F40">
        <f t="shared" si="0"/>
        <v>203.12669683257917</v>
      </c>
    </row>
    <row r="41" spans="1:6" x14ac:dyDescent="0.25">
      <c r="A41">
        <v>7</v>
      </c>
      <c r="C41">
        <v>0.64149999999999996</v>
      </c>
      <c r="D41">
        <v>2.1989999999999999E-2</v>
      </c>
      <c r="E41">
        <v>78.599999999999994</v>
      </c>
      <c r="F41">
        <f t="shared" si="0"/>
        <v>204.20645748067301</v>
      </c>
    </row>
    <row r="42" spans="1:6" x14ac:dyDescent="0.25">
      <c r="A42">
        <v>7</v>
      </c>
      <c r="C42">
        <v>0.64180000000000004</v>
      </c>
      <c r="D42">
        <v>2.1860000000000001E-2</v>
      </c>
      <c r="E42">
        <v>78.7</v>
      </c>
      <c r="F42">
        <f t="shared" si="0"/>
        <v>205.51692589204026</v>
      </c>
    </row>
    <row r="43" spans="1:6" x14ac:dyDescent="0.25">
      <c r="A43">
        <v>7</v>
      </c>
      <c r="C43">
        <v>0.64290000000000003</v>
      </c>
      <c r="D43">
        <v>2.1760000000000002E-2</v>
      </c>
      <c r="E43">
        <v>78.8</v>
      </c>
      <c r="F43">
        <f t="shared" si="0"/>
        <v>206.81525735294116</v>
      </c>
    </row>
    <row r="44" spans="1:6" x14ac:dyDescent="0.25">
      <c r="A44">
        <v>7</v>
      </c>
      <c r="C44">
        <v>0.6421</v>
      </c>
      <c r="D44">
        <v>2.1669999999999998E-2</v>
      </c>
      <c r="E44">
        <v>78.900000000000006</v>
      </c>
      <c r="F44">
        <f t="shared" si="0"/>
        <v>207.41578218735583</v>
      </c>
    </row>
    <row r="45" spans="1:6" x14ac:dyDescent="0.25">
      <c r="A45">
        <v>7</v>
      </c>
      <c r="C45" s="3">
        <v>0.64200000000000002</v>
      </c>
      <c r="D45">
        <v>2.1569999999999999E-2</v>
      </c>
      <c r="E45">
        <v>79</v>
      </c>
      <c r="F45">
        <f t="shared" si="0"/>
        <v>208.34492350486789</v>
      </c>
    </row>
    <row r="46" spans="1:6" x14ac:dyDescent="0.25">
      <c r="A46">
        <v>7</v>
      </c>
      <c r="C46">
        <v>0.64259999999999995</v>
      </c>
      <c r="D46">
        <v>2.1409999999999998E-2</v>
      </c>
      <c r="E46">
        <v>79.2</v>
      </c>
      <c r="F46">
        <f t="shared" si="0"/>
        <v>210.09808500700609</v>
      </c>
    </row>
    <row r="47" spans="1:6" x14ac:dyDescent="0.25">
      <c r="A47">
        <v>7</v>
      </c>
      <c r="C47" s="3">
        <v>0.64290000000000003</v>
      </c>
      <c r="D47">
        <v>2.1250000000000002E-2</v>
      </c>
      <c r="E47">
        <v>79.400000000000006</v>
      </c>
      <c r="F47">
        <f t="shared" si="0"/>
        <v>211.77882352941177</v>
      </c>
    </row>
    <row r="48" spans="1:6" x14ac:dyDescent="0.25">
      <c r="A48">
        <v>7</v>
      </c>
      <c r="C48" s="3">
        <v>0.6431</v>
      </c>
      <c r="D48">
        <v>2.1129999999999999E-2</v>
      </c>
      <c r="E48">
        <v>79.599999999999994</v>
      </c>
      <c r="F48">
        <f t="shared" si="0"/>
        <v>213.04779933743492</v>
      </c>
    </row>
    <row r="49" spans="1:6" x14ac:dyDescent="0.25">
      <c r="A49">
        <v>7</v>
      </c>
      <c r="C49" s="3">
        <v>0.64319999999999999</v>
      </c>
      <c r="D49">
        <v>2.103E-2</v>
      </c>
      <c r="E49">
        <v>79.8</v>
      </c>
      <c r="F49">
        <f t="shared" si="0"/>
        <v>214.0941512125535</v>
      </c>
    </row>
    <row r="50" spans="1:6" x14ac:dyDescent="0.25">
      <c r="A50">
        <v>7</v>
      </c>
      <c r="C50" s="3">
        <v>0.64329999999999998</v>
      </c>
      <c r="D50">
        <v>2.0959999999999999E-2</v>
      </c>
      <c r="E50">
        <v>80</v>
      </c>
      <c r="F50">
        <f t="shared" si="0"/>
        <v>214.84255725190837</v>
      </c>
    </row>
    <row r="51" spans="1:6" x14ac:dyDescent="0.25">
      <c r="A51">
        <v>7</v>
      </c>
      <c r="C51" s="3">
        <v>0.63439999999999996</v>
      </c>
      <c r="D51">
        <v>2.0899999999999998E-2</v>
      </c>
      <c r="E51">
        <v>80.2</v>
      </c>
      <c r="F51">
        <f t="shared" si="0"/>
        <v>212.47846889952152</v>
      </c>
    </row>
    <row r="52" spans="1:6" x14ac:dyDescent="0.25">
      <c r="A52">
        <v>7</v>
      </c>
      <c r="C52" s="3">
        <v>0.64100000000000001</v>
      </c>
      <c r="D52">
        <v>2.087E-2</v>
      </c>
      <c r="E52">
        <v>80.400000000000006</v>
      </c>
      <c r="F52">
        <f t="shared" si="0"/>
        <v>214.99760421657882</v>
      </c>
    </row>
    <row r="53" spans="1:6" x14ac:dyDescent="0.25">
      <c r="A53">
        <v>7</v>
      </c>
      <c r="C53" s="3">
        <v>0.64139999999999997</v>
      </c>
      <c r="D53">
        <v>2.0920000000000001E-2</v>
      </c>
      <c r="E53">
        <v>80.600000000000094</v>
      </c>
      <c r="F53">
        <f t="shared" si="0"/>
        <v>214.61759082217969</v>
      </c>
    </row>
    <row r="54" spans="1:6" x14ac:dyDescent="0.25">
      <c r="A54">
        <v>7</v>
      </c>
      <c r="C54" s="3">
        <v>0.64170000000000005</v>
      </c>
      <c r="D54">
        <v>2.0879999999999999E-2</v>
      </c>
      <c r="E54">
        <v>80.800000000000097</v>
      </c>
      <c r="F54">
        <f t="shared" si="0"/>
        <v>215.12931034482762</v>
      </c>
    </row>
    <row r="55" spans="1:6" x14ac:dyDescent="0.25">
      <c r="A55">
        <v>7</v>
      </c>
      <c r="C55" s="3">
        <v>0.64190000000000003</v>
      </c>
      <c r="D55">
        <v>2.0920000000000001E-2</v>
      </c>
      <c r="E55">
        <v>81.000000000000099</v>
      </c>
      <c r="F55">
        <f t="shared" si="0"/>
        <v>214.78489483747609</v>
      </c>
    </row>
    <row r="56" spans="1:6" x14ac:dyDescent="0.25">
      <c r="A56">
        <v>7</v>
      </c>
      <c r="C56" s="3">
        <v>0.64259999999999995</v>
      </c>
      <c r="D56">
        <v>2.1000000000000001E-2</v>
      </c>
      <c r="E56">
        <v>81.200000000000102</v>
      </c>
      <c r="F56">
        <f t="shared" si="0"/>
        <v>214.19999999999996</v>
      </c>
    </row>
    <row r="57" spans="1:6" x14ac:dyDescent="0.25">
      <c r="A57">
        <v>7</v>
      </c>
      <c r="C57" s="3">
        <v>0.64180000000000004</v>
      </c>
      <c r="D57">
        <v>2.1100000000000001E-2</v>
      </c>
      <c r="E57">
        <v>81.400000000000105</v>
      </c>
      <c r="F57">
        <f t="shared" si="0"/>
        <v>212.91943127962085</v>
      </c>
    </row>
    <row r="58" spans="1:6" x14ac:dyDescent="0.25">
      <c r="A58">
        <v>7</v>
      </c>
      <c r="C58" s="3">
        <v>0.64180000000000004</v>
      </c>
      <c r="D58">
        <v>2.12E-2</v>
      </c>
      <c r="E58">
        <v>81.600000000000094</v>
      </c>
      <c r="F58">
        <f t="shared" si="0"/>
        <v>211.91509433962264</v>
      </c>
    </row>
    <row r="59" spans="1:6" x14ac:dyDescent="0.25">
      <c r="A59">
        <v>7</v>
      </c>
      <c r="C59" s="3">
        <v>0.64149999999999996</v>
      </c>
      <c r="D59">
        <v>2.1340000000000001E-2</v>
      </c>
      <c r="E59">
        <v>81.800000000000097</v>
      </c>
      <c r="F59">
        <f t="shared" si="0"/>
        <v>210.42642924086221</v>
      </c>
    </row>
    <row r="60" spans="1:6" x14ac:dyDescent="0.25">
      <c r="A60">
        <v>7</v>
      </c>
      <c r="C60" s="3">
        <v>0.64159999999999995</v>
      </c>
      <c r="D60">
        <v>2.1489999999999999E-2</v>
      </c>
      <c r="E60">
        <v>82.000000000000099</v>
      </c>
      <c r="F60">
        <f t="shared" si="0"/>
        <v>208.99022801302931</v>
      </c>
    </row>
    <row r="61" spans="1:6" x14ac:dyDescent="0.25">
      <c r="A61">
        <v>7</v>
      </c>
      <c r="C61" s="3">
        <v>0.6411</v>
      </c>
      <c r="D61">
        <v>2.171E-2</v>
      </c>
      <c r="E61">
        <v>82.200000000000102</v>
      </c>
      <c r="F61">
        <f t="shared" si="0"/>
        <v>206.71119299861815</v>
      </c>
    </row>
    <row r="62" spans="1:6" x14ac:dyDescent="0.25">
      <c r="A62">
        <v>7</v>
      </c>
      <c r="C62" s="3">
        <v>0.65249999999999997</v>
      </c>
      <c r="D62">
        <v>2.1899999999999999E-2</v>
      </c>
      <c r="E62">
        <v>82.400000000000105</v>
      </c>
      <c r="F62">
        <f t="shared" si="0"/>
        <v>208.56164383561642</v>
      </c>
    </row>
    <row r="63" spans="1:6" x14ac:dyDescent="0.25">
      <c r="A63">
        <v>7</v>
      </c>
      <c r="C63" s="3">
        <v>0.65239999999999998</v>
      </c>
      <c r="D63">
        <v>2.2089999999999999E-2</v>
      </c>
      <c r="E63">
        <v>82.600000000000094</v>
      </c>
      <c r="F63">
        <f t="shared" si="0"/>
        <v>206.73607967406065</v>
      </c>
    </row>
    <row r="64" spans="1:6" x14ac:dyDescent="0.25">
      <c r="A64">
        <v>7</v>
      </c>
      <c r="C64" s="3">
        <v>0.6522</v>
      </c>
      <c r="D64">
        <v>2.232E-2</v>
      </c>
      <c r="E64">
        <v>82.800000000000097</v>
      </c>
      <c r="F64">
        <f t="shared" si="0"/>
        <v>204.54301075268819</v>
      </c>
    </row>
    <row r="65" spans="1:6" x14ac:dyDescent="0.25">
      <c r="A65">
        <v>7</v>
      </c>
      <c r="C65" s="3">
        <v>0.65200000000000002</v>
      </c>
      <c r="D65">
        <v>2.257E-2</v>
      </c>
      <c r="E65">
        <v>83.000000000000099</v>
      </c>
      <c r="F65">
        <f t="shared" si="0"/>
        <v>202.21533008418257</v>
      </c>
    </row>
    <row r="66" spans="1:6" x14ac:dyDescent="0.25">
      <c r="A66">
        <v>7</v>
      </c>
      <c r="C66" s="3">
        <v>0.65159999999999996</v>
      </c>
      <c r="D66">
        <v>2.2849999999999999E-2</v>
      </c>
      <c r="E66">
        <v>83.200000000000102</v>
      </c>
      <c r="F66">
        <f t="shared" si="0"/>
        <v>199.61487964989058</v>
      </c>
    </row>
    <row r="67" spans="1:6" x14ac:dyDescent="0.25">
      <c r="A67">
        <v>7</v>
      </c>
      <c r="C67" s="3">
        <v>0.65110000000000001</v>
      </c>
      <c r="D67">
        <v>2.3109999999999999E-2</v>
      </c>
      <c r="E67">
        <v>83.400000000000105</v>
      </c>
      <c r="F67">
        <f t="shared" si="0"/>
        <v>197.21765469493727</v>
      </c>
    </row>
    <row r="68" spans="1:6" x14ac:dyDescent="0.25">
      <c r="A68">
        <v>7</v>
      </c>
      <c r="C68" s="3">
        <v>0.65080000000000005</v>
      </c>
      <c r="D68">
        <v>2.3369999999999998E-2</v>
      </c>
      <c r="E68">
        <v>83.600000000000094</v>
      </c>
      <c r="F68">
        <f t="shared" si="0"/>
        <v>194.93367565254601</v>
      </c>
    </row>
    <row r="69" spans="1:6" x14ac:dyDescent="0.25">
      <c r="A69">
        <v>7</v>
      </c>
      <c r="C69" s="3">
        <v>0.65039999999999998</v>
      </c>
      <c r="D69">
        <v>2.367E-2</v>
      </c>
      <c r="E69">
        <v>83.800000000000097</v>
      </c>
      <c r="F69">
        <f t="shared" si="0"/>
        <v>192.3447401774398</v>
      </c>
    </row>
    <row r="70" spans="1:6" x14ac:dyDescent="0.25">
      <c r="A70">
        <v>7</v>
      </c>
      <c r="C70" s="3">
        <v>0.64990000000000003</v>
      </c>
      <c r="D70">
        <v>2.3970000000000002E-2</v>
      </c>
      <c r="E70">
        <v>84.000000000000099</v>
      </c>
      <c r="F70">
        <f t="shared" si="0"/>
        <v>189.79140592407177</v>
      </c>
    </row>
    <row r="71" spans="1:6" x14ac:dyDescent="0.25">
      <c r="A71">
        <v>7</v>
      </c>
      <c r="C71" s="3">
        <v>0.64370000000000005</v>
      </c>
      <c r="D71">
        <v>2.7720000000000002E-2</v>
      </c>
      <c r="E71">
        <v>86</v>
      </c>
      <c r="F71">
        <f t="shared" si="0"/>
        <v>162.55050505050505</v>
      </c>
    </row>
    <row r="72" spans="1:6" x14ac:dyDescent="0.25">
      <c r="A72">
        <v>7</v>
      </c>
      <c r="C72" s="3">
        <v>0.6351</v>
      </c>
      <c r="D72">
        <v>3.1870000000000002E-2</v>
      </c>
      <c r="E72">
        <v>88</v>
      </c>
      <c r="F72">
        <f t="shared" si="0"/>
        <v>139.49482271728897</v>
      </c>
    </row>
    <row r="73" spans="1:6" x14ac:dyDescent="0.25">
      <c r="A73">
        <v>7</v>
      </c>
      <c r="C73" s="3">
        <v>0.62660000000000005</v>
      </c>
      <c r="D73">
        <v>3.6089999999999997E-2</v>
      </c>
      <c r="E73">
        <v>90</v>
      </c>
      <c r="F73">
        <f t="shared" si="0"/>
        <v>121.53505126073708</v>
      </c>
    </row>
    <row r="74" spans="1:6" x14ac:dyDescent="0.25">
      <c r="A74">
        <v>7</v>
      </c>
      <c r="C74" s="3">
        <v>0.59970000000000001</v>
      </c>
      <c r="D74">
        <v>4.4990000000000002E-2</v>
      </c>
      <c r="E74">
        <v>95</v>
      </c>
      <c r="F74">
        <f t="shared" si="0"/>
        <v>93.307401644809957</v>
      </c>
    </row>
    <row r="75" spans="1:6" x14ac:dyDescent="0.25">
      <c r="A75">
        <v>7</v>
      </c>
      <c r="C75" s="3">
        <v>0.57569999999999999</v>
      </c>
      <c r="D75">
        <v>5.1360000000000003E-2</v>
      </c>
      <c r="E75">
        <v>100</v>
      </c>
      <c r="F75">
        <f t="shared" si="0"/>
        <v>78.463785046728958</v>
      </c>
    </row>
    <row r="76" spans="1:6" x14ac:dyDescent="0.25">
      <c r="A76">
        <v>7</v>
      </c>
      <c r="C76">
        <v>0.55610000000000004</v>
      </c>
      <c r="D76">
        <v>5.5899999999999998E-2</v>
      </c>
      <c r="E76">
        <v>105</v>
      </c>
      <c r="F76">
        <f t="shared" si="0"/>
        <v>69.636851520572463</v>
      </c>
    </row>
    <row r="77" spans="1:6" x14ac:dyDescent="0.25">
      <c r="A77">
        <v>7</v>
      </c>
      <c r="C77">
        <v>0.53979999999999995</v>
      </c>
      <c r="D77">
        <v>5.8959999999999999E-2</v>
      </c>
      <c r="E77">
        <v>110</v>
      </c>
      <c r="F77">
        <f t="shared" ref="F77:F99" si="1">A77*(C77/D77)</f>
        <v>64.087516960651286</v>
      </c>
    </row>
    <row r="78" spans="1:6" x14ac:dyDescent="0.25">
      <c r="A78">
        <v>7</v>
      </c>
      <c r="C78">
        <v>0.52759999999999996</v>
      </c>
      <c r="D78">
        <v>6.114E-2</v>
      </c>
      <c r="E78">
        <v>115</v>
      </c>
      <c r="F78">
        <f t="shared" si="1"/>
        <v>60.405626431141641</v>
      </c>
    </row>
    <row r="79" spans="1:6" x14ac:dyDescent="0.25">
      <c r="A79">
        <v>7</v>
      </c>
      <c r="C79">
        <v>0.5181</v>
      </c>
      <c r="D79">
        <v>6.275E-2</v>
      </c>
      <c r="E79">
        <v>120</v>
      </c>
      <c r="F79">
        <f t="shared" si="1"/>
        <v>57.796015936254982</v>
      </c>
    </row>
    <row r="80" spans="1:6" x14ac:dyDescent="0.25">
      <c r="A80">
        <v>7</v>
      </c>
      <c r="C80">
        <v>0.48180000000000001</v>
      </c>
      <c r="D80">
        <v>6.8110000000000004E-2</v>
      </c>
      <c r="E80">
        <v>200</v>
      </c>
      <c r="F80">
        <f t="shared" si="1"/>
        <v>49.5169578622816</v>
      </c>
    </row>
    <row r="81" spans="1:6" x14ac:dyDescent="0.25">
      <c r="A81">
        <v>7</v>
      </c>
      <c r="C81">
        <v>0.48249999999999998</v>
      </c>
      <c r="D81">
        <v>6.8000000000000005E-2</v>
      </c>
      <c r="E81">
        <v>315</v>
      </c>
      <c r="F81">
        <f t="shared" si="1"/>
        <v>49.669117647058819</v>
      </c>
    </row>
    <row r="82" spans="1:6" x14ac:dyDescent="0.25">
      <c r="A82">
        <v>7</v>
      </c>
      <c r="C82">
        <v>0.48649999999999999</v>
      </c>
      <c r="D82">
        <v>6.7390000000000005E-2</v>
      </c>
      <c r="E82">
        <v>400</v>
      </c>
      <c r="F82">
        <f t="shared" si="1"/>
        <v>50.534203887817185</v>
      </c>
    </row>
    <row r="83" spans="1:6" x14ac:dyDescent="0.25">
      <c r="A83">
        <v>7</v>
      </c>
      <c r="C83">
        <v>0.4929</v>
      </c>
      <c r="D83">
        <v>6.6350000000000006E-2</v>
      </c>
      <c r="E83">
        <v>500</v>
      </c>
      <c r="F83">
        <f t="shared" si="1"/>
        <v>52.001507159005271</v>
      </c>
    </row>
    <row r="84" spans="1:6" x14ac:dyDescent="0.25">
      <c r="A84">
        <v>7</v>
      </c>
      <c r="C84">
        <v>0.50629999999999997</v>
      </c>
      <c r="D84">
        <v>6.3750000000000001E-2</v>
      </c>
      <c r="E84">
        <v>630</v>
      </c>
      <c r="F84">
        <f t="shared" si="1"/>
        <v>55.593725490196078</v>
      </c>
    </row>
    <row r="85" spans="1:6" x14ac:dyDescent="0.25">
      <c r="A85">
        <v>7</v>
      </c>
      <c r="C85">
        <v>0.50890000000000002</v>
      </c>
      <c r="D85">
        <v>6.3189999999999996E-2</v>
      </c>
      <c r="E85">
        <v>800</v>
      </c>
      <c r="F85">
        <f t="shared" si="1"/>
        <v>56.374426333280589</v>
      </c>
    </row>
    <row r="86" spans="1:6" x14ac:dyDescent="0.25">
      <c r="A86">
        <v>7</v>
      </c>
      <c r="C86">
        <v>0.52049999999999996</v>
      </c>
      <c r="D86">
        <v>6.1469999999999997E-2</v>
      </c>
      <c r="E86">
        <v>1000</v>
      </c>
      <c r="F86">
        <f t="shared" si="1"/>
        <v>59.272816007808686</v>
      </c>
    </row>
    <row r="87" spans="1:6" x14ac:dyDescent="0.25">
      <c r="A87">
        <v>7</v>
      </c>
      <c r="C87">
        <v>0.52859999999999996</v>
      </c>
      <c r="D87">
        <v>5.9400000000000001E-2</v>
      </c>
      <c r="E87">
        <v>1250</v>
      </c>
      <c r="F87">
        <f t="shared" si="1"/>
        <v>62.292929292929287</v>
      </c>
    </row>
    <row r="88" spans="1:6" x14ac:dyDescent="0.25">
      <c r="A88">
        <v>7</v>
      </c>
      <c r="C88">
        <v>0.54200000000000004</v>
      </c>
      <c r="D88">
        <v>5.738E-2</v>
      </c>
      <c r="E88">
        <v>1600</v>
      </c>
      <c r="F88">
        <f t="shared" si="1"/>
        <v>66.120599512025109</v>
      </c>
    </row>
    <row r="89" spans="1:6" x14ac:dyDescent="0.25">
      <c r="A89">
        <v>7</v>
      </c>
      <c r="C89">
        <v>0.55469999999999997</v>
      </c>
      <c r="D89">
        <v>5.4739999999999997E-2</v>
      </c>
      <c r="E89">
        <v>2000</v>
      </c>
      <c r="F89">
        <f t="shared" si="1"/>
        <v>70.933503836317144</v>
      </c>
    </row>
    <row r="90" spans="1:6" x14ac:dyDescent="0.25">
      <c r="A90">
        <v>7</v>
      </c>
      <c r="C90">
        <v>0.56999999999999995</v>
      </c>
      <c r="D90">
        <v>5.1569999999999998E-2</v>
      </c>
      <c r="E90">
        <v>2500</v>
      </c>
      <c r="F90">
        <f t="shared" si="1"/>
        <v>77.370564281559041</v>
      </c>
    </row>
    <row r="91" spans="1:6" x14ac:dyDescent="0.25">
      <c r="A91">
        <v>7</v>
      </c>
      <c r="C91">
        <v>0.58630000000000004</v>
      </c>
      <c r="D91">
        <v>4.7750000000000001E-2</v>
      </c>
      <c r="E91">
        <v>3150</v>
      </c>
      <c r="F91">
        <f t="shared" si="1"/>
        <v>85.949738219895295</v>
      </c>
    </row>
    <row r="92" spans="1:6" x14ac:dyDescent="0.25">
      <c r="A92">
        <v>7</v>
      </c>
      <c r="C92">
        <v>0.6028</v>
      </c>
      <c r="D92">
        <v>4.2790000000000002E-2</v>
      </c>
      <c r="E92">
        <v>4000</v>
      </c>
      <c r="F92">
        <f t="shared" si="1"/>
        <v>98.611825192802058</v>
      </c>
    </row>
    <row r="93" spans="1:6" x14ac:dyDescent="0.25">
      <c r="A93">
        <v>7</v>
      </c>
      <c r="C93">
        <v>0.60860000000000003</v>
      </c>
      <c r="D93">
        <v>4.1090000000000002E-2</v>
      </c>
      <c r="E93">
        <v>5000</v>
      </c>
      <c r="F93">
        <f t="shared" si="1"/>
        <v>103.67972742759795</v>
      </c>
    </row>
    <row r="94" spans="1:6" x14ac:dyDescent="0.25">
      <c r="A94">
        <v>7</v>
      </c>
      <c r="C94">
        <v>0.621</v>
      </c>
      <c r="D94">
        <v>3.7269999999999998E-2</v>
      </c>
      <c r="E94">
        <v>6300</v>
      </c>
      <c r="F94">
        <f t="shared" si="1"/>
        <v>116.63536356318755</v>
      </c>
    </row>
    <row r="95" spans="1:6" x14ac:dyDescent="0.25">
      <c r="A95">
        <v>7</v>
      </c>
      <c r="C95">
        <v>0.62980000000000003</v>
      </c>
      <c r="D95">
        <v>3.3550000000000003E-2</v>
      </c>
      <c r="E95">
        <v>8000</v>
      </c>
      <c r="F95">
        <f t="shared" si="1"/>
        <v>131.40387481371087</v>
      </c>
    </row>
    <row r="96" spans="1:6" x14ac:dyDescent="0.25">
      <c r="A96">
        <v>7</v>
      </c>
      <c r="C96">
        <v>0.63460000000000005</v>
      </c>
      <c r="D96">
        <v>3.0470000000000001E-2</v>
      </c>
      <c r="E96">
        <v>10000</v>
      </c>
      <c r="F96">
        <f t="shared" si="1"/>
        <v>145.78930095175585</v>
      </c>
    </row>
    <row r="97" spans="1:6" x14ac:dyDescent="0.25">
      <c r="A97">
        <v>7</v>
      </c>
      <c r="C97">
        <v>0.63700000000000001</v>
      </c>
      <c r="D97">
        <v>2.7480000000000001E-2</v>
      </c>
      <c r="E97">
        <v>12500</v>
      </c>
      <c r="F97">
        <f t="shared" si="1"/>
        <v>162.26346433770016</v>
      </c>
    </row>
    <row r="98" spans="1:6" x14ac:dyDescent="0.25">
      <c r="A98">
        <v>7</v>
      </c>
      <c r="C98">
        <v>0.6351</v>
      </c>
      <c r="D98">
        <v>2.4500000000000001E-2</v>
      </c>
      <c r="E98">
        <v>16000</v>
      </c>
      <c r="F98">
        <f t="shared" si="1"/>
        <v>181.45714285714286</v>
      </c>
    </row>
    <row r="99" spans="1:6" x14ac:dyDescent="0.25">
      <c r="A99">
        <v>7</v>
      </c>
      <c r="C99">
        <v>0.62849999999999995</v>
      </c>
      <c r="D99">
        <v>2.1919999999999999E-2</v>
      </c>
      <c r="E99">
        <v>20000</v>
      </c>
      <c r="F99">
        <f t="shared" si="1"/>
        <v>200.70711678832117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86"/>
  <sheetViews>
    <sheetView topLeftCell="A16" workbookViewId="0">
      <selection activeCell="J10" sqref="J10"/>
    </sheetView>
  </sheetViews>
  <sheetFormatPr baseColWidth="10" defaultRowHeight="15" x14ac:dyDescent="0.25"/>
  <sheetData>
    <row r="4" spans="1:5" x14ac:dyDescent="0.25">
      <c r="A4" s="2" t="s">
        <v>0</v>
      </c>
      <c r="B4" t="s">
        <v>1</v>
      </c>
      <c r="C4" t="s">
        <v>2</v>
      </c>
      <c r="D4" t="s">
        <v>4</v>
      </c>
      <c r="E4" t="s">
        <v>3</v>
      </c>
    </row>
    <row r="5" spans="1:5" x14ac:dyDescent="0.25">
      <c r="A5">
        <v>7</v>
      </c>
      <c r="B5">
        <v>0.39100000000000001</v>
      </c>
      <c r="C5">
        <v>5.9700000000000003E-2</v>
      </c>
      <c r="D5">
        <v>10</v>
      </c>
      <c r="E5">
        <f>A5*(B5/C5)</f>
        <v>45.845896147403685</v>
      </c>
    </row>
    <row r="6" spans="1:5" x14ac:dyDescent="0.25">
      <c r="A6">
        <v>7</v>
      </c>
      <c r="B6">
        <v>0.41899999999999998</v>
      </c>
      <c r="C6">
        <v>6.5500000000000003E-2</v>
      </c>
      <c r="D6">
        <v>15</v>
      </c>
      <c r="E6">
        <f>A6*(B6/C6)</f>
        <v>44.778625954198468</v>
      </c>
    </row>
    <row r="7" spans="1:5" x14ac:dyDescent="0.25">
      <c r="A7">
        <v>7</v>
      </c>
      <c r="B7">
        <v>0.438</v>
      </c>
      <c r="C7">
        <v>6.7599999999999993E-2</v>
      </c>
      <c r="D7">
        <v>20</v>
      </c>
      <c r="E7">
        <f>A7*(B7/C7)</f>
        <v>45.355029585798825</v>
      </c>
    </row>
    <row r="8" spans="1:5" x14ac:dyDescent="0.25">
      <c r="A8">
        <v>7</v>
      </c>
      <c r="B8">
        <v>0.45300000000000001</v>
      </c>
      <c r="C8">
        <v>6.8099999999999994E-2</v>
      </c>
      <c r="D8">
        <v>25</v>
      </c>
      <c r="E8">
        <f>A8*(B8/C8)</f>
        <v>46.563876651982383</v>
      </c>
    </row>
    <row r="9" spans="1:5" x14ac:dyDescent="0.25">
      <c r="A9">
        <v>7</v>
      </c>
      <c r="B9">
        <v>0.46400000000000002</v>
      </c>
      <c r="C9">
        <v>6.7799999999999999E-2</v>
      </c>
      <c r="D9">
        <v>30</v>
      </c>
      <c r="E9">
        <f>A9*(B9/C9)</f>
        <v>47.905604719764014</v>
      </c>
    </row>
    <row r="10" spans="1:5" x14ac:dyDescent="0.25">
      <c r="A10">
        <v>7</v>
      </c>
      <c r="B10">
        <v>0.48099999999999998</v>
      </c>
      <c r="C10">
        <v>6.6100000000000006E-2</v>
      </c>
      <c r="D10">
        <v>35</v>
      </c>
      <c r="E10">
        <f>A10*(B10/C10)</f>
        <v>50.937972768532518</v>
      </c>
    </row>
    <row r="11" spans="1:5" x14ac:dyDescent="0.25">
      <c r="A11">
        <v>7</v>
      </c>
      <c r="B11">
        <v>0.51100000000000001</v>
      </c>
      <c r="C11">
        <v>6.1499999999999999E-2</v>
      </c>
      <c r="D11">
        <v>40</v>
      </c>
      <c r="E11">
        <f>A11*(B11/C11)</f>
        <v>58.162601626016254</v>
      </c>
    </row>
    <row r="12" spans="1:5" x14ac:dyDescent="0.25">
      <c r="A12">
        <v>7</v>
      </c>
      <c r="B12">
        <v>0.56999999999999995</v>
      </c>
      <c r="C12">
        <v>4.9000000000000002E-2</v>
      </c>
      <c r="D12">
        <v>45</v>
      </c>
      <c r="E12">
        <f>A12*(B12/C12)</f>
        <v>81.428571428571416</v>
      </c>
    </row>
    <row r="13" spans="1:5" x14ac:dyDescent="0.25">
      <c r="A13">
        <v>7</v>
      </c>
      <c r="B13">
        <v>0.58399999999999996</v>
      </c>
      <c r="C13">
        <v>4.3999999999999997E-2</v>
      </c>
      <c r="D13">
        <v>46</v>
      </c>
      <c r="E13">
        <f t="shared" ref="E13:E43" si="0">A13*(B13/C13)</f>
        <v>92.909090909090907</v>
      </c>
    </row>
    <row r="14" spans="1:5" x14ac:dyDescent="0.25">
      <c r="A14">
        <v>7</v>
      </c>
      <c r="B14">
        <v>0.59799999999999998</v>
      </c>
      <c r="C14">
        <v>4.02E-2</v>
      </c>
      <c r="D14">
        <v>47</v>
      </c>
      <c r="E14">
        <f t="shared" si="0"/>
        <v>104.12935323383084</v>
      </c>
    </row>
    <row r="15" spans="1:5" x14ac:dyDescent="0.25">
      <c r="A15">
        <v>7</v>
      </c>
      <c r="B15">
        <v>0.60799999999999998</v>
      </c>
      <c r="C15">
        <v>3.5200000000000002E-2</v>
      </c>
      <c r="D15">
        <v>48</v>
      </c>
      <c r="E15">
        <f t="shared" si="0"/>
        <v>120.90909090909089</v>
      </c>
    </row>
    <row r="16" spans="1:5" x14ac:dyDescent="0.25">
      <c r="A16">
        <v>7</v>
      </c>
      <c r="B16">
        <v>0.61899999999999999</v>
      </c>
      <c r="C16">
        <v>0.03</v>
      </c>
      <c r="D16">
        <v>49</v>
      </c>
      <c r="E16">
        <f t="shared" si="0"/>
        <v>144.43333333333334</v>
      </c>
    </row>
    <row r="17" spans="1:5" x14ac:dyDescent="0.25">
      <c r="A17">
        <v>7</v>
      </c>
      <c r="B17">
        <v>0.625</v>
      </c>
      <c r="C17">
        <v>2.76E-2</v>
      </c>
      <c r="D17">
        <v>49.5</v>
      </c>
      <c r="E17">
        <f t="shared" si="0"/>
        <v>158.51449275362319</v>
      </c>
    </row>
    <row r="18" spans="1:5" x14ac:dyDescent="0.25">
      <c r="A18">
        <v>7</v>
      </c>
      <c r="B18">
        <v>0.626</v>
      </c>
      <c r="C18">
        <v>2.7199999999999998E-2</v>
      </c>
      <c r="D18">
        <v>49.6</v>
      </c>
      <c r="E18">
        <f t="shared" si="0"/>
        <v>161.10294117647061</v>
      </c>
    </row>
    <row r="19" spans="1:5" x14ac:dyDescent="0.25">
      <c r="A19">
        <v>7</v>
      </c>
      <c r="B19">
        <v>0.627</v>
      </c>
      <c r="C19">
        <v>2.6700000000000002E-2</v>
      </c>
      <c r="D19">
        <v>49.7</v>
      </c>
      <c r="E19">
        <f t="shared" si="0"/>
        <v>164.38202247191009</v>
      </c>
    </row>
    <row r="20" spans="1:5" x14ac:dyDescent="0.25">
      <c r="A20">
        <v>7</v>
      </c>
      <c r="B20">
        <v>0.62749999999999995</v>
      </c>
      <c r="C20">
        <v>2.6349999999999998E-2</v>
      </c>
      <c r="D20">
        <v>49.8</v>
      </c>
      <c r="E20">
        <f t="shared" si="0"/>
        <v>166.69829222011384</v>
      </c>
    </row>
    <row r="21" spans="1:5" x14ac:dyDescent="0.25">
      <c r="A21">
        <v>7</v>
      </c>
      <c r="B21">
        <v>0.628</v>
      </c>
      <c r="C21">
        <v>2.588E-2</v>
      </c>
      <c r="D21">
        <v>49.9</v>
      </c>
      <c r="E21">
        <f t="shared" si="0"/>
        <v>169.86089644513137</v>
      </c>
    </row>
    <row r="22" spans="1:5" x14ac:dyDescent="0.25">
      <c r="A22">
        <v>7</v>
      </c>
      <c r="B22">
        <v>0.62880000000000003</v>
      </c>
      <c r="C22">
        <v>2.5520000000000001E-2</v>
      </c>
      <c r="D22">
        <v>50</v>
      </c>
      <c r="E22">
        <f t="shared" si="0"/>
        <v>172.47648902821317</v>
      </c>
    </row>
    <row r="23" spans="1:5" x14ac:dyDescent="0.25">
      <c r="A23">
        <v>7</v>
      </c>
      <c r="B23">
        <v>0.629</v>
      </c>
      <c r="C23">
        <v>2.52E-2</v>
      </c>
      <c r="D23">
        <v>50.1</v>
      </c>
      <c r="E23">
        <f t="shared" si="0"/>
        <v>174.7222222222222</v>
      </c>
    </row>
    <row r="24" spans="1:5" x14ac:dyDescent="0.25">
      <c r="A24">
        <v>7</v>
      </c>
      <c r="B24">
        <v>0.62990000000000002</v>
      </c>
      <c r="C24">
        <v>2.4850000000000001E-2</v>
      </c>
      <c r="D24">
        <v>50.2</v>
      </c>
      <c r="E24">
        <f t="shared" si="0"/>
        <v>177.43661971830986</v>
      </c>
    </row>
    <row r="25" spans="1:5" x14ac:dyDescent="0.25">
      <c r="A25">
        <v>7</v>
      </c>
      <c r="B25">
        <v>0.63049999999999995</v>
      </c>
      <c r="C25">
        <v>2.4580000000000001E-2</v>
      </c>
      <c r="D25">
        <v>50.3</v>
      </c>
      <c r="E25">
        <f t="shared" si="0"/>
        <v>179.55655004068345</v>
      </c>
    </row>
    <row r="26" spans="1:5" x14ac:dyDescent="0.25">
      <c r="A26">
        <v>7</v>
      </c>
      <c r="B26">
        <v>0.63149999999999995</v>
      </c>
      <c r="C26">
        <v>2.436E-2</v>
      </c>
      <c r="D26">
        <v>50.4</v>
      </c>
      <c r="E26">
        <f t="shared" si="0"/>
        <v>181.4655172413793</v>
      </c>
    </row>
    <row r="27" spans="1:5" x14ac:dyDescent="0.25">
      <c r="A27">
        <v>7</v>
      </c>
      <c r="B27">
        <v>0.63200000000000001</v>
      </c>
      <c r="C27">
        <v>2.418E-2</v>
      </c>
      <c r="D27">
        <v>50.5</v>
      </c>
      <c r="E27">
        <f t="shared" si="0"/>
        <v>182.96112489660877</v>
      </c>
    </row>
    <row r="28" spans="1:5" x14ac:dyDescent="0.25">
      <c r="A28">
        <v>7</v>
      </c>
      <c r="B28">
        <v>0.63270000000000004</v>
      </c>
      <c r="C28">
        <v>2.3939999999999999E-2</v>
      </c>
      <c r="D28">
        <v>50.6</v>
      </c>
      <c r="E28">
        <f t="shared" si="0"/>
        <v>185</v>
      </c>
    </row>
    <row r="29" spans="1:5" x14ac:dyDescent="0.25">
      <c r="A29">
        <v>7</v>
      </c>
      <c r="B29">
        <v>0.63300000000000001</v>
      </c>
      <c r="C29">
        <v>2.3769999999999999E-2</v>
      </c>
      <c r="D29">
        <v>50.7</v>
      </c>
      <c r="E29">
        <f t="shared" si="0"/>
        <v>186.41144299537234</v>
      </c>
    </row>
    <row r="30" spans="1:5" x14ac:dyDescent="0.25">
      <c r="A30">
        <v>7</v>
      </c>
      <c r="B30">
        <v>0.63300000000000001</v>
      </c>
      <c r="C30">
        <v>2.3619999999999999E-2</v>
      </c>
      <c r="D30">
        <v>50.8</v>
      </c>
      <c r="E30">
        <f t="shared" si="0"/>
        <v>187.59525825571549</v>
      </c>
    </row>
    <row r="31" spans="1:5" x14ac:dyDescent="0.25">
      <c r="A31">
        <v>7</v>
      </c>
      <c r="B31">
        <v>0.63349999999999995</v>
      </c>
      <c r="C31">
        <v>2.3599999999999999E-2</v>
      </c>
      <c r="D31">
        <v>50.9</v>
      </c>
      <c r="E31">
        <f t="shared" si="0"/>
        <v>187.90254237288133</v>
      </c>
    </row>
    <row r="32" spans="1:5" x14ac:dyDescent="0.25">
      <c r="A32">
        <v>7</v>
      </c>
      <c r="B32">
        <v>0.63390000000000002</v>
      </c>
      <c r="C32">
        <v>2.3529999999999999E-2</v>
      </c>
      <c r="D32">
        <v>51</v>
      </c>
      <c r="E32">
        <f t="shared" si="0"/>
        <v>188.58053548661286</v>
      </c>
    </row>
    <row r="33" spans="1:5" x14ac:dyDescent="0.25">
      <c r="A33">
        <v>7</v>
      </c>
      <c r="B33">
        <v>0.63300000000000001</v>
      </c>
      <c r="C33">
        <v>2.351E-2</v>
      </c>
      <c r="D33">
        <v>51.1</v>
      </c>
      <c r="E33">
        <f t="shared" si="0"/>
        <v>188.47299021692896</v>
      </c>
    </row>
    <row r="34" spans="1:5" x14ac:dyDescent="0.25">
      <c r="A34">
        <v>7</v>
      </c>
      <c r="B34">
        <v>0.63300000000000001</v>
      </c>
      <c r="C34">
        <v>2.3470000000000001E-2</v>
      </c>
      <c r="D34">
        <v>51.2</v>
      </c>
      <c r="E34">
        <f t="shared" si="0"/>
        <v>188.79420536855559</v>
      </c>
    </row>
    <row r="35" spans="1:5" x14ac:dyDescent="0.25">
      <c r="A35">
        <v>7</v>
      </c>
      <c r="B35">
        <v>0.63400000000000001</v>
      </c>
      <c r="C35">
        <v>2.3439999999999999E-2</v>
      </c>
      <c r="D35">
        <v>51.3</v>
      </c>
      <c r="E35">
        <f t="shared" si="0"/>
        <v>189.33447098976109</v>
      </c>
    </row>
    <row r="36" spans="1:5" x14ac:dyDescent="0.25">
      <c r="A36">
        <v>7</v>
      </c>
      <c r="B36">
        <v>0.63400000000000001</v>
      </c>
      <c r="C36">
        <v>2.47E-2</v>
      </c>
      <c r="D36">
        <v>51.4</v>
      </c>
      <c r="E36">
        <f t="shared" si="0"/>
        <v>179.67611336032388</v>
      </c>
    </row>
    <row r="37" spans="1:5" x14ac:dyDescent="0.25">
      <c r="A37">
        <v>7</v>
      </c>
      <c r="B37">
        <v>0.63470000000000004</v>
      </c>
      <c r="C37">
        <v>2.3570000000000001E-2</v>
      </c>
      <c r="D37">
        <v>51.5</v>
      </c>
      <c r="E37">
        <f t="shared" si="0"/>
        <v>188.49809079338144</v>
      </c>
    </row>
    <row r="38" spans="1:5" x14ac:dyDescent="0.25">
      <c r="A38">
        <v>7</v>
      </c>
      <c r="B38">
        <v>0.63480000000000003</v>
      </c>
      <c r="C38">
        <v>2.366E-2</v>
      </c>
      <c r="D38">
        <v>51.6</v>
      </c>
      <c r="E38">
        <f t="shared" si="0"/>
        <v>187.81065088757396</v>
      </c>
    </row>
    <row r="39" spans="1:5" x14ac:dyDescent="0.25">
      <c r="A39">
        <v>7</v>
      </c>
      <c r="B39">
        <v>0.63419999999999999</v>
      </c>
      <c r="C39">
        <v>2.3779999999999999E-2</v>
      </c>
      <c r="D39">
        <v>51.7</v>
      </c>
      <c r="E39">
        <f t="shared" si="0"/>
        <v>186.68629100084104</v>
      </c>
    </row>
    <row r="40" spans="1:5" x14ac:dyDescent="0.25">
      <c r="A40">
        <v>7</v>
      </c>
      <c r="B40">
        <v>0.63400000000000001</v>
      </c>
      <c r="C40">
        <v>2.3970000000000002E-2</v>
      </c>
      <c r="D40">
        <v>51.8</v>
      </c>
      <c r="E40">
        <f t="shared" si="0"/>
        <v>185.14810179390906</v>
      </c>
    </row>
    <row r="41" spans="1:5" x14ac:dyDescent="0.25">
      <c r="A41">
        <v>7</v>
      </c>
      <c r="B41">
        <v>0.63419999999999999</v>
      </c>
      <c r="C41">
        <v>2.4160000000000001E-2</v>
      </c>
      <c r="D41">
        <v>51.9</v>
      </c>
      <c r="E41">
        <f t="shared" si="0"/>
        <v>183.75</v>
      </c>
    </row>
    <row r="42" spans="1:5" x14ac:dyDescent="0.25">
      <c r="A42">
        <v>7</v>
      </c>
      <c r="B42">
        <v>0.63200000000000001</v>
      </c>
      <c r="C42">
        <v>2.4420000000000001E-2</v>
      </c>
      <c r="D42">
        <v>52</v>
      </c>
      <c r="E42">
        <f t="shared" si="0"/>
        <v>181.16298116298114</v>
      </c>
    </row>
    <row r="43" spans="1:5" x14ac:dyDescent="0.25">
      <c r="A43">
        <v>7</v>
      </c>
      <c r="B43">
        <v>0.61499999999999999</v>
      </c>
      <c r="C43">
        <v>3.2460000000000003E-2</v>
      </c>
      <c r="D43">
        <v>54</v>
      </c>
      <c r="E43">
        <f t="shared" si="0"/>
        <v>132.62476894639553</v>
      </c>
    </row>
    <row r="44" spans="1:5" x14ac:dyDescent="0.25">
      <c r="A44">
        <v>7</v>
      </c>
      <c r="B44">
        <v>0.59</v>
      </c>
      <c r="C44">
        <v>4.2000000000000003E-2</v>
      </c>
      <c r="D44">
        <v>56</v>
      </c>
      <c r="E44">
        <f>A44*(B44/C44)</f>
        <v>98.333333333333314</v>
      </c>
    </row>
    <row r="45" spans="1:5" x14ac:dyDescent="0.25">
      <c r="A45">
        <v>7</v>
      </c>
      <c r="B45">
        <v>0.56699999999999995</v>
      </c>
      <c r="C45">
        <v>4.777E-2</v>
      </c>
      <c r="D45">
        <v>58</v>
      </c>
      <c r="E45">
        <f>A45*(B45/C45)</f>
        <v>83.085618589072624</v>
      </c>
    </row>
    <row r="46" spans="1:5" x14ac:dyDescent="0.25">
      <c r="A46">
        <v>7</v>
      </c>
      <c r="B46">
        <v>0.55100000000000005</v>
      </c>
      <c r="C46">
        <v>5.2999999999999999E-2</v>
      </c>
      <c r="D46">
        <v>60</v>
      </c>
      <c r="E46">
        <f>A46*(B46/C46)</f>
        <v>72.773584905660385</v>
      </c>
    </row>
    <row r="47" spans="1:5" x14ac:dyDescent="0.25">
      <c r="A47">
        <v>7</v>
      </c>
      <c r="B47">
        <v>0.53400000000000003</v>
      </c>
      <c r="C47">
        <v>5.7689999999999998E-2</v>
      </c>
      <c r="D47">
        <v>62</v>
      </c>
      <c r="E47">
        <f>A47*(B47/C47)</f>
        <v>64.794591783671351</v>
      </c>
    </row>
    <row r="48" spans="1:5" x14ac:dyDescent="0.25">
      <c r="A48">
        <v>7</v>
      </c>
      <c r="B48">
        <v>0.51900000000000002</v>
      </c>
      <c r="C48">
        <v>6.0929999999999998E-2</v>
      </c>
      <c r="D48">
        <v>64</v>
      </c>
      <c r="E48">
        <f>A48*(B48/C48)</f>
        <v>59.625800098473661</v>
      </c>
    </row>
    <row r="49" spans="1:5" x14ac:dyDescent="0.25">
      <c r="A49">
        <v>7</v>
      </c>
      <c r="B49">
        <v>0.50800000000000001</v>
      </c>
      <c r="C49">
        <v>6.3259999999999997E-2</v>
      </c>
      <c r="D49">
        <v>66</v>
      </c>
      <c r="E49">
        <f>A49*(B49/C49)</f>
        <v>56.212456528612087</v>
      </c>
    </row>
    <row r="50" spans="1:5" x14ac:dyDescent="0.25">
      <c r="A50">
        <v>7</v>
      </c>
      <c r="B50">
        <v>0.499</v>
      </c>
      <c r="C50">
        <v>6.4960000000000004E-2</v>
      </c>
      <c r="D50">
        <v>68</v>
      </c>
      <c r="E50">
        <f>A50*(B50/C50)</f>
        <v>53.771551724137929</v>
      </c>
    </row>
    <row r="51" spans="1:5" x14ac:dyDescent="0.25">
      <c r="A51">
        <v>7</v>
      </c>
      <c r="B51">
        <v>0.49299999999999999</v>
      </c>
      <c r="C51">
        <v>6.6250000000000003E-2</v>
      </c>
      <c r="D51">
        <v>70</v>
      </c>
      <c r="E51">
        <f>A51*(B51/C51)</f>
        <v>52.09056603773584</v>
      </c>
    </row>
    <row r="52" spans="1:5" x14ac:dyDescent="0.25">
      <c r="A52">
        <v>7</v>
      </c>
      <c r="B52">
        <v>0.48699999999999999</v>
      </c>
      <c r="C52">
        <v>6.7640000000000006E-2</v>
      </c>
      <c r="D52">
        <v>72</v>
      </c>
      <c r="E52">
        <f>A52*(B52/C52)</f>
        <v>50.399172087522174</v>
      </c>
    </row>
    <row r="53" spans="1:5" x14ac:dyDescent="0.25">
      <c r="A53">
        <v>7</v>
      </c>
      <c r="B53">
        <v>0.48299999999999998</v>
      </c>
      <c r="C53">
        <v>6.8000000000000005E-2</v>
      </c>
      <c r="D53">
        <v>74</v>
      </c>
      <c r="E53">
        <f>A53*(B53/C53)</f>
        <v>49.720588235294116</v>
      </c>
    </row>
    <row r="54" spans="1:5" x14ac:dyDescent="0.25">
      <c r="A54">
        <v>7</v>
      </c>
      <c r="B54">
        <v>0.48</v>
      </c>
      <c r="C54">
        <v>6.8629999999999997E-2</v>
      </c>
      <c r="D54">
        <v>76</v>
      </c>
      <c r="E54">
        <f>A54*(B54/C54)</f>
        <v>48.958181553256594</v>
      </c>
    </row>
    <row r="55" spans="1:5" x14ac:dyDescent="0.25">
      <c r="A55">
        <v>7</v>
      </c>
      <c r="B55">
        <v>0.47699999999999998</v>
      </c>
      <c r="C55">
        <v>6.9110000000000005E-2</v>
      </c>
      <c r="D55">
        <v>78</v>
      </c>
      <c r="E55">
        <f>A55*(B55/C55)</f>
        <v>48.314281580089705</v>
      </c>
    </row>
    <row r="56" spans="1:5" x14ac:dyDescent="0.25">
      <c r="A56">
        <v>7</v>
      </c>
      <c r="B56" s="3">
        <v>0.47499999999999998</v>
      </c>
      <c r="C56">
        <v>6.9500000000000006E-2</v>
      </c>
      <c r="D56">
        <v>80</v>
      </c>
      <c r="E56">
        <f>A56*(B56/C56)</f>
        <v>47.841726618705032</v>
      </c>
    </row>
    <row r="57" spans="1:5" x14ac:dyDescent="0.25">
      <c r="A57">
        <v>7</v>
      </c>
      <c r="B57" s="3">
        <v>0.47199999999999998</v>
      </c>
      <c r="C57">
        <v>7.0139999999999994E-2</v>
      </c>
      <c r="D57">
        <v>84.000000000000099</v>
      </c>
      <c r="E57">
        <f>A57*(B57/C57)</f>
        <v>47.10578842315369</v>
      </c>
    </row>
    <row r="58" spans="1:5" x14ac:dyDescent="0.25">
      <c r="A58">
        <v>7</v>
      </c>
      <c r="B58" s="3">
        <v>0.47099999999999997</v>
      </c>
      <c r="C58">
        <v>7.0389999999999994E-2</v>
      </c>
      <c r="D58">
        <v>86</v>
      </c>
      <c r="E58">
        <f>A58*(B58/C58)</f>
        <v>46.839039636311981</v>
      </c>
    </row>
    <row r="59" spans="1:5" x14ac:dyDescent="0.25">
      <c r="A59">
        <v>7</v>
      </c>
      <c r="B59" s="3">
        <v>0.47</v>
      </c>
      <c r="C59">
        <v>7.059E-2</v>
      </c>
      <c r="D59">
        <v>88</v>
      </c>
      <c r="E59">
        <f>A59*(B59/C59)</f>
        <v>46.607168154129475</v>
      </c>
    </row>
    <row r="60" spans="1:5" x14ac:dyDescent="0.25">
      <c r="A60">
        <v>7</v>
      </c>
      <c r="B60" s="3">
        <v>0.46889999999999998</v>
      </c>
      <c r="C60">
        <v>7.077E-2</v>
      </c>
      <c r="D60">
        <v>90</v>
      </c>
      <c r="E60">
        <f>A60*(B60/C60)</f>
        <v>46.379821958456972</v>
      </c>
    </row>
    <row r="61" spans="1:5" x14ac:dyDescent="0.25">
      <c r="A61">
        <v>7</v>
      </c>
      <c r="B61" s="3">
        <v>0.46600000000000003</v>
      </c>
      <c r="C61">
        <v>7.1160000000000001E-2</v>
      </c>
      <c r="D61">
        <v>95</v>
      </c>
      <c r="E61">
        <f>A61*(B61/C61)</f>
        <v>45.840359752670039</v>
      </c>
    </row>
    <row r="62" spans="1:5" x14ac:dyDescent="0.25">
      <c r="A62">
        <v>7</v>
      </c>
      <c r="B62" s="3">
        <v>0.46600000000000003</v>
      </c>
      <c r="C62">
        <v>7.1319999999999995E-2</v>
      </c>
      <c r="D62">
        <v>100</v>
      </c>
      <c r="E62">
        <f>A62*(B62/C62)</f>
        <v>45.737521031968598</v>
      </c>
    </row>
    <row r="63" spans="1:5" x14ac:dyDescent="0.25">
      <c r="A63">
        <v>7</v>
      </c>
      <c r="B63">
        <v>0.4652</v>
      </c>
      <c r="C63">
        <v>7.1529999999999996E-2</v>
      </c>
      <c r="D63">
        <v>105</v>
      </c>
      <c r="E63">
        <f>A63*(B63/C63)</f>
        <v>45.524954564518389</v>
      </c>
    </row>
    <row r="64" spans="1:5" x14ac:dyDescent="0.25">
      <c r="A64">
        <v>7</v>
      </c>
      <c r="B64">
        <v>0.46500000000000002</v>
      </c>
      <c r="C64">
        <v>7.1629999999999999E-2</v>
      </c>
      <c r="D64">
        <v>110</v>
      </c>
      <c r="E64">
        <f>A64*(B64/C64)</f>
        <v>45.441853971799532</v>
      </c>
    </row>
    <row r="65" spans="1:5" x14ac:dyDescent="0.25">
      <c r="A65">
        <v>7</v>
      </c>
      <c r="B65">
        <v>0.46460000000000001</v>
      </c>
      <c r="C65">
        <v>7.1720000000000006E-2</v>
      </c>
      <c r="D65">
        <v>115</v>
      </c>
      <c r="E65">
        <f>A65*(B65/C65)</f>
        <v>45.345789180145005</v>
      </c>
    </row>
    <row r="66" spans="1:5" x14ac:dyDescent="0.25">
      <c r="A66">
        <v>7</v>
      </c>
      <c r="B66">
        <v>0.46639999999999998</v>
      </c>
      <c r="C66">
        <v>7.1779999999999997E-2</v>
      </c>
      <c r="D66">
        <v>120</v>
      </c>
      <c r="E66">
        <f>A66*(B66/C66)</f>
        <v>45.483421565895796</v>
      </c>
    </row>
    <row r="67" spans="1:5" x14ac:dyDescent="0.25">
      <c r="A67">
        <v>7</v>
      </c>
      <c r="B67">
        <v>0.46600000000000003</v>
      </c>
      <c r="C67">
        <v>7.1660000000000001E-2</v>
      </c>
      <c r="D67">
        <v>200</v>
      </c>
      <c r="E67">
        <f>A67*(B67/C67)</f>
        <v>45.5205135361429</v>
      </c>
    </row>
    <row r="68" spans="1:5" x14ac:dyDescent="0.25">
      <c r="A68">
        <v>7</v>
      </c>
      <c r="B68">
        <v>0.4723</v>
      </c>
      <c r="C68">
        <v>7.0779999999999996E-2</v>
      </c>
      <c r="D68">
        <v>315</v>
      </c>
      <c r="E68">
        <f>A68*(B68/C68)</f>
        <v>46.709522463972874</v>
      </c>
    </row>
    <row r="69" spans="1:5" x14ac:dyDescent="0.25">
      <c r="A69">
        <v>7</v>
      </c>
      <c r="B69">
        <v>0.4768</v>
      </c>
      <c r="C69">
        <v>7.0019999999999999E-2</v>
      </c>
      <c r="D69">
        <v>400</v>
      </c>
      <c r="E69">
        <f>A69*(B69/C69)</f>
        <v>47.666381033990291</v>
      </c>
    </row>
    <row r="70" spans="1:5" x14ac:dyDescent="0.25">
      <c r="A70">
        <v>7</v>
      </c>
      <c r="B70">
        <v>0.4824</v>
      </c>
      <c r="C70">
        <v>6.9029999999999994E-2</v>
      </c>
      <c r="D70">
        <v>500</v>
      </c>
      <c r="E70">
        <f>A70*(B70/C70)</f>
        <v>48.917861799217732</v>
      </c>
    </row>
    <row r="71" spans="1:5" x14ac:dyDescent="0.25">
      <c r="A71">
        <v>7</v>
      </c>
      <c r="B71">
        <v>0.49080000000000001</v>
      </c>
      <c r="C71">
        <v>6.7360000000000003E-2</v>
      </c>
      <c r="D71">
        <v>630</v>
      </c>
      <c r="E71">
        <f>A71*(B71/C71)</f>
        <v>51.003562945368166</v>
      </c>
    </row>
    <row r="72" spans="1:5" x14ac:dyDescent="0.25">
      <c r="A72">
        <v>7</v>
      </c>
      <c r="B72">
        <v>0.49780000000000002</v>
      </c>
      <c r="C72">
        <v>6.6189999999999999E-2</v>
      </c>
      <c r="D72">
        <v>800</v>
      </c>
      <c r="E72">
        <f>A72*(B72/C72)</f>
        <v>52.645414715213782</v>
      </c>
    </row>
    <row r="73" spans="1:5" x14ac:dyDescent="0.25">
      <c r="A73">
        <v>7</v>
      </c>
      <c r="B73">
        <v>0.50849999999999995</v>
      </c>
      <c r="C73">
        <v>6.4170000000000005E-2</v>
      </c>
      <c r="D73">
        <v>1000</v>
      </c>
      <c r="E73">
        <f>A73*(B73/C73)</f>
        <v>55.469845722300136</v>
      </c>
    </row>
    <row r="74" spans="1:5" x14ac:dyDescent="0.25">
      <c r="A74">
        <v>7</v>
      </c>
      <c r="B74">
        <v>0.52010000000000001</v>
      </c>
      <c r="C74">
        <v>6.1920000000000003E-2</v>
      </c>
      <c r="D74">
        <v>1250</v>
      </c>
      <c r="E74">
        <f>A74*(B74/C74)</f>
        <v>58.796834625322994</v>
      </c>
    </row>
    <row r="75" spans="1:5" x14ac:dyDescent="0.25">
      <c r="A75">
        <v>7</v>
      </c>
      <c r="B75">
        <v>0.53490000000000004</v>
      </c>
      <c r="C75">
        <v>5.8880000000000002E-2</v>
      </c>
      <c r="D75">
        <v>1600</v>
      </c>
      <c r="E75">
        <f>A75*(B75/C75)</f>
        <v>63.592051630434781</v>
      </c>
    </row>
    <row r="76" spans="1:5" x14ac:dyDescent="0.25">
      <c r="A76">
        <v>7</v>
      </c>
      <c r="B76">
        <v>0.54990000000000006</v>
      </c>
      <c r="C76">
        <v>5.561E-2</v>
      </c>
      <c r="D76">
        <v>2000</v>
      </c>
      <c r="E76">
        <f>A76*(B76/C76)</f>
        <v>69.219564826470062</v>
      </c>
    </row>
    <row r="77" spans="1:5" x14ac:dyDescent="0.25">
      <c r="A77">
        <v>7</v>
      </c>
      <c r="B77">
        <v>0.56710000000000005</v>
      </c>
      <c r="C77">
        <v>5.16E-2</v>
      </c>
      <c r="D77">
        <v>2500</v>
      </c>
      <c r="E77">
        <f>A77*(B77/C77)</f>
        <v>76.93217054263566</v>
      </c>
    </row>
    <row r="78" spans="1:5" x14ac:dyDescent="0.25">
      <c r="A78">
        <v>7</v>
      </c>
      <c r="B78">
        <v>0.58140000000000003</v>
      </c>
      <c r="C78">
        <v>4.6969999999999998E-2</v>
      </c>
      <c r="D78">
        <v>3150</v>
      </c>
      <c r="E78">
        <f>A78*(B78/C78)</f>
        <v>86.646795827123711</v>
      </c>
    </row>
    <row r="79" spans="1:5" x14ac:dyDescent="0.25">
      <c r="A79">
        <v>7</v>
      </c>
      <c r="B79">
        <v>0.58940000000000003</v>
      </c>
      <c r="C79">
        <v>4.4999999999999998E-2</v>
      </c>
      <c r="D79">
        <v>4000</v>
      </c>
      <c r="E79">
        <f>A79*(B79/C79)</f>
        <v>91.684444444444452</v>
      </c>
    </row>
    <row r="80" spans="1:5" x14ac:dyDescent="0.25">
      <c r="A80">
        <v>7</v>
      </c>
      <c r="B80">
        <v>0.60270000000000001</v>
      </c>
      <c r="C80">
        <v>4.1329999999999999E-2</v>
      </c>
      <c r="D80">
        <v>5000</v>
      </c>
      <c r="E80">
        <f>A80*(B80/C80)</f>
        <v>102.07839341882411</v>
      </c>
    </row>
    <row r="81" spans="1:5" x14ac:dyDescent="0.25">
      <c r="A81">
        <v>7</v>
      </c>
      <c r="B81">
        <v>0.61319999999999997</v>
      </c>
      <c r="C81">
        <v>3.7760000000000002E-2</v>
      </c>
      <c r="D81">
        <v>6300</v>
      </c>
      <c r="E81">
        <f>A81*(B81/C81)</f>
        <v>113.6758474576271</v>
      </c>
    </row>
    <row r="82" spans="1:5" x14ac:dyDescent="0.25">
      <c r="A82">
        <v>7</v>
      </c>
      <c r="B82">
        <v>0.62260000000000004</v>
      </c>
      <c r="C82">
        <v>3.4110000000000001E-2</v>
      </c>
      <c r="D82">
        <v>8000</v>
      </c>
      <c r="E82">
        <f>A82*(B82/C82)</f>
        <v>127.76898270301965</v>
      </c>
    </row>
    <row r="83" spans="1:5" x14ac:dyDescent="0.25">
      <c r="A83">
        <v>7</v>
      </c>
      <c r="B83">
        <v>0.62849999999999995</v>
      </c>
      <c r="C83">
        <v>3.0859999999999999E-2</v>
      </c>
      <c r="D83">
        <v>10000</v>
      </c>
      <c r="E83">
        <f>A83*(B83/C83)</f>
        <v>142.56318859364873</v>
      </c>
    </row>
    <row r="84" spans="1:5" x14ac:dyDescent="0.25">
      <c r="A84">
        <v>7</v>
      </c>
      <c r="B84">
        <v>0.63119999999999998</v>
      </c>
      <c r="C84">
        <v>2.784E-2</v>
      </c>
      <c r="D84">
        <v>12500</v>
      </c>
      <c r="E84">
        <f>A84*(B84/C84)</f>
        <v>158.70689655172413</v>
      </c>
    </row>
    <row r="85" spans="1:5" x14ac:dyDescent="0.25">
      <c r="A85">
        <v>7</v>
      </c>
      <c r="B85">
        <v>0.63009999999999999</v>
      </c>
      <c r="C85">
        <v>2.4719999999999999E-2</v>
      </c>
      <c r="D85">
        <v>16000</v>
      </c>
      <c r="E85">
        <f>A85*(B85/C85)</f>
        <v>178.42637540453075</v>
      </c>
    </row>
    <row r="86" spans="1:5" x14ac:dyDescent="0.25">
      <c r="A86">
        <v>7</v>
      </c>
      <c r="B86">
        <v>0.624</v>
      </c>
      <c r="C86">
        <v>2.2089999999999999E-2</v>
      </c>
      <c r="D86">
        <v>20000</v>
      </c>
      <c r="E86">
        <f>A86*(B86/C86)</f>
        <v>197.73653236758716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Medición 1</vt:lpstr>
      <vt:lpstr>SinMasaSinAmp</vt:lpstr>
      <vt:lpstr>ConMasaSinAmp</vt:lpstr>
      <vt:lpstr>SinMasaConAmp</vt:lpstr>
      <vt:lpstr>ConMasaConAmp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407</dc:creator>
  <cp:lastModifiedBy>211 Acustica</cp:lastModifiedBy>
  <dcterms:created xsi:type="dcterms:W3CDTF">2017-09-20T20:58:57Z</dcterms:created>
  <dcterms:modified xsi:type="dcterms:W3CDTF">2017-09-23T00:15:36Z</dcterms:modified>
</cp:coreProperties>
</file>