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 Angel\Desktop\"/>
    </mc:Choice>
  </mc:AlternateContent>
  <bookViews>
    <workbookView xWindow="0" yWindow="0" windowWidth="21600" windowHeight="9735" activeTab="1"/>
  </bookViews>
  <sheets>
    <sheet name="Productos" sheetId="1" r:id="rId1"/>
    <sheet name="Mi Negocio" sheetId="2" r:id="rId2"/>
    <sheet name="Socio 1" sheetId="3" r:id="rId3"/>
    <sheet name="Socio 2" sheetId="4" r:id="rId4"/>
    <sheet name="Capital Semilla" sheetId="5" r:id="rId5"/>
  </sheets>
  <definedNames>
    <definedName name="_xlnm._FilterDatabase" localSheetId="0" hidden="1">Productos!$A$1:$H$127</definedName>
    <definedName name="lista">Productos!$A$2:$H$127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" i="1" l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" i="1"/>
  <c r="K2" i="1"/>
  <c r="L11" i="5"/>
  <c r="L9" i="5" s="1"/>
  <c r="H28" i="3"/>
  <c r="K24" i="3"/>
  <c r="J24" i="3"/>
  <c r="I24" i="3"/>
  <c r="H24" i="3"/>
  <c r="G24" i="3"/>
  <c r="F24" i="3"/>
  <c r="E24" i="3"/>
  <c r="D24" i="3"/>
  <c r="C24" i="3"/>
  <c r="K23" i="3"/>
  <c r="J23" i="3"/>
  <c r="I23" i="3"/>
  <c r="H23" i="3"/>
  <c r="G23" i="3"/>
  <c r="F23" i="3"/>
  <c r="E23" i="3"/>
  <c r="D23" i="3"/>
  <c r="C23" i="3"/>
  <c r="K22" i="3"/>
  <c r="J22" i="3"/>
  <c r="I22" i="3"/>
  <c r="H22" i="3"/>
  <c r="G22" i="3"/>
  <c r="F22" i="3"/>
  <c r="E22" i="3"/>
  <c r="D22" i="3"/>
  <c r="C22" i="3"/>
  <c r="K21" i="3"/>
  <c r="J21" i="3"/>
  <c r="I21" i="3"/>
  <c r="H21" i="3"/>
  <c r="G21" i="3"/>
  <c r="F21" i="3"/>
  <c r="E21" i="3"/>
  <c r="D21" i="3"/>
  <c r="C21" i="3"/>
  <c r="K20" i="3"/>
  <c r="J20" i="3"/>
  <c r="I20" i="3"/>
  <c r="H20" i="3"/>
  <c r="G20" i="3"/>
  <c r="F20" i="3"/>
  <c r="E20" i="3"/>
  <c r="D20" i="3"/>
  <c r="C20" i="3"/>
  <c r="K19" i="3"/>
  <c r="J19" i="3"/>
  <c r="I19" i="3"/>
  <c r="H19" i="3"/>
  <c r="G19" i="3"/>
  <c r="F19" i="3"/>
  <c r="E19" i="3"/>
  <c r="D19" i="3"/>
  <c r="C19" i="3"/>
  <c r="K18" i="3"/>
  <c r="J18" i="3"/>
  <c r="I18" i="3"/>
  <c r="H18" i="3"/>
  <c r="G18" i="3"/>
  <c r="F18" i="3"/>
  <c r="E18" i="3"/>
  <c r="D18" i="3"/>
  <c r="C18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K15" i="3"/>
  <c r="J15" i="3"/>
  <c r="I15" i="3"/>
  <c r="H15" i="3"/>
  <c r="G15" i="3"/>
  <c r="F15" i="3"/>
  <c r="E15" i="3"/>
  <c r="D15" i="3"/>
  <c r="C15" i="3"/>
  <c r="H14" i="3"/>
  <c r="F14" i="3"/>
  <c r="K14" i="3" s="1"/>
  <c r="E14" i="3"/>
  <c r="D14" i="3"/>
  <c r="J14" i="3" s="1"/>
  <c r="C14" i="3"/>
  <c r="K13" i="3"/>
  <c r="F13" i="3"/>
  <c r="E13" i="3"/>
  <c r="H13" i="3" s="1"/>
  <c r="D13" i="3"/>
  <c r="J13" i="3" s="1"/>
  <c r="C13" i="3"/>
  <c r="H12" i="3"/>
  <c r="F12" i="3"/>
  <c r="K12" i="3" s="1"/>
  <c r="E12" i="3"/>
  <c r="D12" i="3"/>
  <c r="J12" i="3" s="1"/>
  <c r="C12" i="3"/>
  <c r="K11" i="3"/>
  <c r="F11" i="3"/>
  <c r="E11" i="3"/>
  <c r="H11" i="3" s="1"/>
  <c r="D11" i="3"/>
  <c r="J11" i="3" s="1"/>
  <c r="C11" i="3"/>
  <c r="H10" i="3"/>
  <c r="F10" i="3"/>
  <c r="K10" i="3" s="1"/>
  <c r="E10" i="3"/>
  <c r="D10" i="3"/>
  <c r="J10" i="3" s="1"/>
  <c r="C10" i="3"/>
  <c r="K9" i="3"/>
  <c r="F9" i="3"/>
  <c r="E9" i="3"/>
  <c r="H9" i="3" s="1"/>
  <c r="D9" i="3"/>
  <c r="J9" i="3" s="1"/>
  <c r="C9" i="3"/>
  <c r="F8" i="3"/>
  <c r="K8" i="3" s="1"/>
  <c r="E8" i="3"/>
  <c r="H8" i="3" s="1"/>
  <c r="D8" i="3"/>
  <c r="J8" i="3" s="1"/>
  <c r="C8" i="3"/>
  <c r="K7" i="3"/>
  <c r="F7" i="3"/>
  <c r="E7" i="3"/>
  <c r="H7" i="3" s="1"/>
  <c r="D7" i="3"/>
  <c r="J7" i="3" s="1"/>
  <c r="C7" i="3"/>
  <c r="F6" i="3"/>
  <c r="K6" i="3" s="1"/>
  <c r="E6" i="3"/>
  <c r="H6" i="3" s="1"/>
  <c r="D6" i="3"/>
  <c r="J6" i="3" s="1"/>
  <c r="C6" i="3"/>
  <c r="K5" i="3"/>
  <c r="F5" i="3"/>
  <c r="E5" i="3"/>
  <c r="H5" i="3" s="1"/>
  <c r="D5" i="3"/>
  <c r="J5" i="3" s="1"/>
  <c r="C5" i="3"/>
  <c r="H28" i="4"/>
  <c r="K24" i="4"/>
  <c r="J24" i="4"/>
  <c r="I24" i="4"/>
  <c r="H24" i="4"/>
  <c r="G24" i="4"/>
  <c r="F24" i="4"/>
  <c r="E24" i="4"/>
  <c r="D24" i="4"/>
  <c r="C24" i="4"/>
  <c r="K23" i="4"/>
  <c r="J23" i="4"/>
  <c r="I23" i="4"/>
  <c r="H23" i="4"/>
  <c r="G23" i="4"/>
  <c r="F23" i="4"/>
  <c r="E23" i="4"/>
  <c r="D23" i="4"/>
  <c r="C23" i="4"/>
  <c r="K22" i="4"/>
  <c r="J22" i="4"/>
  <c r="I22" i="4"/>
  <c r="H22" i="4"/>
  <c r="G22" i="4"/>
  <c r="F22" i="4"/>
  <c r="E22" i="4"/>
  <c r="D22" i="4"/>
  <c r="C22" i="4"/>
  <c r="K21" i="4"/>
  <c r="J21" i="4"/>
  <c r="I21" i="4"/>
  <c r="H21" i="4"/>
  <c r="G21" i="4"/>
  <c r="F21" i="4"/>
  <c r="E21" i="4"/>
  <c r="D21" i="4"/>
  <c r="C21" i="4"/>
  <c r="K20" i="4"/>
  <c r="J20" i="4"/>
  <c r="I20" i="4"/>
  <c r="H20" i="4"/>
  <c r="G20" i="4"/>
  <c r="F20" i="4"/>
  <c r="E20" i="4"/>
  <c r="D20" i="4"/>
  <c r="C20" i="4"/>
  <c r="K19" i="4"/>
  <c r="J19" i="4"/>
  <c r="I19" i="4"/>
  <c r="H19" i="4"/>
  <c r="G19" i="4"/>
  <c r="F19" i="4"/>
  <c r="E19" i="4"/>
  <c r="D19" i="4"/>
  <c r="C19" i="4"/>
  <c r="K18" i="4"/>
  <c r="J18" i="4"/>
  <c r="I18" i="4"/>
  <c r="H18" i="4"/>
  <c r="G18" i="4"/>
  <c r="F18" i="4"/>
  <c r="E18" i="4"/>
  <c r="D18" i="4"/>
  <c r="C18" i="4"/>
  <c r="K17" i="4"/>
  <c r="J17" i="4"/>
  <c r="I17" i="4"/>
  <c r="H17" i="4"/>
  <c r="G17" i="4"/>
  <c r="F17" i="4"/>
  <c r="E17" i="4"/>
  <c r="D17" i="4"/>
  <c r="C17" i="4"/>
  <c r="K16" i="4"/>
  <c r="J16" i="4"/>
  <c r="I16" i="4"/>
  <c r="H16" i="4"/>
  <c r="G16" i="4"/>
  <c r="F16" i="4"/>
  <c r="E16" i="4"/>
  <c r="D16" i="4"/>
  <c r="C16" i="4"/>
  <c r="K15" i="4"/>
  <c r="J15" i="4"/>
  <c r="I15" i="4"/>
  <c r="H15" i="4"/>
  <c r="G15" i="4"/>
  <c r="F15" i="4"/>
  <c r="E15" i="4"/>
  <c r="D15" i="4"/>
  <c r="C15" i="4"/>
  <c r="K14" i="4"/>
  <c r="J14" i="4"/>
  <c r="I14" i="4"/>
  <c r="H14" i="4"/>
  <c r="G14" i="4"/>
  <c r="F14" i="4"/>
  <c r="E14" i="4"/>
  <c r="D14" i="4"/>
  <c r="C14" i="4"/>
  <c r="K13" i="4"/>
  <c r="J13" i="4"/>
  <c r="I13" i="4"/>
  <c r="H13" i="4"/>
  <c r="G13" i="4"/>
  <c r="F13" i="4"/>
  <c r="E13" i="4"/>
  <c r="D13" i="4"/>
  <c r="C13" i="4"/>
  <c r="K12" i="4"/>
  <c r="J12" i="4"/>
  <c r="I12" i="4"/>
  <c r="H12" i="4"/>
  <c r="G12" i="4"/>
  <c r="F12" i="4"/>
  <c r="E12" i="4"/>
  <c r="D12" i="4"/>
  <c r="C12" i="4"/>
  <c r="K11" i="4"/>
  <c r="J11" i="4"/>
  <c r="I11" i="4"/>
  <c r="H11" i="4"/>
  <c r="G11" i="4"/>
  <c r="F11" i="4"/>
  <c r="E11" i="4"/>
  <c r="D11" i="4"/>
  <c r="C11" i="4"/>
  <c r="K10" i="4"/>
  <c r="J10" i="4"/>
  <c r="I10" i="4"/>
  <c r="H10" i="4"/>
  <c r="G10" i="4"/>
  <c r="F10" i="4"/>
  <c r="E10" i="4"/>
  <c r="D10" i="4"/>
  <c r="C10" i="4"/>
  <c r="K9" i="4"/>
  <c r="F9" i="4"/>
  <c r="E9" i="4"/>
  <c r="H9" i="4" s="1"/>
  <c r="D9" i="4"/>
  <c r="J9" i="4" s="1"/>
  <c r="C9" i="4"/>
  <c r="H8" i="4"/>
  <c r="F8" i="4"/>
  <c r="K8" i="4" s="1"/>
  <c r="E8" i="4"/>
  <c r="D8" i="4"/>
  <c r="J8" i="4" s="1"/>
  <c r="C8" i="4"/>
  <c r="K7" i="4"/>
  <c r="F7" i="4"/>
  <c r="E7" i="4"/>
  <c r="H7" i="4" s="1"/>
  <c r="D7" i="4"/>
  <c r="J7" i="4" s="1"/>
  <c r="C7" i="4"/>
  <c r="F6" i="4"/>
  <c r="K6" i="4" s="1"/>
  <c r="E6" i="4"/>
  <c r="H6" i="4" s="1"/>
  <c r="D6" i="4"/>
  <c r="J6" i="4" s="1"/>
  <c r="C6" i="4"/>
  <c r="K5" i="4"/>
  <c r="F5" i="4"/>
  <c r="E5" i="4"/>
  <c r="H5" i="4" s="1"/>
  <c r="D5" i="4"/>
  <c r="J5" i="4" s="1"/>
  <c r="C5" i="4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0" i="1"/>
  <c r="J59" i="1"/>
  <c r="J58" i="1"/>
  <c r="J56" i="1"/>
  <c r="J55" i="1"/>
  <c r="J54" i="1"/>
  <c r="J53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8" i="2"/>
  <c r="K26" i="4" l="1"/>
  <c r="J26" i="4"/>
  <c r="H26" i="4"/>
  <c r="H32" i="4" s="1"/>
  <c r="G14" i="3"/>
  <c r="I14" i="3" s="1"/>
  <c r="G13" i="3"/>
  <c r="I13" i="3" s="1"/>
  <c r="G12" i="3"/>
  <c r="I12" i="3" s="1"/>
  <c r="G11" i="3"/>
  <c r="I11" i="3" s="1"/>
  <c r="G10" i="3"/>
  <c r="I10" i="3" s="1"/>
  <c r="K26" i="3"/>
  <c r="H26" i="3"/>
  <c r="H32" i="3" s="1"/>
  <c r="J26" i="3"/>
  <c r="G5" i="3"/>
  <c r="I5" i="3" s="1"/>
  <c r="G7" i="3"/>
  <c r="I7" i="3" s="1"/>
  <c r="G9" i="3"/>
  <c r="I9" i="3" s="1"/>
  <c r="G6" i="3"/>
  <c r="I6" i="3" s="1"/>
  <c r="G8" i="3"/>
  <c r="I8" i="3" s="1"/>
  <c r="G5" i="4"/>
  <c r="I5" i="4" s="1"/>
  <c r="G7" i="4"/>
  <c r="I7" i="4" s="1"/>
  <c r="G9" i="4"/>
  <c r="I9" i="4" s="1"/>
  <c r="G6" i="4"/>
  <c r="I6" i="4" s="1"/>
  <c r="G8" i="4"/>
  <c r="I8" i="4" s="1"/>
  <c r="C5" i="2"/>
  <c r="I26" i="3" l="1"/>
  <c r="I26" i="4"/>
  <c r="K24" i="2"/>
  <c r="K23" i="2"/>
  <c r="K22" i="2"/>
  <c r="K21" i="2"/>
  <c r="K20" i="2"/>
  <c r="K19" i="2"/>
  <c r="K18" i="2"/>
  <c r="J24" i="2"/>
  <c r="J23" i="2"/>
  <c r="J22" i="2"/>
  <c r="J21" i="2"/>
  <c r="J20" i="2"/>
  <c r="J19" i="2"/>
  <c r="J18" i="2"/>
  <c r="I24" i="2"/>
  <c r="I23" i="2"/>
  <c r="I22" i="2"/>
  <c r="I21" i="2"/>
  <c r="I20" i="2"/>
  <c r="I19" i="2"/>
  <c r="I18" i="2"/>
  <c r="H24" i="2"/>
  <c r="H23" i="2"/>
  <c r="H22" i="2"/>
  <c r="H21" i="2"/>
  <c r="H20" i="2"/>
  <c r="H19" i="2"/>
  <c r="H18" i="2"/>
  <c r="G24" i="2"/>
  <c r="G23" i="2"/>
  <c r="G22" i="2"/>
  <c r="G21" i="2"/>
  <c r="G20" i="2"/>
  <c r="G19" i="2"/>
  <c r="G18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H17" i="2" s="1"/>
  <c r="D17" i="2"/>
  <c r="J17" i="2" s="1"/>
  <c r="F16" i="2"/>
  <c r="E16" i="2"/>
  <c r="H16" i="2" s="1"/>
  <c r="D16" i="2"/>
  <c r="J16" i="2" s="1"/>
  <c r="F15" i="2"/>
  <c r="E15" i="2"/>
  <c r="H15" i="2" s="1"/>
  <c r="D15" i="2"/>
  <c r="J15" i="2" s="1"/>
  <c r="F14" i="2"/>
  <c r="E14" i="2"/>
  <c r="H14" i="2" s="1"/>
  <c r="D14" i="2"/>
  <c r="J14" i="2" s="1"/>
  <c r="F13" i="2"/>
  <c r="E13" i="2"/>
  <c r="H13" i="2" s="1"/>
  <c r="D13" i="2"/>
  <c r="J13" i="2" s="1"/>
  <c r="F12" i="2"/>
  <c r="E12" i="2"/>
  <c r="H12" i="2" s="1"/>
  <c r="D12" i="2"/>
  <c r="J12" i="2" s="1"/>
  <c r="F11" i="2"/>
  <c r="E11" i="2"/>
  <c r="H11" i="2" s="1"/>
  <c r="D11" i="2"/>
  <c r="J11" i="2" s="1"/>
  <c r="F10" i="2"/>
  <c r="E10" i="2"/>
  <c r="H10" i="2" s="1"/>
  <c r="D10" i="2"/>
  <c r="J10" i="2" s="1"/>
  <c r="F9" i="2"/>
  <c r="E9" i="2"/>
  <c r="H9" i="2" s="1"/>
  <c r="D9" i="2"/>
  <c r="J9" i="2" s="1"/>
  <c r="F8" i="2"/>
  <c r="E8" i="2"/>
  <c r="H8" i="2" s="1"/>
  <c r="D8" i="2"/>
  <c r="J8" i="2" s="1"/>
  <c r="F7" i="2"/>
  <c r="E7" i="2"/>
  <c r="H7" i="2" s="1"/>
  <c r="D7" i="2"/>
  <c r="J7" i="2" s="1"/>
  <c r="F6" i="2"/>
  <c r="K6" i="2" s="1"/>
  <c r="E6" i="2"/>
  <c r="H6" i="2" s="1"/>
  <c r="D6" i="2"/>
  <c r="J6" i="2" s="1"/>
  <c r="F5" i="2"/>
  <c r="E5" i="2"/>
  <c r="H5" i="2" s="1"/>
  <c r="D5" i="2"/>
  <c r="J5" i="2" s="1"/>
  <c r="C24" i="2"/>
  <c r="C23" i="2"/>
  <c r="C22" i="2"/>
  <c r="C21" i="2"/>
  <c r="C20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G5" i="2" l="1"/>
  <c r="K5" i="2"/>
  <c r="I5" i="2"/>
  <c r="G8" i="2"/>
  <c r="I8" i="2" s="1"/>
  <c r="G10" i="2"/>
  <c r="I10" i="2" s="1"/>
  <c r="G12" i="2"/>
  <c r="I12" i="2" s="1"/>
  <c r="G14" i="2"/>
  <c r="I14" i="2" s="1"/>
  <c r="G16" i="2"/>
  <c r="I16" i="2" s="1"/>
  <c r="G6" i="2"/>
  <c r="I6" i="2" s="1"/>
  <c r="K8" i="2"/>
  <c r="K10" i="2"/>
  <c r="K12" i="2"/>
  <c r="K14" i="2"/>
  <c r="K16" i="2"/>
  <c r="G7" i="2"/>
  <c r="I7" i="2" s="1"/>
  <c r="G9" i="2"/>
  <c r="I9" i="2" s="1"/>
  <c r="G11" i="2"/>
  <c r="I11" i="2" s="1"/>
  <c r="G13" i="2"/>
  <c r="I13" i="2" s="1"/>
  <c r="G15" i="2"/>
  <c r="I15" i="2" s="1"/>
  <c r="G17" i="2"/>
  <c r="I17" i="2" s="1"/>
  <c r="K7" i="2"/>
  <c r="K9" i="2"/>
  <c r="K11" i="2"/>
  <c r="K13" i="2"/>
  <c r="K15" i="2"/>
  <c r="K17" i="2"/>
  <c r="J26" i="2"/>
  <c r="K6" i="5" s="1"/>
  <c r="C7" i="5" s="1"/>
  <c r="H26" i="2"/>
  <c r="H32" i="2" s="1"/>
  <c r="K5" i="5" s="1"/>
  <c r="D7" i="5" s="1"/>
  <c r="I26" i="2" l="1"/>
  <c r="K26" i="2"/>
  <c r="H34" i="2" s="1"/>
  <c r="I34" i="2" l="1"/>
  <c r="K7" i="5"/>
  <c r="E7" i="5" l="1"/>
  <c r="F7" i="5" s="1"/>
  <c r="C8" i="5" s="1"/>
  <c r="D8" i="5" l="1"/>
  <c r="E8" i="5" s="1"/>
  <c r="F8" i="5" s="1"/>
  <c r="C9" i="5" s="1"/>
  <c r="D9" i="5" l="1"/>
  <c r="E9" i="5" s="1"/>
  <c r="F9" i="5" l="1"/>
  <c r="C10" i="5" s="1"/>
  <c r="D10" i="5" l="1"/>
  <c r="E10" i="5" s="1"/>
  <c r="F10" i="5" l="1"/>
  <c r="D11" i="5" l="1"/>
  <c r="E11" i="5" s="1"/>
  <c r="F11" i="5" s="1"/>
  <c r="D12" i="5" s="1"/>
  <c r="C11" i="5"/>
  <c r="E12" i="5"/>
  <c r="F12" i="5" s="1"/>
  <c r="D13" i="5" s="1"/>
  <c r="C12" i="5" l="1"/>
  <c r="C13" i="5" s="1"/>
  <c r="E13" i="5"/>
  <c r="F13" i="5" s="1"/>
  <c r="D14" i="5" s="1"/>
  <c r="C14" i="5" l="1"/>
  <c r="E14" i="5"/>
  <c r="F14" i="5" s="1"/>
  <c r="D15" i="5" s="1"/>
  <c r="C15" i="5" l="1"/>
  <c r="E15" i="5"/>
  <c r="F15" i="5" s="1"/>
  <c r="C16" i="5" l="1"/>
  <c r="D16" i="5"/>
  <c r="E16" i="5" l="1"/>
  <c r="F16" i="5" s="1"/>
  <c r="C17" i="5" s="1"/>
  <c r="D17" i="5" l="1"/>
  <c r="E17" i="5" l="1"/>
  <c r="F17" i="5" s="1"/>
  <c r="C18" i="5" s="1"/>
  <c r="D18" i="5" l="1"/>
  <c r="E18" i="5" l="1"/>
  <c r="F18" i="5" s="1"/>
</calcChain>
</file>

<file path=xl/sharedStrings.xml><?xml version="1.0" encoding="utf-8"?>
<sst xmlns="http://schemas.openxmlformats.org/spreadsheetml/2006/main" count="378" uniqueCount="307">
  <si>
    <t>0001</t>
  </si>
  <si>
    <t>3878</t>
  </si>
  <si>
    <t>109857</t>
  </si>
  <si>
    <t>110403</t>
  </si>
  <si>
    <t>VP</t>
  </si>
  <si>
    <t>VN</t>
  </si>
  <si>
    <t>PE S/I</t>
  </si>
  <si>
    <t>PE C/I</t>
  </si>
  <si>
    <t>PVP S/I</t>
  </si>
  <si>
    <t>PVP C/I</t>
  </si>
  <si>
    <t>109848</t>
  </si>
  <si>
    <t>110480</t>
  </si>
  <si>
    <t>110481</t>
  </si>
  <si>
    <t>110483</t>
  </si>
  <si>
    <t>110487</t>
  </si>
  <si>
    <t>254117</t>
  </si>
  <si>
    <t>254120</t>
  </si>
  <si>
    <t>6833</t>
  </si>
  <si>
    <t>9949</t>
  </si>
  <si>
    <t>Gel Limpiador Purificante / Normal a Grasa</t>
  </si>
  <si>
    <t>106478</t>
  </si>
  <si>
    <t>110609</t>
  </si>
  <si>
    <t>Cal Mag D Advanced</t>
  </si>
  <si>
    <t>106442</t>
  </si>
  <si>
    <t>106440</t>
  </si>
  <si>
    <t>106446</t>
  </si>
  <si>
    <t>Descripcion</t>
  </si>
  <si>
    <t>codigo</t>
  </si>
  <si>
    <t>Codigo</t>
  </si>
  <si>
    <t>Cantidad</t>
  </si>
  <si>
    <t>Puntos</t>
  </si>
  <si>
    <t>Costo</t>
  </si>
  <si>
    <t>Pvp</t>
  </si>
  <si>
    <t>Ganancia</t>
  </si>
  <si>
    <t>Total Costo</t>
  </si>
  <si>
    <t>Total Ganancia</t>
  </si>
  <si>
    <t>TOTALES</t>
  </si>
  <si>
    <t>TOTAL PUNTOS</t>
  </si>
  <si>
    <t>TOTAL PVP</t>
  </si>
  <si>
    <t>5924</t>
  </si>
  <si>
    <t>Hierro con Ácido Fólico</t>
  </si>
  <si>
    <t>Multicaroteno Natural</t>
  </si>
  <si>
    <t>Concentrado de Frutas y vegetales Masticables</t>
  </si>
  <si>
    <t>Ajo Concentrado</t>
  </si>
  <si>
    <t>Lecitina E 110 Tabletas Masticables</t>
  </si>
  <si>
    <t>Fibra en Polvo</t>
  </si>
  <si>
    <t>Levadura de Cerveza</t>
  </si>
  <si>
    <t>Cereza Acerola Masticable</t>
  </si>
  <si>
    <t>Proteína Vegetal</t>
  </si>
  <si>
    <t>Daily Plus 30</t>
  </si>
  <si>
    <t>Daily Plus 90</t>
  </si>
  <si>
    <t>Loción Purificante / Normal a Grasa</t>
  </si>
  <si>
    <t>Crema Niveladora Humectante FPS 15 / Normal a Grasa</t>
  </si>
  <si>
    <t>Loción Hidratante years free</t>
  </si>
  <si>
    <t>Crema Protectora de Día FPS 30 years free</t>
  </si>
  <si>
    <t>Crema Vitaminada Reparadora de Noche years free</t>
  </si>
  <si>
    <t>Desmaquillante de Ojos y Labios</t>
  </si>
  <si>
    <t>Gel Antioxidante con Vitamina C</t>
  </si>
  <si>
    <t>Crema Multi-acción para el contorno de ojos years free</t>
  </si>
  <si>
    <t>Crema Mascarilla Hidratante</t>
  </si>
  <si>
    <t>Crema Mascarilla Limpiadora Purificante</t>
  </si>
  <si>
    <t>Gel Limpiador Exfoliante Facial</t>
  </si>
  <si>
    <t>Gel Facial Control de Imperfecciones</t>
  </si>
  <si>
    <t>100916</t>
  </si>
  <si>
    <t>Espuma Limpiadora para el Rostro</t>
  </si>
  <si>
    <t>Gel de Afeitar</t>
  </si>
  <si>
    <t>Loción para después de Afeitar</t>
  </si>
  <si>
    <t>101082</t>
  </si>
  <si>
    <t>Juego de ollas Set A</t>
  </si>
  <si>
    <t>Sartén Antiadherente 12"</t>
  </si>
  <si>
    <t>1959</t>
  </si>
  <si>
    <t xml:space="preserve">Pasta de Dientes Multiacción con Floruro - viajera                          </t>
  </si>
  <si>
    <t xml:space="preserve">Pasta de Dientes Multiacción con Floruro                                          </t>
  </si>
  <si>
    <t xml:space="preserve">Refrescante Bucal en Aerosol                                                         </t>
  </si>
  <si>
    <t xml:space="preserve">Enjuague Bucal Concentrado                                                        </t>
  </si>
  <si>
    <t xml:space="preserve">Serum Loción Restauradora de Puntas y Brillo                              </t>
  </si>
  <si>
    <t xml:space="preserve">Loción Protección de Color                                                             </t>
  </si>
  <si>
    <t xml:space="preserve">Crema para manos y cuerpo Regeneration                                   </t>
  </si>
  <si>
    <t xml:space="preserve">Crema de Hidratación Intensiva                                                      </t>
  </si>
  <si>
    <t xml:space="preserve">Loción Hidratante con Glicerina                                                       </t>
  </si>
  <si>
    <t xml:space="preserve">Árnica Gel Roll On                                                                             </t>
  </si>
  <si>
    <t xml:space="preserve">Árnica Gel Sport Roll On                                                                </t>
  </si>
  <si>
    <t xml:space="preserve">LOC Limpiador Concentrado Multiusos                                            </t>
  </si>
  <si>
    <t xml:space="preserve">Pursue Limpiador Desinfectante                                                     </t>
  </si>
  <si>
    <t xml:space="preserve">SA8 Premium Detergente en Polvo 1 kg                                           </t>
  </si>
  <si>
    <t xml:space="preserve">LOC Limpiador Concentrado para Cocina                                        </t>
  </si>
  <si>
    <t xml:space="preserve">LOC Limpiador Concentrado para Baños                                         </t>
  </si>
  <si>
    <t xml:space="preserve">SA8 Prelavado en Aerosol                                                               </t>
  </si>
  <si>
    <t xml:space="preserve">SA8 Suavizante para Ropa                                                             </t>
  </si>
  <si>
    <t xml:space="preserve">SA8 Blanqueador para Múltiples Telas                                         </t>
  </si>
  <si>
    <t xml:space="preserve">Botella con Pistola Rociadora                                                             </t>
  </si>
  <si>
    <t xml:space="preserve">Botella Oprimible con Tapa                                                                </t>
  </si>
  <si>
    <t xml:space="preserve">Esponjas de Acero Inoxidable                                                         </t>
  </si>
  <si>
    <t xml:space="preserve">Lavaplatos Líquido Concentrado Crossroads                                  </t>
  </si>
  <si>
    <t xml:space="preserve">Limpiador Concentrado para Vidrios Crossroads                            </t>
  </si>
  <si>
    <t xml:space="preserve">Limpiador Concentrado para Pisos Crossroads                                </t>
  </si>
  <si>
    <t>246900</t>
  </si>
  <si>
    <t>Kit de Inicio</t>
  </si>
  <si>
    <t>0,00</t>
  </si>
  <si>
    <t>Kit Digital con tarjeta</t>
  </si>
  <si>
    <t>233197</t>
  </si>
  <si>
    <t>Manual de Referencia</t>
  </si>
  <si>
    <t>Catálogo de Productos</t>
  </si>
  <si>
    <t>Tríptico Tolsom</t>
  </si>
  <si>
    <t>261225</t>
  </si>
  <si>
    <t>Camisa Dama S</t>
  </si>
  <si>
    <t>Camisa Dama M</t>
  </si>
  <si>
    <t>Camisa Dama XL</t>
  </si>
  <si>
    <t>Camisa Caballero S</t>
  </si>
  <si>
    <t>Camisa Caballero M</t>
  </si>
  <si>
    <t>Camisa Caballero L</t>
  </si>
  <si>
    <t>Camisa Caballero XL</t>
  </si>
  <si>
    <t>Hoy haré del mundo un lugar mejor</t>
  </si>
  <si>
    <t>Bolsa Ecológica</t>
  </si>
  <si>
    <t>Bolsa Ecológica Ertia (1 Unidad)</t>
  </si>
  <si>
    <t>Bolsa Ecológica Glister (1 Unidad)</t>
  </si>
  <si>
    <t>Cuaderno espiral línea (pequeño)</t>
  </si>
  <si>
    <t>Cuaderno empastado cuadriculado (pequeño)</t>
  </si>
  <si>
    <t>Cuaderno empastado línea (pequeño)</t>
  </si>
  <si>
    <t>Cuaderno espiral cuadriculado (grande)</t>
  </si>
  <si>
    <t>Cuaderno espiral línea (grande)</t>
  </si>
  <si>
    <t>Cuaderno empastado cuadriculado (grande)</t>
  </si>
  <si>
    <t>Cuaderno empastado línea (grande)</t>
  </si>
  <si>
    <t>Tula Playera</t>
  </si>
  <si>
    <t>Franela Dama S</t>
  </si>
  <si>
    <t>Franela Dama M</t>
  </si>
  <si>
    <t>Franela Dama L</t>
  </si>
  <si>
    <t>Franela Dama XL</t>
  </si>
  <si>
    <t>Short Dama S</t>
  </si>
  <si>
    <t>Short Dama M</t>
  </si>
  <si>
    <t>Short Dama L</t>
  </si>
  <si>
    <t>Short Dama XL</t>
  </si>
  <si>
    <t>Franela Caballero S</t>
  </si>
  <si>
    <t>Franela Caballero M</t>
  </si>
  <si>
    <t>Franela Caballero L</t>
  </si>
  <si>
    <t>Franela Caballero XL</t>
  </si>
  <si>
    <t>Short Caballero XL</t>
  </si>
  <si>
    <t>Morral Amway verde neón</t>
  </si>
  <si>
    <t>Morral Amway naranja neón</t>
  </si>
  <si>
    <t>Franela Dama S - Manga larga - Blanco con verde</t>
  </si>
  <si>
    <t>Franela Dama M - Manga larga - Blanco con verde</t>
  </si>
  <si>
    <t>Franela Dama L - Manga larga - Blanco con verde</t>
  </si>
  <si>
    <t>Franela Dama XL - Manga larga - Blanco con verde</t>
  </si>
  <si>
    <t>Short Dama S - Verde con blanco</t>
  </si>
  <si>
    <t>Short Dama M - Verde con blanco</t>
  </si>
  <si>
    <t>Short Dama L - Verde con blanco</t>
  </si>
  <si>
    <t>Short Dama XL - Verde con blanco</t>
  </si>
  <si>
    <t>Choker Turquesa</t>
  </si>
  <si>
    <t>Zarcillos Dorado</t>
  </si>
  <si>
    <t>Zarcillos Árbol</t>
  </si>
  <si>
    <t>Zarcillos Perla</t>
  </si>
  <si>
    <t>Zarcillos Turquesa</t>
  </si>
  <si>
    <t>Pulsera Corazón Coral</t>
  </si>
  <si>
    <t>Pulsera Rojo y Dorado</t>
  </si>
  <si>
    <t>Billetera de Caballero Negra - Piel</t>
  </si>
  <si>
    <t>Billetera de Caballero Marrón - Piel</t>
  </si>
  <si>
    <t>Portacosméticos Azul - SemiCuero</t>
  </si>
  <si>
    <t>Bolso Playero</t>
  </si>
  <si>
    <t>Chaqueta de Dama L - Rosa con gris</t>
  </si>
  <si>
    <t>Chaqueta de Dama XL - Rosa con gris</t>
  </si>
  <si>
    <t>Chaqueta de Caballero S - Azul rey con azul marino</t>
  </si>
  <si>
    <t>Chaqueta de Caballero M - Azul rey con azul marino</t>
  </si>
  <si>
    <t>Chaqueta de Caballero L - Azul rey con azul marino</t>
  </si>
  <si>
    <t>Chaqueta de Caballero XL - Azul rey con azul marino</t>
  </si>
  <si>
    <t>Franela Caballero S - Manga larga - Gris con negro</t>
  </si>
  <si>
    <t>Franela Caballero M - Manga larga - Gris con negro</t>
  </si>
  <si>
    <t>Franela Caballero L - Manga larga - Gris con negro</t>
  </si>
  <si>
    <t>Franela Caballero XL - Manga larga - Gris con negro</t>
  </si>
  <si>
    <t>Set de Estuches Multiusos</t>
  </si>
  <si>
    <t>Cava</t>
  </si>
  <si>
    <t>262890</t>
  </si>
  <si>
    <t>Short Caballero L</t>
  </si>
  <si>
    <t>106474</t>
  </si>
  <si>
    <t>106445</t>
  </si>
  <si>
    <t>102736</t>
  </si>
  <si>
    <t>101315</t>
  </si>
  <si>
    <t>101087</t>
  </si>
  <si>
    <t>100918</t>
  </si>
  <si>
    <t>100566</t>
  </si>
  <si>
    <t>100346</t>
  </si>
  <si>
    <t>9893</t>
  </si>
  <si>
    <t>100917</t>
  </si>
  <si>
    <t>106479</t>
  </si>
  <si>
    <t>106480</t>
  </si>
  <si>
    <t>106482</t>
  </si>
  <si>
    <t>106487</t>
  </si>
  <si>
    <t>106488</t>
  </si>
  <si>
    <t>106490</t>
  </si>
  <si>
    <t>106493</t>
  </si>
  <si>
    <t>106495</t>
  </si>
  <si>
    <t>106496</t>
  </si>
  <si>
    <t>106497</t>
  </si>
  <si>
    <t>106502</t>
  </si>
  <si>
    <t>106671</t>
  </si>
  <si>
    <t>106710</t>
  </si>
  <si>
    <t>109861</t>
  </si>
  <si>
    <t>110415</t>
  </si>
  <si>
    <t>110490</t>
  </si>
  <si>
    <t>117304</t>
  </si>
  <si>
    <t>117548</t>
  </si>
  <si>
    <t>117549</t>
  </si>
  <si>
    <t>202324</t>
  </si>
  <si>
    <t>203115</t>
  </si>
  <si>
    <t>210355</t>
  </si>
  <si>
    <t>231140</t>
  </si>
  <si>
    <t>233027</t>
  </si>
  <si>
    <t>234008</t>
  </si>
  <si>
    <t>234009</t>
  </si>
  <si>
    <t>243953</t>
  </si>
  <si>
    <t>245467</t>
  </si>
  <si>
    <t>254122</t>
  </si>
  <si>
    <t>258500</t>
  </si>
  <si>
    <t>261226</t>
  </si>
  <si>
    <t>261228</t>
  </si>
  <si>
    <t>261229</t>
  </si>
  <si>
    <t>262865</t>
  </si>
  <si>
    <t>262866</t>
  </si>
  <si>
    <t>262867</t>
  </si>
  <si>
    <t>262870</t>
  </si>
  <si>
    <t>262871</t>
  </si>
  <si>
    <t>262872</t>
  </si>
  <si>
    <t>262873</t>
  </si>
  <si>
    <t>262874</t>
  </si>
  <si>
    <t>262875</t>
  </si>
  <si>
    <t>262876</t>
  </si>
  <si>
    <t>262877</t>
  </si>
  <si>
    <t>262878</t>
  </si>
  <si>
    <t>262879</t>
  </si>
  <si>
    <t>262880</t>
  </si>
  <si>
    <t>262881</t>
  </si>
  <si>
    <t>262882</t>
  </si>
  <si>
    <t>262883</t>
  </si>
  <si>
    <t>262884</t>
  </si>
  <si>
    <t>262885</t>
  </si>
  <si>
    <t>262886</t>
  </si>
  <si>
    <t>262887</t>
  </si>
  <si>
    <t>262891</t>
  </si>
  <si>
    <t>263707</t>
  </si>
  <si>
    <t>265239</t>
  </si>
  <si>
    <t>265240</t>
  </si>
  <si>
    <t>267137</t>
  </si>
  <si>
    <t>267141</t>
  </si>
  <si>
    <t>267149</t>
  </si>
  <si>
    <t>267745</t>
  </si>
  <si>
    <t>267753</t>
  </si>
  <si>
    <t>269277</t>
  </si>
  <si>
    <t>269285</t>
  </si>
  <si>
    <t>274768</t>
  </si>
  <si>
    <t>274769</t>
  </si>
  <si>
    <t>274770</t>
  </si>
  <si>
    <t>274815</t>
  </si>
  <si>
    <t>274816</t>
  </si>
  <si>
    <t>274818</t>
  </si>
  <si>
    <t>274819</t>
  </si>
  <si>
    <t>274820</t>
  </si>
  <si>
    <t>274821</t>
  </si>
  <si>
    <t>274822</t>
  </si>
  <si>
    <t>274830</t>
  </si>
  <si>
    <t>274831</t>
  </si>
  <si>
    <t>274832</t>
  </si>
  <si>
    <t>274834</t>
  </si>
  <si>
    <t>274835</t>
  </si>
  <si>
    <t>274837</t>
  </si>
  <si>
    <t>274838</t>
  </si>
  <si>
    <t>274839</t>
  </si>
  <si>
    <t>274845</t>
  </si>
  <si>
    <t>274846</t>
  </si>
  <si>
    <t>274912</t>
  </si>
  <si>
    <t>274914</t>
  </si>
  <si>
    <t>274917</t>
  </si>
  <si>
    <t>274918</t>
  </si>
  <si>
    <t>106489</t>
  </si>
  <si>
    <t xml:space="preserve">Flete </t>
  </si>
  <si>
    <t>Combinado</t>
  </si>
  <si>
    <t>Simple</t>
  </si>
  <si>
    <t>x</t>
  </si>
  <si>
    <t>Coloca una x,  en donde corresponda</t>
  </si>
  <si>
    <t>Total  del Pedido / Inventario Inicial</t>
  </si>
  <si>
    <t>Mi Negocio</t>
  </si>
  <si>
    <t>Socio 1</t>
  </si>
  <si>
    <t>Socio 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</si>
  <si>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</si>
  <si>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</si>
  <si>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</si>
  <si>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</si>
  <si>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</si>
  <si>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</si>
  <si>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</si>
  <si>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</si>
  <si>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</si>
  <si>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</si>
  <si>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</si>
  <si>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Noviembre</t>
  </si>
  <si>
    <t>Capital Inicial</t>
  </si>
  <si>
    <t>Vpunto</t>
  </si>
  <si>
    <t>Puntos Iniciales</t>
  </si>
  <si>
    <t>Ganancia Inicial</t>
  </si>
  <si>
    <t>Nancy Lucena</t>
  </si>
  <si>
    <t>Pedidos x Mes</t>
  </si>
  <si>
    <t>Pedido Simple</t>
  </si>
  <si>
    <t>Pedido Combinado</t>
  </si>
  <si>
    <t>Pts</t>
  </si>
  <si>
    <t>Total</t>
  </si>
  <si>
    <t>Ganancia Neta</t>
  </si>
  <si>
    <t>Meses</t>
  </si>
  <si>
    <t>#</t>
  </si>
  <si>
    <t>Jaylin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</si>
</sst>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omic Sans MS"/>
      <family val="4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40404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F22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4" borderId="0" xfId="0" applyFill="1"/>
    <xf numFmtId="43" fontId="0" fillId="4" borderId="0" xfId="0" applyNumberFormat="1" applyFill="1"/>
    <xf numFmtId="43" fontId="0" fillId="5" borderId="0" xfId="0" applyNumberFormat="1" applyFill="1"/>
    <xf numFmtId="0" fontId="0" fillId="5" borderId="0" xfId="0" applyFill="1"/>
    <xf numFmtId="43" fontId="0" fillId="5" borderId="0" xfId="1" applyFont="1" applyFill="1"/>
    <xf numFmtId="43" fontId="3" fillId="3" borderId="1" xfId="0" applyNumberFormat="1" applyFont="1" applyFill="1" applyBorder="1"/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5" fillId="0" borderId="0" xfId="0" applyNumberFormat="1" applyFont="1" applyBorder="1" applyAlignment="1">
      <alignment horizontal="left" vertical="top"/>
    </xf>
    <xf numFmtId="0" fontId="5" fillId="0" borderId="0" xfId="0" applyFont="1" applyBorder="1" applyAlignment="1">
      <alignment vertical="top"/>
    </xf>
    <xf numFmtId="43" fontId="0" fillId="4" borderId="0" xfId="1" applyFont="1" applyFill="1" applyAlignment="1">
      <alignment horizontal="right"/>
    </xf>
    <xf numFmtId="0" fontId="4" fillId="0" borderId="0" xfId="0" applyFont="1" applyBorder="1"/>
    <xf numFmtId="0" fontId="5" fillId="0" borderId="0" xfId="0" applyFont="1" applyBorder="1" applyAlignment="1">
      <alignment vertical="top" wrapText="1"/>
    </xf>
    <xf numFmtId="49" fontId="4" fillId="0" borderId="0" xfId="0" applyNumberFormat="1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left" vertical="top" wrapText="1"/>
    </xf>
    <xf numFmtId="4" fontId="4" fillId="0" borderId="0" xfId="1" applyNumberFormat="1" applyFont="1" applyBorder="1" applyAlignment="1">
      <alignment horizontal="right"/>
    </xf>
    <xf numFmtId="4" fontId="0" fillId="0" borderId="0" xfId="0" applyNumberFormat="1"/>
    <xf numFmtId="43" fontId="4" fillId="0" borderId="0" xfId="1" applyNumberFormat="1" applyFont="1" applyBorder="1" applyAlignment="1">
      <alignment horizontal="right"/>
    </xf>
    <xf numFmtId="4" fontId="4" fillId="6" borderId="0" xfId="1" applyNumberFormat="1" applyFont="1" applyFill="1" applyBorder="1" applyAlignment="1">
      <alignment horizontal="right"/>
    </xf>
    <xf numFmtId="4" fontId="5" fillId="6" borderId="0" xfId="1" applyNumberFormat="1" applyFont="1" applyFill="1" applyBorder="1" applyAlignment="1">
      <alignment horizontal="right" vertical="top"/>
    </xf>
    <xf numFmtId="4" fontId="0" fillId="4" borderId="0" xfId="0" applyNumberFormat="1" applyFill="1"/>
    <xf numFmtId="4" fontId="5" fillId="6" borderId="0" xfId="1" applyNumberFormat="1" applyFont="1" applyFill="1" applyBorder="1" applyAlignment="1">
      <alignment horizontal="right" vertical="top" wrapText="1"/>
    </xf>
    <xf numFmtId="164" fontId="4" fillId="6" borderId="0" xfId="1" applyNumberFormat="1" applyFont="1" applyFill="1" applyBorder="1" applyAlignment="1">
      <alignment horizontal="right"/>
    </xf>
    <xf numFmtId="2" fontId="4" fillId="6" borderId="0" xfId="1" applyNumberFormat="1" applyFont="1" applyFill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3" fontId="8" fillId="2" borderId="5" xfId="0" applyNumberFormat="1" applyFont="1" applyFill="1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4" fontId="7" fillId="0" borderId="9" xfId="0" applyNumberFormat="1" applyFont="1" applyFill="1" applyBorder="1"/>
    <xf numFmtId="0" fontId="0" fillId="0" borderId="20" xfId="0" applyBorder="1" applyAlignment="1">
      <alignment horizontal="right" vertical="center"/>
    </xf>
    <xf numFmtId="4" fontId="0" fillId="0" borderId="11" xfId="0" applyNumberFormat="1" applyBorder="1"/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0" borderId="18" xfId="1" applyNumberFormat="1" applyFont="1" applyBorder="1" applyAlignment="1">
      <alignment horizontal="center"/>
    </xf>
    <xf numFmtId="4" fontId="0" fillId="0" borderId="10" xfId="0" applyNumberFormat="1" applyBorder="1"/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0" borderId="1" xfId="0" applyFill="1" applyBorder="1"/>
    <xf numFmtId="43" fontId="0" fillId="11" borderId="1" xfId="0" applyNumberFormat="1" applyFill="1" applyBorder="1"/>
    <xf numFmtId="10" fontId="0" fillId="11" borderId="1" xfId="0" applyNumberFormat="1" applyFill="1" applyBorder="1"/>
    <xf numFmtId="0" fontId="0" fillId="0" borderId="0" xfId="0" applyFill="1" applyBorder="1"/>
    <xf numFmtId="0" fontId="0" fillId="0" borderId="23" xfId="0" applyBorder="1" applyAlignment="1">
      <alignment horizontal="center" vertical="center"/>
    </xf>
    <xf numFmtId="0" fontId="0" fillId="10" borderId="23" xfId="0" applyFill="1" applyBorder="1"/>
    <xf numFmtId="4" fontId="0" fillId="0" borderId="23" xfId="0" applyNumberFormat="1" applyBorder="1"/>
    <xf numFmtId="0" fontId="0" fillId="7" borderId="25" xfId="0" applyFill="1" applyBorder="1"/>
    <xf numFmtId="0" fontId="0" fillId="7" borderId="21" xfId="0" applyFill="1" applyBorder="1"/>
    <xf numFmtId="0" fontId="10" fillId="7" borderId="2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21" xfId="0" applyFill="1" applyBorder="1"/>
    <xf numFmtId="4" fontId="11" fillId="0" borderId="23" xfId="0" applyNumberFormat="1" applyFont="1" applyBorder="1"/>
    <xf numFmtId="4" fontId="11" fillId="0" borderId="1" xfId="0" applyNumberFormat="1" applyFont="1" applyBorder="1"/>
    <xf numFmtId="4" fontId="11" fillId="0" borderId="26" xfId="0" applyNumberFormat="1" applyFont="1" applyBorder="1"/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9" fillId="6" borderId="0" xfId="0" applyFont="1" applyFill="1"/>
    <xf numFmtId="49" fontId="9" fillId="6" borderId="0" xfId="0" applyNumberFormat="1" applyFont="1" applyFill="1"/>
    <xf numFmtId="0" fontId="0" fillId="6" borderId="0" xfId="0" applyFill="1"/>
    <xf numFmtId="43" fontId="0" fillId="12" borderId="0" xfId="0" applyNumberFormat="1" applyFill="1"/>
    <xf numFmtId="0" fontId="0" fillId="12" borderId="0" xfId="0" applyFill="1"/>
    <xf numFmtId="43" fontId="0" fillId="12" borderId="0" xfId="1" applyFont="1" applyFill="1"/>
    <xf numFmtId="43" fontId="8" fillId="12" borderId="5" xfId="0" applyNumberFormat="1" applyFont="1" applyFill="1" applyBorder="1"/>
    <xf numFmtId="0" fontId="7" fillId="2" borderId="14" xfId="0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5" borderId="0" xfId="0" applyFont="1" applyFill="1" applyAlignment="1" applyProtection="1">
      <alignment horizontal="center" vertical="center"/>
      <protection locked="0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" fontId="0" fillId="12" borderId="12" xfId="0" applyNumberFormat="1" applyFill="1" applyBorder="1" applyAlignment="1">
      <alignment horizontal="center" vertical="center"/>
    </xf>
    <xf numFmtId="4" fontId="0" fillId="12" borderId="13" xfId="0" applyNumberForma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vertical="center"/>
    </xf>
    <xf numFmtId="4" fontId="0" fillId="2" borderId="12" xfId="0" applyNumberFormat="1" applyFill="1" applyBorder="1" applyAlignment="1">
      <alignment horizontal="center" vertical="center"/>
    </xf>
    <xf numFmtId="4" fontId="0" fillId="2" borderId="13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" fontId="0" fillId="8" borderId="12" xfId="0" applyNumberFormat="1" applyFill="1" applyBorder="1" applyAlignment="1">
      <alignment horizontal="center" vertical="center"/>
    </xf>
    <xf numFmtId="4" fontId="0" fillId="8" borderId="13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6F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7"/>
  <sheetViews>
    <sheetView topLeftCell="C1" workbookViewId="0">
      <selection activeCell="M2" sqref="M2"/>
    </sheetView>
  </sheetViews>
  <sheetFormatPr baseColWidth="10" defaultRowHeight="15" x14ac:dyDescent="0.25"/>
  <cols>
    <col min="1" max="1" width="11.42578125" style="1"/>
    <col min="2" max="2" width="58.7109375" customWidth="1"/>
    <col min="5" max="5" width="14" customWidth="1"/>
    <col min="6" max="6" width="14.42578125" customWidth="1"/>
    <col min="8" max="8" width="11.7109375" customWidth="1"/>
    <col min="9" max="9" width="16.5703125" customWidth="1"/>
    <col min="10" max="10" width="14.5703125" style="23" bestFit="1" customWidth="1"/>
  </cols>
  <sheetData>
    <row r="1" spans="1:12 16384:16384" x14ac:dyDescent="0.25">
      <c r="A1" s="13" t="s">
        <v>27</v>
      </c>
      <c r="B1" s="14" t="s">
        <v>26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</row>
    <row r="2" spans="1:12 16384:16384" x14ac:dyDescent="0.25">
      <c r="A2" s="20" t="s">
        <v>0</v>
      </c>
      <c r="B2" s="18" t="s">
        <v>82</v>
      </c>
      <c r="C2" s="29">
        <v>18.16</v>
      </c>
      <c r="D2" s="25">
        <v>7537.5</v>
      </c>
      <c r="E2" s="25">
        <v>7537.4999924624981</v>
      </c>
      <c r="F2" s="25">
        <v>8441.9999915579992</v>
      </c>
      <c r="G2" s="25">
        <v>10767.857142857141</v>
      </c>
      <c r="H2" s="25">
        <v>12060</v>
      </c>
      <c r="I2" s="22"/>
      <c r="J2" s="23">
        <f>D2/C2</f>
        <v>415.06057268722469</v>
      </c>
      <c r="K2" s="23">
        <f>G2-E2</f>
        <v>3230.3571503946432</v>
      </c>
      <c r="L2" s="23">
        <f>K2/G2</f>
        <v>0.3000000007000001</v>
      </c>
      <c r="XFD2" s="24"/>
    </row>
    <row r="3" spans="1:12 16384:16384" x14ac:dyDescent="0.25">
      <c r="A3" s="20" t="s">
        <v>179</v>
      </c>
      <c r="B3" s="18" t="s">
        <v>42</v>
      </c>
      <c r="C3" s="25">
        <v>26.39</v>
      </c>
      <c r="D3" s="25">
        <v>10950</v>
      </c>
      <c r="E3" s="25">
        <v>10949.999989049998</v>
      </c>
      <c r="F3" s="25">
        <v>12263.999987735999</v>
      </c>
      <c r="G3" s="25">
        <v>15642.857142857141</v>
      </c>
      <c r="H3" s="25">
        <v>17520</v>
      </c>
      <c r="I3" s="22"/>
      <c r="J3" s="23">
        <f t="shared" ref="J3:J66" si="0">D3/C3</f>
        <v>414.92989768851839</v>
      </c>
      <c r="K3" s="23">
        <f t="shared" ref="K3:K66" si="1">G3-E3</f>
        <v>4692.8571538071428</v>
      </c>
      <c r="L3" s="23">
        <f t="shared" ref="L3:L66" si="2">K3/G3</f>
        <v>0.30000000070000005</v>
      </c>
    </row>
    <row r="4" spans="1:12 16384:16384" x14ac:dyDescent="0.25">
      <c r="A4" s="20" t="s">
        <v>178</v>
      </c>
      <c r="B4" s="18" t="s">
        <v>43</v>
      </c>
      <c r="C4" s="25">
        <v>35.17</v>
      </c>
      <c r="D4" s="25">
        <v>14593.75</v>
      </c>
      <c r="E4" s="25">
        <v>14593.749985406246</v>
      </c>
      <c r="F4" s="25">
        <v>16344.999983654998</v>
      </c>
      <c r="G4" s="25">
        <v>20848.214285714283</v>
      </c>
      <c r="H4" s="25">
        <v>23350</v>
      </c>
      <c r="I4" s="22"/>
      <c r="J4" s="23">
        <f t="shared" si="0"/>
        <v>414.94882001705997</v>
      </c>
      <c r="K4" s="23">
        <f t="shared" si="1"/>
        <v>6254.4643003080364</v>
      </c>
      <c r="L4" s="23">
        <f t="shared" si="2"/>
        <v>0.3000000007000001</v>
      </c>
    </row>
    <row r="5" spans="1:12 16384:16384" x14ac:dyDescent="0.25">
      <c r="A5" s="20" t="s">
        <v>63</v>
      </c>
      <c r="B5" s="18" t="s">
        <v>64</v>
      </c>
      <c r="C5" s="25">
        <v>8.15</v>
      </c>
      <c r="D5" s="25">
        <v>3383.13</v>
      </c>
      <c r="E5" s="25">
        <v>3383.1249966168743</v>
      </c>
      <c r="F5" s="25">
        <v>3789.0999962108995</v>
      </c>
      <c r="G5" s="25">
        <v>4833.0357142857138</v>
      </c>
      <c r="H5" s="25">
        <v>5413</v>
      </c>
      <c r="I5" s="22"/>
      <c r="J5" s="23">
        <f t="shared" si="0"/>
        <v>415.1079754601227</v>
      </c>
      <c r="K5" s="23">
        <f t="shared" si="1"/>
        <v>1449.9107176688394</v>
      </c>
      <c r="L5" s="23">
        <f t="shared" si="2"/>
        <v>0.30000000070000005</v>
      </c>
    </row>
    <row r="6" spans="1:12 16384:16384" x14ac:dyDescent="0.25">
      <c r="A6" s="20" t="s">
        <v>181</v>
      </c>
      <c r="B6" s="18" t="s">
        <v>65</v>
      </c>
      <c r="C6" s="25">
        <v>27.47</v>
      </c>
      <c r="D6" s="25">
        <v>11400</v>
      </c>
      <c r="E6" s="25">
        <v>11399.999988599999</v>
      </c>
      <c r="F6" s="25">
        <v>12767.999987232</v>
      </c>
      <c r="G6" s="25">
        <v>16285.714285714284</v>
      </c>
      <c r="H6" s="25">
        <v>18240</v>
      </c>
      <c r="I6" s="22"/>
      <c r="J6" s="23">
        <f t="shared" si="0"/>
        <v>414.99817983254462</v>
      </c>
      <c r="K6" s="23">
        <f t="shared" si="1"/>
        <v>4885.7142971142857</v>
      </c>
      <c r="L6" s="23">
        <f t="shared" si="2"/>
        <v>0.30000000070000005</v>
      </c>
    </row>
    <row r="7" spans="1:12 16384:16384" x14ac:dyDescent="0.25">
      <c r="A7" s="20" t="s">
        <v>177</v>
      </c>
      <c r="B7" s="18" t="s">
        <v>66</v>
      </c>
      <c r="C7" s="25">
        <v>30.12</v>
      </c>
      <c r="D7" s="25">
        <v>12500</v>
      </c>
      <c r="E7" s="25">
        <v>12499.999987499998</v>
      </c>
      <c r="F7" s="25">
        <v>13999.999985999999</v>
      </c>
      <c r="G7" s="25">
        <v>17857.142857142855</v>
      </c>
      <c r="H7" s="25">
        <v>20000</v>
      </c>
      <c r="I7" s="22"/>
      <c r="J7" s="23">
        <f t="shared" si="0"/>
        <v>415.00664010624166</v>
      </c>
      <c r="K7" s="23">
        <f t="shared" si="1"/>
        <v>5357.1428696428575</v>
      </c>
      <c r="L7" s="23">
        <f t="shared" si="2"/>
        <v>0.30000000070000005</v>
      </c>
    </row>
    <row r="8" spans="1:12 16384:16384" x14ac:dyDescent="0.25">
      <c r="A8" s="20" t="s">
        <v>67</v>
      </c>
      <c r="B8" s="18" t="s">
        <v>68</v>
      </c>
      <c r="C8" s="25">
        <v>1175.1500000000001</v>
      </c>
      <c r="D8" s="25">
        <v>487687.5</v>
      </c>
      <c r="E8" s="25">
        <v>487687.49951231241</v>
      </c>
      <c r="F8" s="25">
        <v>546209.9994537899</v>
      </c>
      <c r="G8" s="25">
        <v>696696.42857142852</v>
      </c>
      <c r="H8" s="25">
        <v>780300</v>
      </c>
      <c r="I8" s="22"/>
      <c r="J8" s="23">
        <f t="shared" si="0"/>
        <v>415.00021273879929</v>
      </c>
      <c r="K8" s="23">
        <f t="shared" si="1"/>
        <v>209008.92905911611</v>
      </c>
      <c r="L8" s="23">
        <f t="shared" si="2"/>
        <v>0.3000000007000001</v>
      </c>
    </row>
    <row r="9" spans="1:12 16384:16384" x14ac:dyDescent="0.25">
      <c r="A9" s="20" t="s">
        <v>176</v>
      </c>
      <c r="B9" s="18" t="s">
        <v>69</v>
      </c>
      <c r="C9" s="25">
        <v>539.76</v>
      </c>
      <c r="D9" s="25">
        <v>224000</v>
      </c>
      <c r="E9" s="25">
        <v>223999.99977599995</v>
      </c>
      <c r="F9" s="25">
        <v>250879.99974911998</v>
      </c>
      <c r="G9" s="25">
        <v>319999.99999999994</v>
      </c>
      <c r="H9" s="25">
        <v>358400</v>
      </c>
      <c r="I9" s="22"/>
      <c r="J9" s="23">
        <f t="shared" si="0"/>
        <v>414.99925892989478</v>
      </c>
      <c r="K9" s="23">
        <f t="shared" si="1"/>
        <v>96000.000223999989</v>
      </c>
      <c r="L9" s="23">
        <f t="shared" si="2"/>
        <v>0.30000000069999999</v>
      </c>
    </row>
    <row r="10" spans="1:12 16384:16384" x14ac:dyDescent="0.25">
      <c r="A10" s="20" t="s">
        <v>175</v>
      </c>
      <c r="B10" s="18" t="s">
        <v>44</v>
      </c>
      <c r="C10" s="25">
        <v>18.45</v>
      </c>
      <c r="D10" s="25">
        <v>7656.25</v>
      </c>
      <c r="E10" s="25">
        <v>7656.2499923437481</v>
      </c>
      <c r="F10" s="25">
        <v>8574.9999914249984</v>
      </c>
      <c r="G10" s="25">
        <v>10937.499999999998</v>
      </c>
      <c r="H10" s="25">
        <v>12250</v>
      </c>
      <c r="I10" s="22"/>
      <c r="J10" s="23">
        <f t="shared" si="0"/>
        <v>414.97289972899733</v>
      </c>
      <c r="K10" s="23">
        <f t="shared" si="1"/>
        <v>3281.2500076562501</v>
      </c>
      <c r="L10" s="23">
        <f t="shared" si="2"/>
        <v>0.30000000070000005</v>
      </c>
    </row>
    <row r="11" spans="1:12 16384:16384" x14ac:dyDescent="0.25">
      <c r="A11" s="20" t="s">
        <v>174</v>
      </c>
      <c r="B11" s="18" t="s">
        <v>45</v>
      </c>
      <c r="C11" s="25">
        <v>31.33</v>
      </c>
      <c r="D11" s="25">
        <v>13000</v>
      </c>
      <c r="E11" s="25">
        <v>12999.999986999997</v>
      </c>
      <c r="F11" s="25">
        <v>14559.999985439999</v>
      </c>
      <c r="G11" s="25">
        <v>18571.428571428569</v>
      </c>
      <c r="H11" s="25">
        <v>20800</v>
      </c>
      <c r="I11" s="22"/>
      <c r="J11" s="23">
        <f t="shared" si="0"/>
        <v>414.93775933609959</v>
      </c>
      <c r="K11" s="23">
        <f t="shared" si="1"/>
        <v>5571.4285844285714</v>
      </c>
      <c r="L11" s="23">
        <f t="shared" si="2"/>
        <v>0.30000000070000005</v>
      </c>
    </row>
    <row r="12" spans="1:12 16384:16384" x14ac:dyDescent="0.25">
      <c r="A12" s="20" t="s">
        <v>24</v>
      </c>
      <c r="B12" s="18" t="s">
        <v>75</v>
      </c>
      <c r="C12" s="25">
        <v>18.64</v>
      </c>
      <c r="D12" s="25">
        <v>7737.5</v>
      </c>
      <c r="E12" s="25">
        <v>7737.4999922624984</v>
      </c>
      <c r="F12" s="25">
        <v>8665.9999913339998</v>
      </c>
      <c r="G12" s="25">
        <v>11053.571428571428</v>
      </c>
      <c r="H12" s="25">
        <v>12380</v>
      </c>
      <c r="I12" s="22"/>
      <c r="J12" s="23">
        <f t="shared" si="0"/>
        <v>415.1019313304721</v>
      </c>
      <c r="K12" s="23">
        <f t="shared" si="1"/>
        <v>3316.0714363089292</v>
      </c>
      <c r="L12" s="23">
        <f t="shared" si="2"/>
        <v>0.3000000007000001</v>
      </c>
    </row>
    <row r="13" spans="1:12 16384:16384" x14ac:dyDescent="0.25">
      <c r="A13" s="20" t="s">
        <v>23</v>
      </c>
      <c r="B13" s="18" t="s">
        <v>76</v>
      </c>
      <c r="C13" s="25">
        <v>24.17</v>
      </c>
      <c r="D13" s="25">
        <v>10031.25</v>
      </c>
      <c r="E13" s="25">
        <v>10031.249989968748</v>
      </c>
      <c r="F13" s="25">
        <v>11234.999988764999</v>
      </c>
      <c r="G13" s="25">
        <v>14330.357142857141</v>
      </c>
      <c r="H13" s="25">
        <v>16050</v>
      </c>
      <c r="I13" s="22"/>
      <c r="J13" s="23">
        <f t="shared" si="0"/>
        <v>415.02896152254857</v>
      </c>
      <c r="K13" s="23">
        <f t="shared" si="1"/>
        <v>4299.1071528883931</v>
      </c>
      <c r="L13" s="23">
        <f t="shared" si="2"/>
        <v>0.30000000070000005</v>
      </c>
    </row>
    <row r="14" spans="1:12 16384:16384" x14ac:dyDescent="0.25">
      <c r="A14" s="20" t="s">
        <v>173</v>
      </c>
      <c r="B14" s="18" t="s">
        <v>77</v>
      </c>
      <c r="C14" s="25">
        <v>35.78</v>
      </c>
      <c r="D14" s="25">
        <v>14850</v>
      </c>
      <c r="E14" s="25">
        <v>14849.999985149998</v>
      </c>
      <c r="F14" s="25">
        <v>16631.999983367998</v>
      </c>
      <c r="G14" s="25">
        <v>21214.285714285714</v>
      </c>
      <c r="H14" s="25">
        <v>23760</v>
      </c>
      <c r="I14" s="22"/>
      <c r="J14" s="23">
        <f t="shared" si="0"/>
        <v>415.03633314700949</v>
      </c>
      <c r="K14" s="23">
        <f t="shared" si="1"/>
        <v>6364.2857291357159</v>
      </c>
      <c r="L14" s="23">
        <f t="shared" si="2"/>
        <v>0.3000000007000001</v>
      </c>
    </row>
    <row r="15" spans="1:12 16384:16384" x14ac:dyDescent="0.25">
      <c r="A15" s="20" t="s">
        <v>25</v>
      </c>
      <c r="B15" s="18" t="s">
        <v>78</v>
      </c>
      <c r="C15" s="25">
        <v>21.81</v>
      </c>
      <c r="D15" s="25">
        <v>9050</v>
      </c>
      <c r="E15" s="25">
        <v>9049.9999909499984</v>
      </c>
      <c r="F15" s="25">
        <v>10135.999989864</v>
      </c>
      <c r="G15" s="25">
        <v>12928.571428571428</v>
      </c>
      <c r="H15" s="25">
        <v>14480</v>
      </c>
      <c r="I15" s="22"/>
      <c r="J15" s="23">
        <f t="shared" si="0"/>
        <v>414.94727189362681</v>
      </c>
      <c r="K15" s="23">
        <f t="shared" si="1"/>
        <v>3878.5714376214291</v>
      </c>
      <c r="L15" s="23">
        <f t="shared" si="2"/>
        <v>0.30000000070000005</v>
      </c>
    </row>
    <row r="16" spans="1:12 16384:16384" x14ac:dyDescent="0.25">
      <c r="A16" s="20" t="s">
        <v>172</v>
      </c>
      <c r="B16" s="18" t="s">
        <v>79</v>
      </c>
      <c r="C16" s="25">
        <v>28.07</v>
      </c>
      <c r="D16" s="25">
        <v>11650</v>
      </c>
      <c r="E16" s="25">
        <v>11649.999988349999</v>
      </c>
      <c r="F16" s="25">
        <v>13047.999986952</v>
      </c>
      <c r="G16" s="25">
        <v>16642.857142857141</v>
      </c>
      <c r="H16" s="25">
        <v>18640</v>
      </c>
      <c r="I16" s="22"/>
      <c r="J16" s="23">
        <f t="shared" si="0"/>
        <v>415.03384396152478</v>
      </c>
      <c r="K16" s="23">
        <f t="shared" si="1"/>
        <v>4992.8571545071427</v>
      </c>
      <c r="L16" s="23">
        <f t="shared" si="2"/>
        <v>0.30000000069999999</v>
      </c>
    </row>
    <row r="17" spans="1:12" x14ac:dyDescent="0.25">
      <c r="A17" s="20" t="s">
        <v>20</v>
      </c>
      <c r="B17" s="18" t="s">
        <v>19</v>
      </c>
      <c r="C17" s="25">
        <v>25.18</v>
      </c>
      <c r="D17" s="25">
        <v>10450</v>
      </c>
      <c r="E17" s="25">
        <v>10449.999989549999</v>
      </c>
      <c r="F17" s="25">
        <v>11703.999988296</v>
      </c>
      <c r="G17" s="25">
        <v>14928.571428571428</v>
      </c>
      <c r="H17" s="25">
        <v>16720</v>
      </c>
      <c r="I17" s="22"/>
      <c r="J17" s="23">
        <f t="shared" si="0"/>
        <v>415.01191421763303</v>
      </c>
      <c r="K17" s="23">
        <f t="shared" si="1"/>
        <v>4478.5714390214289</v>
      </c>
      <c r="L17" s="23">
        <f t="shared" si="2"/>
        <v>0.30000000070000005</v>
      </c>
    </row>
    <row r="18" spans="1:12" x14ac:dyDescent="0.25">
      <c r="A18" s="20" t="s">
        <v>182</v>
      </c>
      <c r="B18" s="18" t="s">
        <v>51</v>
      </c>
      <c r="C18" s="25">
        <v>36.75</v>
      </c>
      <c r="D18" s="25">
        <v>15250</v>
      </c>
      <c r="E18" s="25">
        <v>15249.999984749997</v>
      </c>
      <c r="F18" s="25">
        <v>17079.999982919999</v>
      </c>
      <c r="G18" s="25">
        <v>21785.714285714283</v>
      </c>
      <c r="H18" s="25">
        <v>24400</v>
      </c>
      <c r="I18" s="22"/>
      <c r="J18" s="23">
        <f t="shared" si="0"/>
        <v>414.96598639455783</v>
      </c>
      <c r="K18" s="23">
        <f t="shared" si="1"/>
        <v>6535.7143009642859</v>
      </c>
      <c r="L18" s="23">
        <f t="shared" si="2"/>
        <v>0.30000000070000005</v>
      </c>
    </row>
    <row r="19" spans="1:12" x14ac:dyDescent="0.25">
      <c r="A19" s="20" t="s">
        <v>183</v>
      </c>
      <c r="B19" s="18" t="s">
        <v>52</v>
      </c>
      <c r="C19" s="25">
        <v>37.229999999999997</v>
      </c>
      <c r="D19" s="25">
        <v>15450</v>
      </c>
      <c r="E19" s="25">
        <v>15449.999984549997</v>
      </c>
      <c r="F19" s="25">
        <v>17303.999982695997</v>
      </c>
      <c r="G19" s="25">
        <v>22071.428571428569</v>
      </c>
      <c r="H19" s="25">
        <v>24720</v>
      </c>
      <c r="I19" s="22"/>
      <c r="J19" s="23">
        <f t="shared" si="0"/>
        <v>414.98791297340858</v>
      </c>
      <c r="K19" s="23">
        <f t="shared" si="1"/>
        <v>6621.4285868785719</v>
      </c>
      <c r="L19" s="23">
        <f t="shared" si="2"/>
        <v>0.30000000070000005</v>
      </c>
    </row>
    <row r="20" spans="1:12" x14ac:dyDescent="0.25">
      <c r="A20" s="20" t="s">
        <v>184</v>
      </c>
      <c r="B20" s="18" t="s">
        <v>53</v>
      </c>
      <c r="C20" s="25">
        <v>40.479999999999997</v>
      </c>
      <c r="D20" s="25">
        <v>16.8</v>
      </c>
      <c r="E20" s="25">
        <v>16799.999983199996</v>
      </c>
      <c r="F20" s="25">
        <v>18815.999981183995</v>
      </c>
      <c r="G20" s="25">
        <v>23999.999999999996</v>
      </c>
      <c r="H20" s="25">
        <v>26880</v>
      </c>
      <c r="I20" s="22"/>
      <c r="J20" s="23">
        <f t="shared" si="0"/>
        <v>0.41501976284584985</v>
      </c>
      <c r="K20" s="23">
        <f t="shared" si="1"/>
        <v>7200.0000168000006</v>
      </c>
      <c r="L20" s="23">
        <f t="shared" si="2"/>
        <v>0.30000000070000005</v>
      </c>
    </row>
    <row r="21" spans="1:12" x14ac:dyDescent="0.25">
      <c r="A21" s="20" t="s">
        <v>185</v>
      </c>
      <c r="B21" s="18" t="s">
        <v>54</v>
      </c>
      <c r="C21" s="30">
        <v>75.45</v>
      </c>
      <c r="D21" s="25">
        <v>31312.5</v>
      </c>
      <c r="E21" s="25">
        <v>31312.499968687498</v>
      </c>
      <c r="F21" s="25">
        <v>35069.999964930001</v>
      </c>
      <c r="G21" s="25">
        <v>44732.142857142855</v>
      </c>
      <c r="H21" s="25">
        <v>50100</v>
      </c>
      <c r="I21" s="22"/>
      <c r="J21" s="23">
        <f t="shared" si="0"/>
        <v>415.00994035785288</v>
      </c>
      <c r="K21" s="23">
        <f t="shared" si="1"/>
        <v>13419.642888455357</v>
      </c>
      <c r="L21" s="23">
        <f t="shared" si="2"/>
        <v>0.30000000069999999</v>
      </c>
    </row>
    <row r="22" spans="1:12" x14ac:dyDescent="0.25">
      <c r="A22" s="20" t="s">
        <v>186</v>
      </c>
      <c r="B22" s="18" t="s">
        <v>55</v>
      </c>
      <c r="C22" s="25">
        <v>61.3</v>
      </c>
      <c r="D22" s="25">
        <v>25437.5</v>
      </c>
      <c r="E22" s="25">
        <v>25437.499974562495</v>
      </c>
      <c r="F22" s="25">
        <v>28489.999971509998</v>
      </c>
      <c r="G22" s="25">
        <v>36339.28571428571</v>
      </c>
      <c r="H22" s="25">
        <v>40700</v>
      </c>
      <c r="I22" s="22"/>
      <c r="J22" s="23">
        <f t="shared" si="0"/>
        <v>414.96737357259383</v>
      </c>
      <c r="K22" s="23">
        <f t="shared" si="1"/>
        <v>10901.785739723215</v>
      </c>
      <c r="L22" s="23">
        <f t="shared" si="2"/>
        <v>0.30000000070000005</v>
      </c>
    </row>
    <row r="23" spans="1:12" x14ac:dyDescent="0.25">
      <c r="A23" s="20" t="s">
        <v>271</v>
      </c>
      <c r="B23" s="18" t="s">
        <v>56</v>
      </c>
      <c r="C23" s="25">
        <v>34.58</v>
      </c>
      <c r="D23" s="25">
        <v>14350</v>
      </c>
      <c r="E23" s="25">
        <v>14349.999985649996</v>
      </c>
      <c r="F23" s="25">
        <v>16071.999983927997</v>
      </c>
      <c r="G23" s="25">
        <v>20499.999999999996</v>
      </c>
      <c r="H23" s="25">
        <v>22960</v>
      </c>
      <c r="I23" s="22"/>
      <c r="J23" s="23">
        <f t="shared" si="0"/>
        <v>414.97975708502025</v>
      </c>
      <c r="K23" s="23">
        <f t="shared" si="1"/>
        <v>6150.0000143500001</v>
      </c>
      <c r="L23" s="23">
        <f t="shared" si="2"/>
        <v>0.30000000070000005</v>
      </c>
    </row>
    <row r="24" spans="1:12" x14ac:dyDescent="0.25">
      <c r="A24" s="20" t="s">
        <v>187</v>
      </c>
      <c r="B24" s="18" t="s">
        <v>57</v>
      </c>
      <c r="C24" s="25">
        <v>39.28</v>
      </c>
      <c r="D24" s="25">
        <v>16300</v>
      </c>
      <c r="E24" s="25">
        <v>16299.999983699996</v>
      </c>
      <c r="F24" s="25">
        <v>18255.999981743997</v>
      </c>
      <c r="G24" s="25">
        <v>23285.714285714283</v>
      </c>
      <c r="H24" s="25">
        <v>26080</v>
      </c>
      <c r="I24" s="22"/>
      <c r="J24" s="23">
        <f t="shared" si="0"/>
        <v>414.96945010183299</v>
      </c>
      <c r="K24" s="23">
        <f t="shared" si="1"/>
        <v>6985.7143020142867</v>
      </c>
      <c r="L24" s="23">
        <f t="shared" si="2"/>
        <v>0.3000000007000001</v>
      </c>
    </row>
    <row r="25" spans="1:12" x14ac:dyDescent="0.25">
      <c r="A25" s="20" t="s">
        <v>188</v>
      </c>
      <c r="B25" s="18" t="s">
        <v>58</v>
      </c>
      <c r="C25" s="25">
        <v>39.94</v>
      </c>
      <c r="D25" s="25">
        <v>16575</v>
      </c>
      <c r="E25" s="25">
        <v>16574.999983424997</v>
      </c>
      <c r="F25" s="25">
        <v>18563.999981435998</v>
      </c>
      <c r="G25" s="25">
        <v>23678.571428571428</v>
      </c>
      <c r="H25" s="25">
        <v>26520</v>
      </c>
      <c r="I25" s="22"/>
      <c r="J25" s="23">
        <f t="shared" si="0"/>
        <v>414.99749624436657</v>
      </c>
      <c r="K25" s="23">
        <f t="shared" si="1"/>
        <v>7103.5714451464301</v>
      </c>
      <c r="L25" s="23">
        <f t="shared" si="2"/>
        <v>0.3000000007000001</v>
      </c>
    </row>
    <row r="26" spans="1:12" x14ac:dyDescent="0.25">
      <c r="A26" s="20" t="s">
        <v>189</v>
      </c>
      <c r="B26" s="18" t="s">
        <v>59</v>
      </c>
      <c r="C26" s="25">
        <v>26.81</v>
      </c>
      <c r="D26" s="25">
        <v>11125</v>
      </c>
      <c r="E26" s="25">
        <v>11124.999988874999</v>
      </c>
      <c r="F26" s="25">
        <v>12459.999987540001</v>
      </c>
      <c r="G26" s="25">
        <v>15892.857142857141</v>
      </c>
      <c r="H26" s="25">
        <v>17800</v>
      </c>
      <c r="I26" s="22"/>
      <c r="J26" s="23">
        <f t="shared" si="0"/>
        <v>414.95710555762776</v>
      </c>
      <c r="K26" s="23">
        <f t="shared" si="1"/>
        <v>4767.8571539821423</v>
      </c>
      <c r="L26" s="23">
        <f t="shared" si="2"/>
        <v>0.30000000069999999</v>
      </c>
    </row>
    <row r="27" spans="1:12" x14ac:dyDescent="0.25">
      <c r="A27" s="20" t="s">
        <v>190</v>
      </c>
      <c r="B27" s="18" t="s">
        <v>60</v>
      </c>
      <c r="C27" s="25">
        <v>25.83</v>
      </c>
      <c r="D27" s="25">
        <v>10718.75</v>
      </c>
      <c r="E27" s="25">
        <v>10718.75</v>
      </c>
      <c r="F27" s="25">
        <v>12005</v>
      </c>
      <c r="G27" s="25">
        <v>15312.5</v>
      </c>
      <c r="H27" s="25">
        <v>17150</v>
      </c>
      <c r="I27" s="22"/>
      <c r="J27" s="23">
        <f t="shared" si="0"/>
        <v>414.97289972899733</v>
      </c>
      <c r="K27" s="23">
        <f t="shared" si="1"/>
        <v>4593.75</v>
      </c>
      <c r="L27" s="23">
        <f t="shared" si="2"/>
        <v>0.3</v>
      </c>
    </row>
    <row r="28" spans="1:12" x14ac:dyDescent="0.25">
      <c r="A28" s="20" t="s">
        <v>191</v>
      </c>
      <c r="B28" s="18" t="s">
        <v>61</v>
      </c>
      <c r="C28" s="25">
        <v>23.86</v>
      </c>
      <c r="D28" s="25">
        <v>9900</v>
      </c>
      <c r="E28" s="25">
        <v>9899.9999900999992</v>
      </c>
      <c r="F28" s="25">
        <v>11087.999988912001</v>
      </c>
      <c r="G28" s="25">
        <v>14142.857142857141</v>
      </c>
      <c r="H28" s="25">
        <v>15840</v>
      </c>
      <c r="I28" s="22"/>
      <c r="J28" s="23">
        <f t="shared" si="0"/>
        <v>414.9203688181056</v>
      </c>
      <c r="K28" s="23">
        <f t="shared" si="1"/>
        <v>4242.8571527571421</v>
      </c>
      <c r="L28" s="23">
        <f t="shared" si="2"/>
        <v>0.30000000069999999</v>
      </c>
    </row>
    <row r="29" spans="1:12" x14ac:dyDescent="0.25">
      <c r="A29" s="20" t="s">
        <v>192</v>
      </c>
      <c r="B29" s="18" t="s">
        <v>62</v>
      </c>
      <c r="C29" s="25">
        <v>35.17</v>
      </c>
      <c r="D29" s="25">
        <v>14593.75</v>
      </c>
      <c r="E29" s="25">
        <v>14593.749985406246</v>
      </c>
      <c r="F29" s="25">
        <v>16344.999983654998</v>
      </c>
      <c r="G29" s="25">
        <v>20848.214285714283</v>
      </c>
      <c r="H29" s="25">
        <v>23350</v>
      </c>
      <c r="I29" s="22"/>
      <c r="J29" s="23">
        <f t="shared" si="0"/>
        <v>414.94882001705997</v>
      </c>
      <c r="K29" s="23">
        <f t="shared" si="1"/>
        <v>6254.4643003080364</v>
      </c>
      <c r="L29" s="23">
        <f t="shared" si="2"/>
        <v>0.3000000007000001</v>
      </c>
    </row>
    <row r="30" spans="1:12" x14ac:dyDescent="0.25">
      <c r="A30" s="20" t="s">
        <v>193</v>
      </c>
      <c r="B30" s="18" t="s">
        <v>46</v>
      </c>
      <c r="C30" s="25">
        <v>21.42</v>
      </c>
      <c r="D30" s="25">
        <v>8890.6200000000008</v>
      </c>
      <c r="E30" s="25">
        <v>8890.6249911093728</v>
      </c>
      <c r="F30" s="25">
        <v>9957.4999900424991</v>
      </c>
      <c r="G30" s="25">
        <v>12700.892857142855</v>
      </c>
      <c r="H30" s="25">
        <v>14225</v>
      </c>
      <c r="I30" s="22"/>
      <c r="J30" s="23">
        <f t="shared" si="0"/>
        <v>415.06162464985994</v>
      </c>
      <c r="K30" s="23">
        <f t="shared" si="1"/>
        <v>3810.2678660334823</v>
      </c>
      <c r="L30" s="23">
        <f t="shared" si="2"/>
        <v>0.30000000070000005</v>
      </c>
    </row>
    <row r="31" spans="1:12" x14ac:dyDescent="0.25">
      <c r="A31" s="20" t="s">
        <v>194</v>
      </c>
      <c r="B31" s="18" t="s">
        <v>47</v>
      </c>
      <c r="C31" s="25">
        <v>22.23</v>
      </c>
      <c r="D31" s="25">
        <v>9225</v>
      </c>
      <c r="E31" s="25">
        <v>9224.9999907749989</v>
      </c>
      <c r="F31" s="25">
        <v>10331.999989668</v>
      </c>
      <c r="G31" s="25">
        <v>13178.571428571428</v>
      </c>
      <c r="H31" s="25">
        <v>14760</v>
      </c>
      <c r="I31" s="22"/>
      <c r="J31" s="23">
        <f t="shared" si="0"/>
        <v>414.97975708502025</v>
      </c>
      <c r="K31" s="23">
        <f t="shared" si="1"/>
        <v>3953.5714377964287</v>
      </c>
      <c r="L31" s="23">
        <f t="shared" si="2"/>
        <v>0.30000000070000005</v>
      </c>
    </row>
    <row r="32" spans="1:12" x14ac:dyDescent="0.25">
      <c r="A32" s="20" t="s">
        <v>10</v>
      </c>
      <c r="B32" s="18" t="s">
        <v>84</v>
      </c>
      <c r="C32" s="25">
        <v>26.02</v>
      </c>
      <c r="D32" s="25">
        <v>10800</v>
      </c>
      <c r="E32" s="25">
        <v>10799.999989199998</v>
      </c>
      <c r="F32" s="25">
        <v>12095.999987903999</v>
      </c>
      <c r="G32" s="25">
        <v>15428.571428571428</v>
      </c>
      <c r="H32" s="25">
        <v>17280</v>
      </c>
      <c r="I32" s="22"/>
      <c r="J32" s="23">
        <f t="shared" si="0"/>
        <v>415.06533435818602</v>
      </c>
      <c r="K32" s="23">
        <f t="shared" si="1"/>
        <v>4628.5714393714297</v>
      </c>
      <c r="L32" s="23">
        <f t="shared" si="2"/>
        <v>0.3000000007000001</v>
      </c>
    </row>
    <row r="33" spans="1:12" x14ac:dyDescent="0.25">
      <c r="A33" s="20" t="s">
        <v>2</v>
      </c>
      <c r="B33" s="18" t="s">
        <v>85</v>
      </c>
      <c r="C33" s="25">
        <v>14.46</v>
      </c>
      <c r="D33" s="25">
        <v>6000</v>
      </c>
      <c r="E33" s="25">
        <v>5999.9999939999989</v>
      </c>
      <c r="F33" s="25">
        <v>6719.9999932799992</v>
      </c>
      <c r="G33" s="25">
        <v>8571.4285714285706</v>
      </c>
      <c r="H33" s="25">
        <v>9600</v>
      </c>
      <c r="I33" s="22"/>
      <c r="J33" s="23">
        <f t="shared" si="0"/>
        <v>414.93775933609959</v>
      </c>
      <c r="K33" s="23">
        <f t="shared" si="1"/>
        <v>2571.4285774285718</v>
      </c>
      <c r="L33" s="23">
        <f t="shared" si="2"/>
        <v>0.30000000070000005</v>
      </c>
    </row>
    <row r="34" spans="1:12" x14ac:dyDescent="0.25">
      <c r="A34" s="20" t="s">
        <v>195</v>
      </c>
      <c r="B34" s="18" t="s">
        <v>86</v>
      </c>
      <c r="C34" s="25">
        <v>11.69</v>
      </c>
      <c r="D34" s="25">
        <v>4850</v>
      </c>
      <c r="E34" s="25">
        <v>4849.9999951499985</v>
      </c>
      <c r="F34" s="25">
        <v>5431.9999945679992</v>
      </c>
      <c r="G34" s="25">
        <v>6928.5714285714275</v>
      </c>
      <c r="H34" s="25">
        <v>7760</v>
      </c>
      <c r="I34" s="22"/>
      <c r="J34" s="23">
        <f t="shared" si="0"/>
        <v>414.88451668092387</v>
      </c>
      <c r="K34" s="23">
        <f t="shared" si="1"/>
        <v>2078.571433421429</v>
      </c>
      <c r="L34" s="23">
        <f t="shared" si="2"/>
        <v>0.3000000007000001</v>
      </c>
    </row>
    <row r="35" spans="1:12" x14ac:dyDescent="0.25">
      <c r="A35" s="20" t="s">
        <v>3</v>
      </c>
      <c r="B35" s="18" t="s">
        <v>87</v>
      </c>
      <c r="C35" s="25">
        <v>16.63</v>
      </c>
      <c r="D35" s="25">
        <v>6900</v>
      </c>
      <c r="E35" s="25">
        <v>6899.9999930999993</v>
      </c>
      <c r="F35" s="25">
        <v>7727.9999922719999</v>
      </c>
      <c r="G35" s="25">
        <v>9857.1428571428569</v>
      </c>
      <c r="H35" s="25">
        <v>11040</v>
      </c>
      <c r="I35" s="22"/>
      <c r="J35" s="23">
        <f t="shared" si="0"/>
        <v>414.91280817799162</v>
      </c>
      <c r="K35" s="23">
        <f t="shared" si="1"/>
        <v>2957.1428640428576</v>
      </c>
      <c r="L35" s="23">
        <f t="shared" si="2"/>
        <v>0.30000000070000005</v>
      </c>
    </row>
    <row r="36" spans="1:12" x14ac:dyDescent="0.25">
      <c r="A36" s="20" t="s">
        <v>196</v>
      </c>
      <c r="B36" s="18" t="s">
        <v>48</v>
      </c>
      <c r="C36" s="25">
        <v>72.709999999999994</v>
      </c>
      <c r="D36" s="25">
        <v>30175</v>
      </c>
      <c r="E36" s="25">
        <v>30174.999969824996</v>
      </c>
      <c r="F36" s="25">
        <v>33795.999966203999</v>
      </c>
      <c r="G36" s="25">
        <v>43107.142857142855</v>
      </c>
      <c r="H36" s="25">
        <v>48280</v>
      </c>
      <c r="I36" s="22"/>
      <c r="J36" s="23">
        <f t="shared" si="0"/>
        <v>415.00481364324031</v>
      </c>
      <c r="K36" s="23">
        <f t="shared" si="1"/>
        <v>12932.142887317859</v>
      </c>
      <c r="L36" s="23">
        <f t="shared" si="2"/>
        <v>0.30000000070000005</v>
      </c>
    </row>
    <row r="37" spans="1:12" x14ac:dyDescent="0.25">
      <c r="A37" s="20" t="s">
        <v>11</v>
      </c>
      <c r="B37" s="18" t="s">
        <v>88</v>
      </c>
      <c r="C37" s="25">
        <v>12.05</v>
      </c>
      <c r="D37" s="25">
        <v>5000</v>
      </c>
      <c r="E37" s="25">
        <v>4999.9999949999992</v>
      </c>
      <c r="F37" s="25">
        <v>5599.9999944000001</v>
      </c>
      <c r="G37" s="25">
        <v>7142.8571428571422</v>
      </c>
      <c r="H37" s="25">
        <v>8000</v>
      </c>
      <c r="I37" s="22"/>
      <c r="J37" s="23">
        <f t="shared" si="0"/>
        <v>414.93775933609959</v>
      </c>
      <c r="K37" s="23">
        <f t="shared" si="1"/>
        <v>2142.857147857143</v>
      </c>
      <c r="L37" s="23">
        <f t="shared" si="2"/>
        <v>0.30000000070000005</v>
      </c>
    </row>
    <row r="38" spans="1:12" x14ac:dyDescent="0.25">
      <c r="A38" s="20" t="s">
        <v>12</v>
      </c>
      <c r="B38" s="18" t="s">
        <v>89</v>
      </c>
      <c r="C38" s="25">
        <v>36.869999999999997</v>
      </c>
      <c r="D38" s="25">
        <v>15300</v>
      </c>
      <c r="E38" s="25">
        <v>15299.999984699998</v>
      </c>
      <c r="F38" s="25">
        <v>17135.999982863999</v>
      </c>
      <c r="G38" s="25">
        <v>21857.142857142855</v>
      </c>
      <c r="H38" s="25">
        <v>24480</v>
      </c>
      <c r="I38" s="22"/>
      <c r="J38" s="23">
        <f t="shared" si="0"/>
        <v>414.97152156224575</v>
      </c>
      <c r="K38" s="23">
        <f t="shared" si="1"/>
        <v>6557.142872442857</v>
      </c>
      <c r="L38" s="23">
        <f t="shared" si="2"/>
        <v>0.30000000070000005</v>
      </c>
    </row>
    <row r="39" spans="1:12" x14ac:dyDescent="0.25">
      <c r="A39" s="20" t="s">
        <v>13</v>
      </c>
      <c r="B39" s="18" t="s">
        <v>90</v>
      </c>
      <c r="C39" s="25">
        <v>7.11</v>
      </c>
      <c r="D39" s="25">
        <v>2950</v>
      </c>
      <c r="E39" s="25">
        <v>2949.9999970499994</v>
      </c>
      <c r="F39" s="25">
        <v>3303.9999966959995</v>
      </c>
      <c r="G39" s="25">
        <v>4214.2857142857138</v>
      </c>
      <c r="H39" s="25">
        <v>4720</v>
      </c>
      <c r="I39" s="22"/>
      <c r="J39" s="23">
        <f t="shared" si="0"/>
        <v>414.90857946554149</v>
      </c>
      <c r="K39" s="23">
        <f t="shared" si="1"/>
        <v>1264.2857172357144</v>
      </c>
      <c r="L39" s="23">
        <f t="shared" si="2"/>
        <v>0.30000000070000005</v>
      </c>
    </row>
    <row r="40" spans="1:12" x14ac:dyDescent="0.25">
      <c r="A40" s="20" t="s">
        <v>14</v>
      </c>
      <c r="B40" s="18" t="s">
        <v>91</v>
      </c>
      <c r="C40" s="25">
        <v>2.56</v>
      </c>
      <c r="D40" s="25">
        <v>1062.5</v>
      </c>
      <c r="E40" s="25">
        <v>1062.4999989374999</v>
      </c>
      <c r="F40" s="25">
        <v>1189.9999988099999</v>
      </c>
      <c r="G40" s="25">
        <v>1517.8571428571427</v>
      </c>
      <c r="H40" s="25">
        <v>1700</v>
      </c>
      <c r="I40" s="22"/>
      <c r="J40" s="23">
        <f t="shared" si="0"/>
        <v>415.0390625</v>
      </c>
      <c r="K40" s="23">
        <f t="shared" si="1"/>
        <v>455.35714391964279</v>
      </c>
      <c r="L40" s="23">
        <f t="shared" si="2"/>
        <v>0.30000000069999999</v>
      </c>
    </row>
    <row r="41" spans="1:12" x14ac:dyDescent="0.25">
      <c r="A41" s="20" t="s">
        <v>197</v>
      </c>
      <c r="B41" s="18" t="s">
        <v>92</v>
      </c>
      <c r="C41" s="25">
        <v>11.45</v>
      </c>
      <c r="D41" s="25">
        <v>4750</v>
      </c>
      <c r="E41" s="25">
        <v>4749.9999952499993</v>
      </c>
      <c r="F41" s="25">
        <v>5319.9999946799999</v>
      </c>
      <c r="G41" s="25">
        <v>6785.7142857142853</v>
      </c>
      <c r="H41" s="25">
        <v>7600</v>
      </c>
      <c r="I41" s="22"/>
      <c r="J41" s="23">
        <f t="shared" si="0"/>
        <v>414.84716157205241</v>
      </c>
      <c r="K41" s="23">
        <f t="shared" si="1"/>
        <v>2035.714290464286</v>
      </c>
      <c r="L41" s="23">
        <f t="shared" si="2"/>
        <v>0.30000000070000005</v>
      </c>
    </row>
    <row r="42" spans="1:12" x14ac:dyDescent="0.25">
      <c r="A42" s="20" t="s">
        <v>21</v>
      </c>
      <c r="B42" s="18" t="s">
        <v>22</v>
      </c>
      <c r="C42" s="25">
        <v>11.2</v>
      </c>
      <c r="D42" s="25">
        <v>4650</v>
      </c>
      <c r="E42" s="25">
        <v>4649.9999953499992</v>
      </c>
      <c r="F42" s="25">
        <v>5207.9999947919996</v>
      </c>
      <c r="G42" s="25">
        <v>6642.8571428571422</v>
      </c>
      <c r="H42" s="25">
        <v>7440</v>
      </c>
      <c r="I42" s="22"/>
      <c r="J42" s="23">
        <f t="shared" si="0"/>
        <v>415.17857142857144</v>
      </c>
      <c r="K42" s="23">
        <f t="shared" si="1"/>
        <v>1992.8571475071431</v>
      </c>
      <c r="L42" s="23">
        <f t="shared" si="2"/>
        <v>0.30000000070000005</v>
      </c>
    </row>
    <row r="43" spans="1:12" x14ac:dyDescent="0.25">
      <c r="A43" s="20" t="s">
        <v>198</v>
      </c>
      <c r="B43" s="18" t="s">
        <v>41</v>
      </c>
      <c r="C43" s="25">
        <v>36.630000000000003</v>
      </c>
      <c r="D43" s="25">
        <v>15200</v>
      </c>
      <c r="E43" s="25">
        <v>15199.999984799999</v>
      </c>
      <c r="F43" s="25">
        <v>17023.999982976002</v>
      </c>
      <c r="G43" s="25">
        <v>21714.285714285714</v>
      </c>
      <c r="H43" s="25">
        <v>24320</v>
      </c>
      <c r="I43" s="22"/>
      <c r="J43" s="23">
        <f t="shared" si="0"/>
        <v>414.96041496041494</v>
      </c>
      <c r="K43" s="23">
        <f t="shared" si="1"/>
        <v>6514.2857294857149</v>
      </c>
      <c r="L43" s="23">
        <f t="shared" si="2"/>
        <v>0.30000000070000005</v>
      </c>
    </row>
    <row r="44" spans="1:12" x14ac:dyDescent="0.25">
      <c r="A44" s="20" t="s">
        <v>199</v>
      </c>
      <c r="B44" s="18" t="s">
        <v>49</v>
      </c>
      <c r="C44" s="25">
        <v>10.92</v>
      </c>
      <c r="D44" s="25">
        <v>4531.25</v>
      </c>
      <c r="E44" s="25">
        <v>4531.2499954687491</v>
      </c>
      <c r="F44" s="25">
        <v>5074.9999949249996</v>
      </c>
      <c r="G44" s="25">
        <v>6473.2142857142853</v>
      </c>
      <c r="H44" s="25">
        <v>7250</v>
      </c>
      <c r="I44" s="22"/>
      <c r="J44" s="23">
        <f t="shared" si="0"/>
        <v>414.94963369963369</v>
      </c>
      <c r="K44" s="23">
        <f t="shared" si="1"/>
        <v>1941.9642902455362</v>
      </c>
      <c r="L44" s="23">
        <f t="shared" si="2"/>
        <v>0.3000000007000001</v>
      </c>
    </row>
    <row r="45" spans="1:12" x14ac:dyDescent="0.25">
      <c r="A45" s="20" t="s">
        <v>200</v>
      </c>
      <c r="B45" s="18" t="s">
        <v>50</v>
      </c>
      <c r="C45" s="25">
        <v>27.03</v>
      </c>
      <c r="D45" s="25">
        <v>11218.75</v>
      </c>
      <c r="E45" s="25">
        <v>11218.749988781248</v>
      </c>
      <c r="F45" s="25">
        <v>12564.999987435</v>
      </c>
      <c r="G45" s="25">
        <v>16026.785714285712</v>
      </c>
      <c r="H45" s="25">
        <v>17950</v>
      </c>
      <c r="I45" s="22"/>
      <c r="J45" s="23">
        <f t="shared" si="0"/>
        <v>415.0480947095819</v>
      </c>
      <c r="K45" s="23">
        <f t="shared" si="1"/>
        <v>4808.0357255044637</v>
      </c>
      <c r="L45" s="23">
        <f t="shared" si="2"/>
        <v>0.30000000069999999</v>
      </c>
    </row>
    <row r="46" spans="1:12" x14ac:dyDescent="0.25">
      <c r="A46" s="20" t="s">
        <v>70</v>
      </c>
      <c r="B46" s="18" t="s">
        <v>71</v>
      </c>
      <c r="C46" s="29">
        <v>5.0599999999999996</v>
      </c>
      <c r="D46" s="25">
        <v>2100</v>
      </c>
      <c r="E46" s="25">
        <v>2099.9999978999995</v>
      </c>
      <c r="F46" s="25">
        <v>2351.9999976479994</v>
      </c>
      <c r="G46" s="25">
        <v>2999.9999999999995</v>
      </c>
      <c r="H46" s="25">
        <v>3360</v>
      </c>
      <c r="I46" s="22"/>
      <c r="J46" s="23">
        <f t="shared" si="0"/>
        <v>415.01976284584981</v>
      </c>
      <c r="K46" s="23">
        <f t="shared" si="1"/>
        <v>900.00000210000007</v>
      </c>
      <c r="L46" s="23">
        <f t="shared" si="2"/>
        <v>0.30000000070000005</v>
      </c>
    </row>
    <row r="47" spans="1:12" x14ac:dyDescent="0.25">
      <c r="A47" s="15" t="s">
        <v>201</v>
      </c>
      <c r="B47" s="16" t="s">
        <v>137</v>
      </c>
      <c r="C47" s="26">
        <v>99.05</v>
      </c>
      <c r="D47" s="26">
        <v>16343.75</v>
      </c>
      <c r="E47" s="26">
        <v>32687.499967312495</v>
      </c>
      <c r="F47" s="26">
        <v>36609.999963390001</v>
      </c>
      <c r="G47" s="26">
        <v>46696.428571428565</v>
      </c>
      <c r="H47" s="26">
        <v>52300</v>
      </c>
      <c r="I47" s="22"/>
      <c r="J47" s="23">
        <f t="shared" si="0"/>
        <v>165.00504795557799</v>
      </c>
      <c r="K47" s="23">
        <f t="shared" si="1"/>
        <v>14008.92860411607</v>
      </c>
      <c r="L47" s="23">
        <f t="shared" si="2"/>
        <v>0.30000000069999999</v>
      </c>
    </row>
    <row r="48" spans="1:12" x14ac:dyDescent="0.25">
      <c r="A48" s="15" t="s">
        <v>202</v>
      </c>
      <c r="B48" s="16" t="s">
        <v>138</v>
      </c>
      <c r="C48" s="26">
        <v>99.05</v>
      </c>
      <c r="D48" s="26">
        <v>16343.75</v>
      </c>
      <c r="E48" s="26">
        <v>32687.499967312495</v>
      </c>
      <c r="F48" s="26">
        <v>36609.999963390001</v>
      </c>
      <c r="G48" s="26">
        <v>46696.428571428565</v>
      </c>
      <c r="H48" s="26">
        <v>52300</v>
      </c>
      <c r="I48" s="22"/>
      <c r="J48" s="23">
        <f t="shared" si="0"/>
        <v>165.00504795557799</v>
      </c>
      <c r="K48" s="23">
        <f t="shared" si="1"/>
        <v>14008.92860411607</v>
      </c>
      <c r="L48" s="23">
        <f t="shared" si="2"/>
        <v>0.30000000069999999</v>
      </c>
    </row>
    <row r="49" spans="1:12" x14ac:dyDescent="0.25">
      <c r="A49" s="15" t="s">
        <v>203</v>
      </c>
      <c r="B49" s="16" t="s">
        <v>169</v>
      </c>
      <c r="C49" s="26">
        <v>181.06</v>
      </c>
      <c r="D49" s="26">
        <v>29875</v>
      </c>
      <c r="E49" s="26">
        <v>59749.999940249996</v>
      </c>
      <c r="F49" s="26">
        <v>66919.999933080006</v>
      </c>
      <c r="G49" s="26">
        <v>85357.142857142855</v>
      </c>
      <c r="H49" s="26">
        <v>95600</v>
      </c>
      <c r="I49" s="22"/>
      <c r="J49" s="23">
        <f t="shared" si="0"/>
        <v>165.00055230310394</v>
      </c>
      <c r="K49" s="23">
        <f t="shared" si="1"/>
        <v>25607.142916892859</v>
      </c>
      <c r="L49" s="23">
        <f t="shared" si="2"/>
        <v>0.30000000070000005</v>
      </c>
    </row>
    <row r="50" spans="1:12" x14ac:dyDescent="0.25">
      <c r="A50" s="20" t="s">
        <v>204</v>
      </c>
      <c r="B50" s="18" t="s">
        <v>103</v>
      </c>
      <c r="C50" s="25"/>
      <c r="D50" s="25"/>
      <c r="E50" s="25">
        <v>11.61</v>
      </c>
      <c r="F50" s="25">
        <v>13.003200000000001</v>
      </c>
      <c r="G50" s="25">
        <v>11.607142857142856</v>
      </c>
      <c r="H50" s="25">
        <v>13</v>
      </c>
      <c r="I50" s="22"/>
      <c r="K50" s="23">
        <f t="shared" si="1"/>
        <v>-2.8571428571435575E-3</v>
      </c>
      <c r="L50" s="23">
        <f t="shared" si="2"/>
        <v>-2.4615384615390653E-4</v>
      </c>
    </row>
    <row r="51" spans="1:12" x14ac:dyDescent="0.25">
      <c r="A51" s="20" t="s">
        <v>205</v>
      </c>
      <c r="B51" s="18" t="s">
        <v>114</v>
      </c>
      <c r="C51" s="25">
        <v>5.68</v>
      </c>
      <c r="D51" s="25">
        <v>937.5</v>
      </c>
      <c r="E51" s="25">
        <v>1874.9999981249998</v>
      </c>
      <c r="F51" s="25">
        <v>2099.9999978999999</v>
      </c>
      <c r="G51" s="25">
        <v>2678.5714285714284</v>
      </c>
      <c r="H51" s="25">
        <v>3000</v>
      </c>
      <c r="I51" s="22"/>
      <c r="J51" s="23">
        <f t="shared" si="0"/>
        <v>165.05281690140845</v>
      </c>
      <c r="K51" s="23">
        <f t="shared" si="1"/>
        <v>803.57143044642862</v>
      </c>
      <c r="L51" s="23">
        <f t="shared" si="2"/>
        <v>0.30000000070000005</v>
      </c>
    </row>
    <row r="52" spans="1:12" x14ac:dyDescent="0.25">
      <c r="A52" s="20" t="s">
        <v>100</v>
      </c>
      <c r="B52" s="18" t="s">
        <v>101</v>
      </c>
      <c r="C52" s="25"/>
      <c r="D52" s="25"/>
      <c r="E52" s="25">
        <v>22.32</v>
      </c>
      <c r="F52" s="25">
        <v>24.998400000000004</v>
      </c>
      <c r="G52" s="25">
        <v>22.321428571428569</v>
      </c>
      <c r="H52" s="25">
        <v>25</v>
      </c>
      <c r="I52" s="22"/>
      <c r="K52" s="23">
        <f t="shared" si="1"/>
        <v>1.4285714285691142E-3</v>
      </c>
      <c r="L52" s="23">
        <f t="shared" si="2"/>
        <v>6.399999999989632E-5</v>
      </c>
    </row>
    <row r="53" spans="1:12" x14ac:dyDescent="0.25">
      <c r="A53" s="15" t="s">
        <v>206</v>
      </c>
      <c r="B53" s="16" t="s">
        <v>157</v>
      </c>
      <c r="C53" s="26">
        <v>74.81</v>
      </c>
      <c r="D53" s="26">
        <v>12343.75</v>
      </c>
      <c r="E53" s="26">
        <v>24687.499975312494</v>
      </c>
      <c r="F53" s="26">
        <v>27649.999972349997</v>
      </c>
      <c r="G53" s="26">
        <v>35267.857142857138</v>
      </c>
      <c r="H53" s="26">
        <v>39500</v>
      </c>
      <c r="I53" s="22"/>
      <c r="J53" s="23">
        <f t="shared" si="0"/>
        <v>165.00133671968987</v>
      </c>
      <c r="K53" s="23">
        <f t="shared" si="1"/>
        <v>10580.357167544644</v>
      </c>
      <c r="L53" s="23">
        <f t="shared" si="2"/>
        <v>0.30000000070000005</v>
      </c>
    </row>
    <row r="54" spans="1:12" x14ac:dyDescent="0.25">
      <c r="A54" s="15" t="s">
        <v>207</v>
      </c>
      <c r="B54" s="16" t="s">
        <v>168</v>
      </c>
      <c r="C54" s="26">
        <v>112.69</v>
      </c>
      <c r="D54" s="26">
        <v>18593.75</v>
      </c>
      <c r="E54" s="26">
        <v>37187.499962812493</v>
      </c>
      <c r="F54" s="26">
        <v>41649.999958349996</v>
      </c>
      <c r="G54" s="26">
        <v>53124.999999999993</v>
      </c>
      <c r="H54" s="26">
        <v>59500</v>
      </c>
      <c r="I54" s="22"/>
      <c r="J54" s="23">
        <f t="shared" si="0"/>
        <v>164.99911260981455</v>
      </c>
      <c r="K54" s="23">
        <f t="shared" si="1"/>
        <v>15937.500037187499</v>
      </c>
      <c r="L54" s="23">
        <f t="shared" si="2"/>
        <v>0.30000000070000005</v>
      </c>
    </row>
    <row r="55" spans="1:12" x14ac:dyDescent="0.25">
      <c r="A55" s="20" t="s">
        <v>208</v>
      </c>
      <c r="B55" s="18" t="s">
        <v>113</v>
      </c>
      <c r="C55" s="25">
        <v>7.77</v>
      </c>
      <c r="D55" s="25">
        <v>1281.25</v>
      </c>
      <c r="E55" s="25">
        <v>2562.4999974374996</v>
      </c>
      <c r="F55" s="25">
        <v>2869.9999971299999</v>
      </c>
      <c r="G55" s="25">
        <v>3660.7142857142853</v>
      </c>
      <c r="H55" s="25">
        <v>4100</v>
      </c>
      <c r="I55" s="22"/>
      <c r="J55" s="23">
        <f t="shared" si="0"/>
        <v>164.89703989703992</v>
      </c>
      <c r="K55" s="23">
        <f t="shared" si="1"/>
        <v>1098.2142882767857</v>
      </c>
      <c r="L55" s="23">
        <f t="shared" si="2"/>
        <v>0.30000000070000005</v>
      </c>
    </row>
    <row r="56" spans="1:12" x14ac:dyDescent="0.25">
      <c r="A56" s="20" t="s">
        <v>209</v>
      </c>
      <c r="B56" s="18" t="s">
        <v>115</v>
      </c>
      <c r="C56" s="25">
        <v>5.68</v>
      </c>
      <c r="D56" s="25">
        <v>937.5</v>
      </c>
      <c r="E56" s="25">
        <v>1874.9999981249998</v>
      </c>
      <c r="F56" s="25">
        <v>2099.9999978999999</v>
      </c>
      <c r="G56" s="25">
        <v>2678.5714285714284</v>
      </c>
      <c r="H56" s="25">
        <v>3000</v>
      </c>
      <c r="I56" s="22"/>
      <c r="J56" s="23">
        <f t="shared" si="0"/>
        <v>165.05281690140845</v>
      </c>
      <c r="K56" s="23">
        <f t="shared" si="1"/>
        <v>803.57143044642862</v>
      </c>
      <c r="L56" s="23">
        <f t="shared" si="2"/>
        <v>0.30000000070000005</v>
      </c>
    </row>
    <row r="57" spans="1:12" x14ac:dyDescent="0.25">
      <c r="A57" s="20" t="s">
        <v>96</v>
      </c>
      <c r="B57" s="18" t="s">
        <v>97</v>
      </c>
      <c r="C57" s="25" t="s">
        <v>98</v>
      </c>
      <c r="D57" s="25">
        <v>0</v>
      </c>
      <c r="E57" s="25">
        <v>2232.14</v>
      </c>
      <c r="F57" s="25">
        <v>2499.9967999999999</v>
      </c>
      <c r="G57" s="25">
        <v>2232.1428571428569</v>
      </c>
      <c r="H57" s="25">
        <v>2500</v>
      </c>
      <c r="I57" s="22"/>
      <c r="K57" s="23">
        <f t="shared" si="1"/>
        <v>2.8571428570103308E-3</v>
      </c>
      <c r="L57" s="23">
        <f t="shared" si="2"/>
        <v>1.2799999999406283E-6</v>
      </c>
    </row>
    <row r="58" spans="1:12" x14ac:dyDescent="0.25">
      <c r="A58" s="20" t="s">
        <v>15</v>
      </c>
      <c r="B58" s="18" t="s">
        <v>93</v>
      </c>
      <c r="C58" s="25">
        <v>37.21</v>
      </c>
      <c r="D58" s="25">
        <v>13125</v>
      </c>
      <c r="E58" s="25">
        <v>13124.999986875</v>
      </c>
      <c r="F58" s="25">
        <v>14699.999985300001</v>
      </c>
      <c r="G58" s="25">
        <v>18750</v>
      </c>
      <c r="H58" s="25">
        <v>21000</v>
      </c>
      <c r="I58" s="22"/>
      <c r="J58" s="23">
        <f t="shared" si="0"/>
        <v>352.72776135447458</v>
      </c>
      <c r="K58" s="23">
        <f t="shared" si="1"/>
        <v>5625.0000131249999</v>
      </c>
      <c r="L58" s="23">
        <f t="shared" si="2"/>
        <v>0.30000000069999999</v>
      </c>
    </row>
    <row r="59" spans="1:12" x14ac:dyDescent="0.25">
      <c r="A59" s="20" t="s">
        <v>16</v>
      </c>
      <c r="B59" s="18" t="s">
        <v>94</v>
      </c>
      <c r="C59" s="25">
        <v>18.07</v>
      </c>
      <c r="D59" s="25">
        <v>6375</v>
      </c>
      <c r="E59" s="25">
        <v>6375</v>
      </c>
      <c r="F59" s="25">
        <v>7140</v>
      </c>
      <c r="G59" s="25">
        <v>9107.14</v>
      </c>
      <c r="H59" s="25">
        <v>10200</v>
      </c>
      <c r="I59" s="22"/>
      <c r="J59" s="23">
        <f t="shared" si="0"/>
        <v>352.79468732706141</v>
      </c>
      <c r="K59" s="23">
        <f t="shared" si="1"/>
        <v>2732.1399999999994</v>
      </c>
      <c r="L59" s="23">
        <f t="shared" si="2"/>
        <v>0.29999978039208791</v>
      </c>
    </row>
    <row r="60" spans="1:12" x14ac:dyDescent="0.25">
      <c r="A60" s="20" t="s">
        <v>210</v>
      </c>
      <c r="B60" s="18" t="s">
        <v>95</v>
      </c>
      <c r="C60" s="25">
        <v>34.35</v>
      </c>
      <c r="D60" s="25">
        <v>12187.5</v>
      </c>
      <c r="E60" s="25">
        <v>12187.5</v>
      </c>
      <c r="F60" s="25">
        <v>13650</v>
      </c>
      <c r="G60" s="25">
        <v>17410.71</v>
      </c>
      <c r="H60" s="25">
        <v>19500</v>
      </c>
      <c r="I60" s="22"/>
      <c r="J60" s="23">
        <f t="shared" si="0"/>
        <v>354.80349344978163</v>
      </c>
      <c r="K60" s="23">
        <f t="shared" si="1"/>
        <v>5223.2099999999991</v>
      </c>
      <c r="L60" s="23">
        <f t="shared" si="2"/>
        <v>0.29999982769226524</v>
      </c>
    </row>
    <row r="61" spans="1:12" x14ac:dyDescent="0.25">
      <c r="A61" s="20" t="s">
        <v>211</v>
      </c>
      <c r="B61" s="18" t="s">
        <v>99</v>
      </c>
      <c r="C61" s="25" t="s">
        <v>98</v>
      </c>
      <c r="D61" s="25">
        <v>0</v>
      </c>
      <c r="E61" s="25">
        <v>1339.29</v>
      </c>
      <c r="F61" s="25">
        <v>1500.0048000000002</v>
      </c>
      <c r="G61" s="25">
        <v>1339.2857142857142</v>
      </c>
      <c r="H61" s="25">
        <v>1500</v>
      </c>
      <c r="I61" s="22"/>
      <c r="K61" s="23">
        <f t="shared" si="1"/>
        <v>-4.2857142857428698E-3</v>
      </c>
      <c r="L61" s="23">
        <f t="shared" si="2"/>
        <v>-3.200000000021343E-6</v>
      </c>
    </row>
    <row r="62" spans="1:12" x14ac:dyDescent="0.25">
      <c r="A62" s="20" t="s">
        <v>104</v>
      </c>
      <c r="B62" s="18" t="s">
        <v>105</v>
      </c>
      <c r="C62" s="25">
        <v>83.33</v>
      </c>
      <c r="D62" s="25">
        <v>27500</v>
      </c>
      <c r="E62" s="25">
        <v>27499.999972499998</v>
      </c>
      <c r="F62" s="25">
        <v>30799.999969200002</v>
      </c>
      <c r="G62" s="25">
        <v>39285.714285714283</v>
      </c>
      <c r="H62" s="25">
        <v>44000</v>
      </c>
      <c r="I62" s="22"/>
      <c r="J62" s="23">
        <f t="shared" si="0"/>
        <v>330.01320052802112</v>
      </c>
      <c r="K62" s="23">
        <f t="shared" si="1"/>
        <v>11785.714313214285</v>
      </c>
      <c r="L62" s="23">
        <f t="shared" si="2"/>
        <v>0.30000000069999999</v>
      </c>
    </row>
    <row r="63" spans="1:12" x14ac:dyDescent="0.25">
      <c r="A63" s="20" t="s">
        <v>212</v>
      </c>
      <c r="B63" s="18" t="s">
        <v>106</v>
      </c>
      <c r="C63" s="25">
        <v>83.33</v>
      </c>
      <c r="D63" s="25">
        <v>27500</v>
      </c>
      <c r="E63" s="25">
        <v>27499.999972499998</v>
      </c>
      <c r="F63" s="25">
        <v>30799.999969200002</v>
      </c>
      <c r="G63" s="25">
        <v>39285.714285714283</v>
      </c>
      <c r="H63" s="25">
        <v>44000</v>
      </c>
      <c r="I63" s="22"/>
      <c r="J63" s="23">
        <f t="shared" si="0"/>
        <v>330.01320052802112</v>
      </c>
      <c r="K63" s="23">
        <f t="shared" si="1"/>
        <v>11785.714313214285</v>
      </c>
      <c r="L63" s="23">
        <f t="shared" si="2"/>
        <v>0.30000000069999999</v>
      </c>
    </row>
    <row r="64" spans="1:12" x14ac:dyDescent="0.25">
      <c r="A64" s="20" t="s">
        <v>213</v>
      </c>
      <c r="B64" s="18" t="s">
        <v>107</v>
      </c>
      <c r="C64" s="25">
        <v>83.33</v>
      </c>
      <c r="D64" s="25">
        <v>27500</v>
      </c>
      <c r="E64" s="25">
        <v>27499.999972499998</v>
      </c>
      <c r="F64" s="25">
        <v>30799.999969200002</v>
      </c>
      <c r="G64" s="25">
        <v>39285.714285714283</v>
      </c>
      <c r="H64" s="25">
        <v>44000</v>
      </c>
      <c r="I64" s="22"/>
      <c r="J64" s="23">
        <f t="shared" si="0"/>
        <v>330.01320052802112</v>
      </c>
      <c r="K64" s="23">
        <f t="shared" si="1"/>
        <v>11785.714313214285</v>
      </c>
      <c r="L64" s="23">
        <f t="shared" si="2"/>
        <v>0.30000000069999999</v>
      </c>
    </row>
    <row r="65" spans="1:12" x14ac:dyDescent="0.25">
      <c r="A65" s="20" t="s">
        <v>214</v>
      </c>
      <c r="B65" s="18" t="s">
        <v>108</v>
      </c>
      <c r="C65" s="25">
        <v>83.33</v>
      </c>
      <c r="D65" s="25">
        <v>27500</v>
      </c>
      <c r="E65" s="25">
        <v>27499.999972499998</v>
      </c>
      <c r="F65" s="25">
        <v>30799.999969200002</v>
      </c>
      <c r="G65" s="25">
        <v>39285.714285714283</v>
      </c>
      <c r="H65" s="25">
        <v>44000</v>
      </c>
      <c r="I65" s="22"/>
      <c r="J65" s="23">
        <f t="shared" si="0"/>
        <v>330.01320052802112</v>
      </c>
      <c r="K65" s="23">
        <f t="shared" si="1"/>
        <v>11785.714313214285</v>
      </c>
      <c r="L65" s="23">
        <f t="shared" si="2"/>
        <v>0.30000000069999999</v>
      </c>
    </row>
    <row r="66" spans="1:12" x14ac:dyDescent="0.25">
      <c r="A66" s="20" t="s">
        <v>215</v>
      </c>
      <c r="B66" s="18" t="s">
        <v>109</v>
      </c>
      <c r="C66" s="25">
        <v>83.33</v>
      </c>
      <c r="D66" s="25">
        <v>27500</v>
      </c>
      <c r="E66" s="25">
        <v>27499.999972499998</v>
      </c>
      <c r="F66" s="25">
        <v>30799.999969200002</v>
      </c>
      <c r="G66" s="25">
        <v>39285.714285714283</v>
      </c>
      <c r="H66" s="25">
        <v>44000</v>
      </c>
      <c r="I66" s="22"/>
      <c r="J66" s="23">
        <f t="shared" si="0"/>
        <v>330.01320052802112</v>
      </c>
      <c r="K66" s="23">
        <f t="shared" si="1"/>
        <v>11785.714313214285</v>
      </c>
      <c r="L66" s="23">
        <f t="shared" si="2"/>
        <v>0.30000000069999999</v>
      </c>
    </row>
    <row r="67" spans="1:12" x14ac:dyDescent="0.25">
      <c r="A67" s="20" t="s">
        <v>216</v>
      </c>
      <c r="B67" s="18" t="s">
        <v>110</v>
      </c>
      <c r="C67" s="25">
        <v>83.33</v>
      </c>
      <c r="D67" s="25">
        <v>27500</v>
      </c>
      <c r="E67" s="25">
        <v>27499.999972499998</v>
      </c>
      <c r="F67" s="25">
        <v>30799.999969200002</v>
      </c>
      <c r="G67" s="25">
        <v>39285.714285714283</v>
      </c>
      <c r="H67" s="25">
        <v>44000</v>
      </c>
      <c r="I67" s="22"/>
      <c r="J67" s="23">
        <f t="shared" ref="J67:J127" si="3">D67/C67</f>
        <v>330.01320052802112</v>
      </c>
      <c r="K67" s="23">
        <f t="shared" ref="K67:K127" si="4">G67-E67</f>
        <v>11785.714313214285</v>
      </c>
      <c r="L67" s="23">
        <f t="shared" ref="L67:L127" si="5">K67/G67</f>
        <v>0.30000000069999999</v>
      </c>
    </row>
    <row r="68" spans="1:12" x14ac:dyDescent="0.25">
      <c r="A68" s="20" t="s">
        <v>217</v>
      </c>
      <c r="B68" s="18" t="s">
        <v>111</v>
      </c>
      <c r="C68" s="25">
        <v>83.33</v>
      </c>
      <c r="D68" s="25">
        <v>27500</v>
      </c>
      <c r="E68" s="25">
        <v>27499.999972499998</v>
      </c>
      <c r="F68" s="25">
        <v>30799.999969200002</v>
      </c>
      <c r="G68" s="25">
        <v>39285.714285714283</v>
      </c>
      <c r="H68" s="25">
        <v>44000</v>
      </c>
      <c r="I68" s="22"/>
      <c r="J68" s="23">
        <f t="shared" si="3"/>
        <v>330.01320052802112</v>
      </c>
      <c r="K68" s="23">
        <f t="shared" si="4"/>
        <v>11785.714313214285</v>
      </c>
      <c r="L68" s="23">
        <f t="shared" si="5"/>
        <v>0.30000000069999999</v>
      </c>
    </row>
    <row r="69" spans="1:12" x14ac:dyDescent="0.25">
      <c r="A69" s="15" t="s">
        <v>218</v>
      </c>
      <c r="B69" s="16" t="s">
        <v>158</v>
      </c>
      <c r="C69" s="26">
        <v>141.47999999999999</v>
      </c>
      <c r="D69" s="26">
        <v>23343.75</v>
      </c>
      <c r="E69" s="26">
        <v>46687.499953312494</v>
      </c>
      <c r="F69" s="26">
        <v>52289.999947709999</v>
      </c>
      <c r="G69" s="26">
        <v>66696.428571428565</v>
      </c>
      <c r="H69" s="26">
        <v>74700</v>
      </c>
      <c r="I69" s="22"/>
      <c r="J69" s="23">
        <f t="shared" si="3"/>
        <v>164.9968193384224</v>
      </c>
      <c r="K69" s="23">
        <f t="shared" si="4"/>
        <v>20008.928618116071</v>
      </c>
      <c r="L69" s="23">
        <f t="shared" si="5"/>
        <v>0.30000000070000005</v>
      </c>
    </row>
    <row r="70" spans="1:12" x14ac:dyDescent="0.25">
      <c r="A70" s="15" t="s">
        <v>219</v>
      </c>
      <c r="B70" s="16" t="s">
        <v>159</v>
      </c>
      <c r="C70" s="26">
        <v>141.47999999999999</v>
      </c>
      <c r="D70" s="26">
        <v>23343.75</v>
      </c>
      <c r="E70" s="26">
        <v>46687.499953312494</v>
      </c>
      <c r="F70" s="26">
        <v>52289.999947709999</v>
      </c>
      <c r="G70" s="26">
        <v>66696.428571428565</v>
      </c>
      <c r="H70" s="26">
        <v>74700</v>
      </c>
      <c r="I70" s="22"/>
      <c r="J70" s="23">
        <f t="shared" si="3"/>
        <v>164.9968193384224</v>
      </c>
      <c r="K70" s="23">
        <f t="shared" si="4"/>
        <v>20008.928618116071</v>
      </c>
      <c r="L70" s="23">
        <f t="shared" si="5"/>
        <v>0.30000000070000005</v>
      </c>
    </row>
    <row r="71" spans="1:12" x14ac:dyDescent="0.25">
      <c r="A71" s="15" t="s">
        <v>220</v>
      </c>
      <c r="B71" s="16" t="s">
        <v>160</v>
      </c>
      <c r="C71" s="26">
        <v>158.52000000000001</v>
      </c>
      <c r="D71" s="26">
        <v>26156.25</v>
      </c>
      <c r="E71" s="26">
        <v>52312.499947687495</v>
      </c>
      <c r="F71" s="26">
        <v>58589.999941410002</v>
      </c>
      <c r="G71" s="26">
        <v>74732.142857142855</v>
      </c>
      <c r="H71" s="26">
        <v>83700</v>
      </c>
      <c r="I71" s="22"/>
      <c r="J71" s="23">
        <f t="shared" si="3"/>
        <v>165.00283875851628</v>
      </c>
      <c r="K71" s="23">
        <f t="shared" si="4"/>
        <v>22419.64290945536</v>
      </c>
      <c r="L71" s="23">
        <f t="shared" si="5"/>
        <v>0.30000000070000005</v>
      </c>
    </row>
    <row r="72" spans="1:12" x14ac:dyDescent="0.25">
      <c r="A72" s="15" t="s">
        <v>221</v>
      </c>
      <c r="B72" s="16" t="s">
        <v>161</v>
      </c>
      <c r="C72" s="26">
        <v>158.52000000000001</v>
      </c>
      <c r="D72" s="26">
        <v>26156.25</v>
      </c>
      <c r="E72" s="26">
        <v>52312.499947687495</v>
      </c>
      <c r="F72" s="26">
        <v>58589.999941410002</v>
      </c>
      <c r="G72" s="26">
        <v>74732.142857142855</v>
      </c>
      <c r="H72" s="26">
        <v>83700</v>
      </c>
      <c r="I72" s="22"/>
      <c r="J72" s="23">
        <f t="shared" si="3"/>
        <v>165.00283875851628</v>
      </c>
      <c r="K72" s="23">
        <f t="shared" si="4"/>
        <v>22419.64290945536</v>
      </c>
      <c r="L72" s="23">
        <f t="shared" si="5"/>
        <v>0.30000000070000005</v>
      </c>
    </row>
    <row r="73" spans="1:12" x14ac:dyDescent="0.25">
      <c r="A73" s="15" t="s">
        <v>222</v>
      </c>
      <c r="B73" s="16" t="s">
        <v>162</v>
      </c>
      <c r="C73" s="26">
        <v>158.52000000000001</v>
      </c>
      <c r="D73" s="26">
        <v>26156.25</v>
      </c>
      <c r="E73" s="26">
        <v>52312.499947687495</v>
      </c>
      <c r="F73" s="26">
        <v>58589.999941410002</v>
      </c>
      <c r="G73" s="26">
        <v>74732.142857142855</v>
      </c>
      <c r="H73" s="26">
        <v>83700</v>
      </c>
      <c r="I73" s="22"/>
      <c r="J73" s="23">
        <f t="shared" si="3"/>
        <v>165.00283875851628</v>
      </c>
      <c r="K73" s="23">
        <f t="shared" si="4"/>
        <v>22419.64290945536</v>
      </c>
      <c r="L73" s="23">
        <f t="shared" si="5"/>
        <v>0.30000000070000005</v>
      </c>
    </row>
    <row r="74" spans="1:12" x14ac:dyDescent="0.25">
      <c r="A74" s="15" t="s">
        <v>223</v>
      </c>
      <c r="B74" s="16" t="s">
        <v>163</v>
      </c>
      <c r="C74" s="26">
        <v>158.52000000000001</v>
      </c>
      <c r="D74" s="26">
        <v>26156.25</v>
      </c>
      <c r="E74" s="26">
        <v>52312.499947687495</v>
      </c>
      <c r="F74" s="26">
        <v>58589.999941410002</v>
      </c>
      <c r="G74" s="26">
        <v>74732.142857142855</v>
      </c>
      <c r="H74" s="26">
        <v>83700</v>
      </c>
      <c r="I74" s="22"/>
      <c r="J74" s="23">
        <f t="shared" si="3"/>
        <v>165.00283875851628</v>
      </c>
      <c r="K74" s="23">
        <f t="shared" si="4"/>
        <v>22419.64290945536</v>
      </c>
      <c r="L74" s="23">
        <f t="shared" si="5"/>
        <v>0.30000000070000005</v>
      </c>
    </row>
    <row r="75" spans="1:12" x14ac:dyDescent="0.25">
      <c r="A75" s="20" t="s">
        <v>224</v>
      </c>
      <c r="B75" s="18" t="s">
        <v>124</v>
      </c>
      <c r="C75" s="25">
        <v>37.880000000000003</v>
      </c>
      <c r="D75" s="25">
        <v>6250</v>
      </c>
      <c r="E75" s="25">
        <v>12499.999987499998</v>
      </c>
      <c r="F75" s="25">
        <v>13999.999985999999</v>
      </c>
      <c r="G75" s="25">
        <v>17857.142857142855</v>
      </c>
      <c r="H75" s="25">
        <v>20000</v>
      </c>
      <c r="I75" s="22"/>
      <c r="J75" s="23">
        <f t="shared" si="3"/>
        <v>164.99472016895459</v>
      </c>
      <c r="K75" s="23">
        <f t="shared" si="4"/>
        <v>5357.1428696428575</v>
      </c>
      <c r="L75" s="23">
        <f t="shared" si="5"/>
        <v>0.30000000070000005</v>
      </c>
    </row>
    <row r="76" spans="1:12" x14ac:dyDescent="0.25">
      <c r="A76" s="20" t="s">
        <v>225</v>
      </c>
      <c r="B76" s="18" t="s">
        <v>125</v>
      </c>
      <c r="C76" s="25">
        <v>37.880000000000003</v>
      </c>
      <c r="D76" s="25">
        <v>6250</v>
      </c>
      <c r="E76" s="25">
        <v>12499.999987499998</v>
      </c>
      <c r="F76" s="25">
        <v>13999.999985999999</v>
      </c>
      <c r="G76" s="25">
        <v>17857.142857142855</v>
      </c>
      <c r="H76" s="25">
        <v>20000</v>
      </c>
      <c r="I76" s="22"/>
      <c r="J76" s="23">
        <f t="shared" si="3"/>
        <v>164.99472016895459</v>
      </c>
      <c r="K76" s="23">
        <f t="shared" si="4"/>
        <v>5357.1428696428575</v>
      </c>
      <c r="L76" s="23">
        <f t="shared" si="5"/>
        <v>0.30000000070000005</v>
      </c>
    </row>
    <row r="77" spans="1:12" x14ac:dyDescent="0.25">
      <c r="A77" s="20" t="s">
        <v>226</v>
      </c>
      <c r="B77" s="18" t="s">
        <v>126</v>
      </c>
      <c r="C77" s="25">
        <v>37.880000000000003</v>
      </c>
      <c r="D77" s="25">
        <v>6250</v>
      </c>
      <c r="E77" s="25">
        <v>12499.999987499998</v>
      </c>
      <c r="F77" s="25">
        <v>13999.999985999999</v>
      </c>
      <c r="G77" s="25">
        <v>17857.142857142855</v>
      </c>
      <c r="H77" s="25">
        <v>20000</v>
      </c>
      <c r="I77" s="22"/>
      <c r="J77" s="23">
        <f t="shared" si="3"/>
        <v>164.99472016895459</v>
      </c>
      <c r="K77" s="23">
        <f t="shared" si="4"/>
        <v>5357.1428696428575</v>
      </c>
      <c r="L77" s="23">
        <f t="shared" si="5"/>
        <v>0.30000000070000005</v>
      </c>
    </row>
    <row r="78" spans="1:12" x14ac:dyDescent="0.25">
      <c r="A78" s="20" t="s">
        <v>227</v>
      </c>
      <c r="B78" s="18" t="s">
        <v>127</v>
      </c>
      <c r="C78" s="25">
        <v>37.880000000000003</v>
      </c>
      <c r="D78" s="25">
        <v>6250</v>
      </c>
      <c r="E78" s="25">
        <v>12499.999987499998</v>
      </c>
      <c r="F78" s="25">
        <v>13999.999985999999</v>
      </c>
      <c r="G78" s="25">
        <v>17857.142857142855</v>
      </c>
      <c r="H78" s="25">
        <v>20000</v>
      </c>
      <c r="I78" s="22"/>
      <c r="J78" s="23">
        <f t="shared" si="3"/>
        <v>164.99472016895459</v>
      </c>
      <c r="K78" s="23">
        <f t="shared" si="4"/>
        <v>5357.1428696428575</v>
      </c>
      <c r="L78" s="23">
        <f t="shared" si="5"/>
        <v>0.30000000070000005</v>
      </c>
    </row>
    <row r="79" spans="1:12" x14ac:dyDescent="0.25">
      <c r="A79" s="20" t="s">
        <v>228</v>
      </c>
      <c r="B79" s="18" t="s">
        <v>132</v>
      </c>
      <c r="C79" s="25">
        <v>38.26</v>
      </c>
      <c r="D79" s="25">
        <v>6312.5</v>
      </c>
      <c r="E79" s="25">
        <v>12624.999987374997</v>
      </c>
      <c r="F79" s="25">
        <v>14139.999985859997</v>
      </c>
      <c r="G79" s="25">
        <v>18035.714285714283</v>
      </c>
      <c r="H79" s="25">
        <v>20200</v>
      </c>
      <c r="I79" s="22"/>
      <c r="J79" s="23">
        <f t="shared" si="3"/>
        <v>164.98954521693676</v>
      </c>
      <c r="K79" s="23">
        <f t="shared" si="4"/>
        <v>5410.714298339286</v>
      </c>
      <c r="L79" s="23">
        <f t="shared" si="5"/>
        <v>0.30000000070000005</v>
      </c>
    </row>
    <row r="80" spans="1:12" x14ac:dyDescent="0.25">
      <c r="A80" s="20" t="s">
        <v>229</v>
      </c>
      <c r="B80" s="18" t="s">
        <v>133</v>
      </c>
      <c r="C80" s="25">
        <v>38.26</v>
      </c>
      <c r="D80" s="25">
        <v>6312.5</v>
      </c>
      <c r="E80" s="25">
        <v>12624.999987374997</v>
      </c>
      <c r="F80" s="25">
        <v>14139.999985859997</v>
      </c>
      <c r="G80" s="25">
        <v>18035.714285714283</v>
      </c>
      <c r="H80" s="25">
        <v>20200</v>
      </c>
      <c r="I80" s="22"/>
      <c r="J80" s="23">
        <f t="shared" si="3"/>
        <v>164.98954521693676</v>
      </c>
      <c r="K80" s="23">
        <f t="shared" si="4"/>
        <v>5410.714298339286</v>
      </c>
      <c r="L80" s="23">
        <f t="shared" si="5"/>
        <v>0.30000000070000005</v>
      </c>
    </row>
    <row r="81" spans="1:12" x14ac:dyDescent="0.25">
      <c r="A81" s="20" t="s">
        <v>230</v>
      </c>
      <c r="B81" s="18" t="s">
        <v>134</v>
      </c>
      <c r="C81" s="25">
        <v>38.26</v>
      </c>
      <c r="D81" s="25">
        <v>6312.5</v>
      </c>
      <c r="E81" s="25">
        <v>12624.999987374997</v>
      </c>
      <c r="F81" s="25">
        <v>14139.999985859997</v>
      </c>
      <c r="G81" s="25">
        <v>18035.714285714283</v>
      </c>
      <c r="H81" s="25">
        <v>20200</v>
      </c>
      <c r="I81" s="22"/>
      <c r="J81" s="23">
        <f t="shared" si="3"/>
        <v>164.98954521693676</v>
      </c>
      <c r="K81" s="23">
        <f t="shared" si="4"/>
        <v>5410.714298339286</v>
      </c>
      <c r="L81" s="23">
        <f t="shared" si="5"/>
        <v>0.30000000070000005</v>
      </c>
    </row>
    <row r="82" spans="1:12" x14ac:dyDescent="0.25">
      <c r="A82" s="20" t="s">
        <v>231</v>
      </c>
      <c r="B82" s="18" t="s">
        <v>135</v>
      </c>
      <c r="C82" s="25">
        <v>38.26</v>
      </c>
      <c r="D82" s="25">
        <v>6312.5</v>
      </c>
      <c r="E82" s="25">
        <v>12624.999987374997</v>
      </c>
      <c r="F82" s="25">
        <v>14139.999985859997</v>
      </c>
      <c r="G82" s="25">
        <v>18035.714285714283</v>
      </c>
      <c r="H82" s="25">
        <v>20200</v>
      </c>
      <c r="I82" s="22"/>
      <c r="J82" s="23">
        <f t="shared" si="3"/>
        <v>164.98954521693676</v>
      </c>
      <c r="K82" s="23">
        <f t="shared" si="4"/>
        <v>5410.714298339286</v>
      </c>
      <c r="L82" s="23">
        <f t="shared" si="5"/>
        <v>0.30000000070000005</v>
      </c>
    </row>
    <row r="83" spans="1:12" x14ac:dyDescent="0.25">
      <c r="A83" s="20" t="s">
        <v>232</v>
      </c>
      <c r="B83" s="18" t="s">
        <v>128</v>
      </c>
      <c r="C83" s="25">
        <v>39.770000000000003</v>
      </c>
      <c r="D83" s="25">
        <v>6562.5</v>
      </c>
      <c r="E83" s="25">
        <v>13124.999986875</v>
      </c>
      <c r="F83" s="25">
        <v>14699.999985300001</v>
      </c>
      <c r="G83" s="25">
        <v>18750</v>
      </c>
      <c r="H83" s="25">
        <v>21000</v>
      </c>
      <c r="I83" s="22"/>
      <c r="J83" s="23">
        <f t="shared" si="3"/>
        <v>165.01131506160422</v>
      </c>
      <c r="K83" s="23">
        <f t="shared" si="4"/>
        <v>5625.0000131249999</v>
      </c>
      <c r="L83" s="23">
        <f t="shared" si="5"/>
        <v>0.30000000069999999</v>
      </c>
    </row>
    <row r="84" spans="1:12" x14ac:dyDescent="0.25">
      <c r="A84" s="20" t="s">
        <v>233</v>
      </c>
      <c r="B84" s="18" t="s">
        <v>129</v>
      </c>
      <c r="C84" s="25">
        <v>39.770000000000003</v>
      </c>
      <c r="D84" s="25">
        <v>6562.5</v>
      </c>
      <c r="E84" s="25">
        <v>13124.999986875</v>
      </c>
      <c r="F84" s="25">
        <v>14699.999985300001</v>
      </c>
      <c r="G84" s="25">
        <v>18750</v>
      </c>
      <c r="H84" s="25">
        <v>21000</v>
      </c>
      <c r="I84" s="22"/>
      <c r="J84" s="23">
        <f t="shared" si="3"/>
        <v>165.01131506160422</v>
      </c>
      <c r="K84" s="23">
        <f t="shared" si="4"/>
        <v>5625.0000131249999</v>
      </c>
      <c r="L84" s="23">
        <f t="shared" si="5"/>
        <v>0.30000000069999999</v>
      </c>
    </row>
    <row r="85" spans="1:12" x14ac:dyDescent="0.25">
      <c r="A85" s="20" t="s">
        <v>234</v>
      </c>
      <c r="B85" s="18" t="s">
        <v>130</v>
      </c>
      <c r="C85" s="25">
        <v>39.770000000000003</v>
      </c>
      <c r="D85" s="25">
        <v>6562.5</v>
      </c>
      <c r="E85" s="25">
        <v>13124.999986875</v>
      </c>
      <c r="F85" s="25">
        <v>14699.999985300001</v>
      </c>
      <c r="G85" s="25">
        <v>18750</v>
      </c>
      <c r="H85" s="25">
        <v>21000</v>
      </c>
      <c r="I85" s="22"/>
      <c r="J85" s="23">
        <f t="shared" si="3"/>
        <v>165.01131506160422</v>
      </c>
      <c r="K85" s="23">
        <f t="shared" si="4"/>
        <v>5625.0000131249999</v>
      </c>
      <c r="L85" s="23">
        <f t="shared" si="5"/>
        <v>0.30000000069999999</v>
      </c>
    </row>
    <row r="86" spans="1:12" x14ac:dyDescent="0.25">
      <c r="A86" s="20" t="s">
        <v>235</v>
      </c>
      <c r="B86" s="18" t="s">
        <v>131</v>
      </c>
      <c r="C86" s="25">
        <v>39.770000000000003</v>
      </c>
      <c r="D86" s="25">
        <v>6562.5</v>
      </c>
      <c r="E86" s="25">
        <v>13124.999986875</v>
      </c>
      <c r="F86" s="25">
        <v>14699.999985300001</v>
      </c>
      <c r="G86" s="25">
        <v>18750</v>
      </c>
      <c r="H86" s="25">
        <v>21000</v>
      </c>
      <c r="I86" s="22"/>
      <c r="J86" s="23">
        <f t="shared" si="3"/>
        <v>165.01131506160422</v>
      </c>
      <c r="K86" s="23">
        <f t="shared" si="4"/>
        <v>5625.0000131249999</v>
      </c>
      <c r="L86" s="23">
        <f t="shared" si="5"/>
        <v>0.30000000069999999</v>
      </c>
    </row>
    <row r="87" spans="1:12" x14ac:dyDescent="0.25">
      <c r="A87" s="21" t="s">
        <v>170</v>
      </c>
      <c r="B87" s="19" t="s">
        <v>171</v>
      </c>
      <c r="C87" s="25">
        <v>39.770000000000003</v>
      </c>
      <c r="D87" s="25">
        <v>6562.5</v>
      </c>
      <c r="E87" s="28">
        <v>13124.999986875</v>
      </c>
      <c r="F87" s="28">
        <v>14699.999985300001</v>
      </c>
      <c r="G87" s="28">
        <v>18750</v>
      </c>
      <c r="H87" s="25">
        <v>21000</v>
      </c>
      <c r="I87" s="22"/>
      <c r="J87" s="23">
        <f t="shared" si="3"/>
        <v>165.01131506160422</v>
      </c>
      <c r="K87" s="23">
        <f t="shared" si="4"/>
        <v>5625.0000131249999</v>
      </c>
      <c r="L87" s="23">
        <f t="shared" si="5"/>
        <v>0.30000000069999999</v>
      </c>
    </row>
    <row r="88" spans="1:12" x14ac:dyDescent="0.25">
      <c r="A88" s="15" t="s">
        <v>236</v>
      </c>
      <c r="B88" s="16" t="s">
        <v>136</v>
      </c>
      <c r="C88" s="25">
        <v>39.770000000000003</v>
      </c>
      <c r="D88" s="25">
        <v>6562.5</v>
      </c>
      <c r="E88" s="26">
        <v>13124.999986875</v>
      </c>
      <c r="F88" s="26">
        <v>14699.999985300001</v>
      </c>
      <c r="G88" s="26">
        <v>18750</v>
      </c>
      <c r="H88" s="25">
        <v>21000</v>
      </c>
      <c r="I88" s="22"/>
      <c r="J88" s="23">
        <f t="shared" si="3"/>
        <v>165.01131506160422</v>
      </c>
      <c r="K88" s="23">
        <f t="shared" si="4"/>
        <v>5625.0000131249999</v>
      </c>
      <c r="L88" s="23">
        <f t="shared" si="5"/>
        <v>0.30000000069999999</v>
      </c>
    </row>
    <row r="89" spans="1:12" x14ac:dyDescent="0.25">
      <c r="A89" s="20" t="s">
        <v>237</v>
      </c>
      <c r="B89" s="18" t="s">
        <v>112</v>
      </c>
      <c r="C89" s="25">
        <v>20.91</v>
      </c>
      <c r="D89" s="25">
        <v>1379.98</v>
      </c>
      <c r="E89" s="25">
        <v>6899.9</v>
      </c>
      <c r="F89" s="25">
        <v>6899.9</v>
      </c>
      <c r="G89" s="25">
        <v>8800.8928571428569</v>
      </c>
      <c r="H89" s="25">
        <v>9857</v>
      </c>
      <c r="I89" s="22"/>
      <c r="J89" s="23">
        <f t="shared" si="3"/>
        <v>65.996174079387856</v>
      </c>
      <c r="K89" s="23">
        <f t="shared" si="4"/>
        <v>1900.9928571428572</v>
      </c>
      <c r="L89" s="23">
        <f t="shared" si="5"/>
        <v>0.21600000000000003</v>
      </c>
    </row>
    <row r="90" spans="1:12" x14ac:dyDescent="0.25">
      <c r="A90" s="15" t="s">
        <v>238</v>
      </c>
      <c r="B90" s="16" t="s">
        <v>147</v>
      </c>
      <c r="C90" s="26">
        <v>37.08</v>
      </c>
      <c r="D90" s="26">
        <v>5562.5</v>
      </c>
      <c r="E90" s="26">
        <v>11124.999988874999</v>
      </c>
      <c r="F90" s="26">
        <v>12459.999987540001</v>
      </c>
      <c r="G90" s="26">
        <v>15892.857142857141</v>
      </c>
      <c r="H90" s="26">
        <v>17800</v>
      </c>
      <c r="I90" s="22"/>
      <c r="J90" s="23">
        <f t="shared" si="3"/>
        <v>150.01348435814455</v>
      </c>
      <c r="K90" s="23">
        <f t="shared" si="4"/>
        <v>4767.8571539821423</v>
      </c>
      <c r="L90" s="23">
        <f t="shared" si="5"/>
        <v>0.30000000069999999</v>
      </c>
    </row>
    <row r="91" spans="1:12" x14ac:dyDescent="0.25">
      <c r="A91" s="15" t="s">
        <v>239</v>
      </c>
      <c r="B91" s="16" t="s">
        <v>151</v>
      </c>
      <c r="C91" s="26">
        <v>25.21</v>
      </c>
      <c r="D91" s="26">
        <v>3781.25</v>
      </c>
      <c r="E91" s="26">
        <v>7562.4999924374988</v>
      </c>
      <c r="F91" s="26">
        <v>8469.9999915299995</v>
      </c>
      <c r="G91" s="26">
        <v>10803.571428571428</v>
      </c>
      <c r="H91" s="26">
        <v>12100</v>
      </c>
      <c r="I91" s="22"/>
      <c r="J91" s="23">
        <f t="shared" si="3"/>
        <v>149.99008330027766</v>
      </c>
      <c r="K91" s="23">
        <f t="shared" si="4"/>
        <v>3241.0714361339287</v>
      </c>
      <c r="L91" s="23">
        <f t="shared" si="5"/>
        <v>0.30000000070000005</v>
      </c>
    </row>
    <row r="92" spans="1:12" x14ac:dyDescent="0.25">
      <c r="A92" s="15" t="s">
        <v>240</v>
      </c>
      <c r="B92" s="16" t="s">
        <v>153</v>
      </c>
      <c r="C92" s="26">
        <v>72.290000000000006</v>
      </c>
      <c r="D92" s="26">
        <v>10843.75</v>
      </c>
      <c r="E92" s="26">
        <v>21687.499978312499</v>
      </c>
      <c r="F92" s="26">
        <v>24289.999975710001</v>
      </c>
      <c r="G92" s="26">
        <v>30982.142857142855</v>
      </c>
      <c r="H92" s="26">
        <v>34700</v>
      </c>
      <c r="I92" s="22"/>
      <c r="J92" s="23">
        <f t="shared" si="3"/>
        <v>150.00345829298658</v>
      </c>
      <c r="K92" s="23">
        <f t="shared" si="4"/>
        <v>9294.6428788303565</v>
      </c>
      <c r="L92" s="23">
        <f t="shared" si="5"/>
        <v>0.30000000069999999</v>
      </c>
    </row>
    <row r="93" spans="1:12" x14ac:dyDescent="0.25">
      <c r="A93" s="15" t="s">
        <v>241</v>
      </c>
      <c r="B93" s="16" t="s">
        <v>152</v>
      </c>
      <c r="C93" s="26">
        <v>72.290000000000006</v>
      </c>
      <c r="D93" s="26">
        <v>10843.75</v>
      </c>
      <c r="E93" s="26">
        <v>21687.499978312499</v>
      </c>
      <c r="F93" s="26">
        <v>24289.999975710001</v>
      </c>
      <c r="G93" s="26">
        <v>30982.142857142855</v>
      </c>
      <c r="H93" s="26">
        <v>34700</v>
      </c>
      <c r="I93" s="22"/>
      <c r="J93" s="23">
        <f t="shared" si="3"/>
        <v>150.00345829298658</v>
      </c>
      <c r="K93" s="23">
        <f t="shared" si="4"/>
        <v>9294.6428788303565</v>
      </c>
      <c r="L93" s="23">
        <f t="shared" si="5"/>
        <v>0.30000000069999999</v>
      </c>
    </row>
    <row r="94" spans="1:12" x14ac:dyDescent="0.25">
      <c r="A94" s="15" t="s">
        <v>242</v>
      </c>
      <c r="B94" s="16" t="s">
        <v>150</v>
      </c>
      <c r="C94" s="26">
        <v>25.21</v>
      </c>
      <c r="D94" s="26">
        <v>3781.25</v>
      </c>
      <c r="E94" s="26">
        <v>7562.4999924374988</v>
      </c>
      <c r="F94" s="26">
        <v>8469.9999915299995</v>
      </c>
      <c r="G94" s="26">
        <v>10803.571428571428</v>
      </c>
      <c r="H94" s="26">
        <v>12100</v>
      </c>
      <c r="I94" s="22"/>
      <c r="J94" s="23">
        <f t="shared" si="3"/>
        <v>149.99008330027766</v>
      </c>
      <c r="K94" s="23">
        <f t="shared" si="4"/>
        <v>3241.0714361339287</v>
      </c>
      <c r="L94" s="23">
        <f t="shared" si="5"/>
        <v>0.30000000070000005</v>
      </c>
    </row>
    <row r="95" spans="1:12" x14ac:dyDescent="0.25">
      <c r="A95" s="15" t="s">
        <v>243</v>
      </c>
      <c r="B95" s="16" t="s">
        <v>149</v>
      </c>
      <c r="C95" s="26">
        <v>25.21</v>
      </c>
      <c r="D95" s="26">
        <v>3781.25</v>
      </c>
      <c r="E95" s="26">
        <v>7562.4999924374988</v>
      </c>
      <c r="F95" s="26">
        <v>8469.9999915299995</v>
      </c>
      <c r="G95" s="26">
        <v>10803.571428571428</v>
      </c>
      <c r="H95" s="26">
        <v>12100</v>
      </c>
      <c r="I95" s="22"/>
      <c r="J95" s="23">
        <f t="shared" si="3"/>
        <v>149.99008330027766</v>
      </c>
      <c r="K95" s="23">
        <f t="shared" si="4"/>
        <v>3241.0714361339287</v>
      </c>
      <c r="L95" s="23">
        <f t="shared" si="5"/>
        <v>0.30000000070000005</v>
      </c>
    </row>
    <row r="96" spans="1:12" x14ac:dyDescent="0.25">
      <c r="A96" s="15" t="s">
        <v>244</v>
      </c>
      <c r="B96" s="16" t="s">
        <v>148</v>
      </c>
      <c r="C96" s="26">
        <v>20.83</v>
      </c>
      <c r="D96" s="26">
        <v>3125</v>
      </c>
      <c r="E96" s="26">
        <v>6249.9999937499988</v>
      </c>
      <c r="F96" s="26">
        <v>6999.9999929999994</v>
      </c>
      <c r="G96" s="26">
        <v>8928.5714285714275</v>
      </c>
      <c r="H96" s="26">
        <v>10000</v>
      </c>
      <c r="I96" s="22"/>
      <c r="J96" s="23">
        <f t="shared" si="3"/>
        <v>150.02400384061451</v>
      </c>
      <c r="K96" s="23">
        <f t="shared" si="4"/>
        <v>2678.5714348214287</v>
      </c>
      <c r="L96" s="23">
        <f t="shared" si="5"/>
        <v>0.30000000070000005</v>
      </c>
    </row>
    <row r="97" spans="1:12" x14ac:dyDescent="0.25">
      <c r="A97" s="20" t="s">
        <v>245</v>
      </c>
      <c r="B97" s="18" t="s">
        <v>123</v>
      </c>
      <c r="C97" s="25">
        <v>30.3</v>
      </c>
      <c r="D97" s="25">
        <v>5000</v>
      </c>
      <c r="E97" s="25">
        <v>9999.9999899999984</v>
      </c>
      <c r="F97" s="25">
        <v>11199.9999888</v>
      </c>
      <c r="G97" s="25">
        <v>14285.714285714284</v>
      </c>
      <c r="H97" s="25">
        <v>16000</v>
      </c>
      <c r="I97" s="22"/>
      <c r="J97" s="23">
        <f t="shared" si="3"/>
        <v>165.01650165016503</v>
      </c>
      <c r="K97" s="23">
        <f t="shared" si="4"/>
        <v>4285.714295714286</v>
      </c>
      <c r="L97" s="23">
        <f t="shared" si="5"/>
        <v>0.30000000070000005</v>
      </c>
    </row>
    <row r="98" spans="1:12" x14ac:dyDescent="0.25">
      <c r="A98" s="20" t="s">
        <v>246</v>
      </c>
      <c r="B98" s="18" t="s">
        <v>102</v>
      </c>
      <c r="C98" s="25"/>
      <c r="D98" s="25"/>
      <c r="E98" s="25">
        <v>1303.57</v>
      </c>
      <c r="F98" s="25">
        <v>1459.9984000000002</v>
      </c>
      <c r="G98" s="25">
        <v>1303.5714285714284</v>
      </c>
      <c r="H98" s="25">
        <v>1460</v>
      </c>
      <c r="I98" s="22"/>
      <c r="K98" s="23">
        <f t="shared" si="4"/>
        <v>1.4285714285051654E-3</v>
      </c>
      <c r="L98" s="23">
        <f t="shared" si="5"/>
        <v>1.0958904109080722E-6</v>
      </c>
    </row>
    <row r="99" spans="1:12" x14ac:dyDescent="0.25">
      <c r="A99" s="15" t="s">
        <v>247</v>
      </c>
      <c r="B99" s="16" t="s">
        <v>154</v>
      </c>
      <c r="C99" s="26">
        <v>62.5</v>
      </c>
      <c r="D99" s="26">
        <v>10312.5</v>
      </c>
      <c r="E99" s="26">
        <v>20624.999979374996</v>
      </c>
      <c r="F99" s="26">
        <v>23099.999976899999</v>
      </c>
      <c r="G99" s="26">
        <v>29464.28571428571</v>
      </c>
      <c r="H99" s="26">
        <v>33000</v>
      </c>
      <c r="I99" s="22"/>
      <c r="J99" s="23">
        <f t="shared" si="3"/>
        <v>165</v>
      </c>
      <c r="K99" s="23">
        <f t="shared" si="4"/>
        <v>8839.2857349107144</v>
      </c>
      <c r="L99" s="23">
        <f t="shared" si="5"/>
        <v>0.30000000070000005</v>
      </c>
    </row>
    <row r="100" spans="1:12" x14ac:dyDescent="0.25">
      <c r="A100" s="15" t="s">
        <v>248</v>
      </c>
      <c r="B100" s="16" t="s">
        <v>155</v>
      </c>
      <c r="C100" s="26">
        <v>62.5</v>
      </c>
      <c r="D100" s="26">
        <v>10312.5</v>
      </c>
      <c r="E100" s="26">
        <v>20624.999979374996</v>
      </c>
      <c r="F100" s="26">
        <v>23099.999976899999</v>
      </c>
      <c r="G100" s="26">
        <v>29464.28571428571</v>
      </c>
      <c r="H100" s="26">
        <v>33000</v>
      </c>
      <c r="I100" s="22"/>
      <c r="J100" s="23">
        <f t="shared" si="3"/>
        <v>165</v>
      </c>
      <c r="K100" s="23">
        <f t="shared" si="4"/>
        <v>8839.2857349107144</v>
      </c>
      <c r="L100" s="23">
        <f t="shared" si="5"/>
        <v>0.30000000070000005</v>
      </c>
    </row>
    <row r="101" spans="1:12" x14ac:dyDescent="0.25">
      <c r="A101" s="15" t="s">
        <v>249</v>
      </c>
      <c r="B101" s="16" t="s">
        <v>156</v>
      </c>
      <c r="C101" s="26">
        <v>35.04</v>
      </c>
      <c r="D101" s="26">
        <v>5781.25</v>
      </c>
      <c r="E101" s="26">
        <v>11562.499988437497</v>
      </c>
      <c r="F101" s="26">
        <v>12949.999987049998</v>
      </c>
      <c r="G101" s="26">
        <v>16517.857142857141</v>
      </c>
      <c r="H101" s="26">
        <v>18500</v>
      </c>
      <c r="I101" s="22"/>
      <c r="J101" s="23">
        <f t="shared" si="3"/>
        <v>164.99001141552512</v>
      </c>
      <c r="K101" s="23">
        <f t="shared" si="4"/>
        <v>4955.3571544196438</v>
      </c>
      <c r="L101" s="23">
        <f t="shared" si="5"/>
        <v>0.3000000007000001</v>
      </c>
    </row>
    <row r="102" spans="1:12" x14ac:dyDescent="0.25">
      <c r="A102" s="20" t="s">
        <v>250</v>
      </c>
      <c r="B102" s="18" t="s">
        <v>117</v>
      </c>
      <c r="C102" s="25">
        <v>6.63</v>
      </c>
      <c r="D102" s="25">
        <v>1093.75</v>
      </c>
      <c r="E102" s="25">
        <v>2187.4999978124997</v>
      </c>
      <c r="F102" s="25">
        <v>2449.99999755</v>
      </c>
      <c r="G102" s="25">
        <v>3124.9999999999995</v>
      </c>
      <c r="H102" s="25">
        <v>3500</v>
      </c>
      <c r="I102" s="22"/>
      <c r="J102" s="23">
        <f t="shared" si="3"/>
        <v>164.96983408748116</v>
      </c>
      <c r="K102" s="23">
        <f t="shared" si="4"/>
        <v>937.50000218749983</v>
      </c>
      <c r="L102" s="23">
        <f t="shared" si="5"/>
        <v>0.30000000069999999</v>
      </c>
    </row>
    <row r="103" spans="1:12" x14ac:dyDescent="0.25">
      <c r="A103" s="20" t="s">
        <v>251</v>
      </c>
      <c r="B103" s="18" t="s">
        <v>121</v>
      </c>
      <c r="C103" s="25">
        <v>11.55</v>
      </c>
      <c r="D103" s="25">
        <v>1906.25</v>
      </c>
      <c r="E103" s="25">
        <v>3812.4999961874992</v>
      </c>
      <c r="F103" s="25">
        <v>4269.9999957299997</v>
      </c>
      <c r="G103" s="25">
        <v>5446.4285714285706</v>
      </c>
      <c r="H103" s="25">
        <v>6100</v>
      </c>
      <c r="I103" s="22"/>
      <c r="J103" s="23">
        <f t="shared" si="3"/>
        <v>165.04329004329003</v>
      </c>
      <c r="K103" s="23">
        <f t="shared" si="4"/>
        <v>1633.9285752410715</v>
      </c>
      <c r="L103" s="23">
        <f t="shared" si="5"/>
        <v>0.30000000070000005</v>
      </c>
    </row>
    <row r="104" spans="1:12" x14ac:dyDescent="0.25">
      <c r="A104" s="20" t="s">
        <v>252</v>
      </c>
      <c r="B104" s="18" t="s">
        <v>119</v>
      </c>
      <c r="C104" s="25">
        <v>12.5</v>
      </c>
      <c r="D104" s="25">
        <v>2062.5</v>
      </c>
      <c r="E104" s="25">
        <v>4124.9999958749995</v>
      </c>
      <c r="F104" s="25">
        <v>4619.9999953799997</v>
      </c>
      <c r="G104" s="25">
        <v>5892.8571428571422</v>
      </c>
      <c r="H104" s="25">
        <v>6600</v>
      </c>
      <c r="I104" s="22"/>
      <c r="J104" s="23">
        <f t="shared" si="3"/>
        <v>165</v>
      </c>
      <c r="K104" s="23">
        <f t="shared" si="4"/>
        <v>1767.8571469821427</v>
      </c>
      <c r="L104" s="23">
        <f t="shared" si="5"/>
        <v>0.30000000069999999</v>
      </c>
    </row>
    <row r="105" spans="1:12" x14ac:dyDescent="0.25">
      <c r="A105" s="20" t="s">
        <v>253</v>
      </c>
      <c r="B105" s="18" t="s">
        <v>118</v>
      </c>
      <c r="C105" s="25">
        <v>6.63</v>
      </c>
      <c r="D105" s="25">
        <v>1093.75</v>
      </c>
      <c r="E105" s="25">
        <v>2187.4999978124997</v>
      </c>
      <c r="F105" s="25">
        <v>2449.99999755</v>
      </c>
      <c r="G105" s="25">
        <v>3124.9999999999995</v>
      </c>
      <c r="H105" s="25">
        <v>3500</v>
      </c>
      <c r="I105" s="22"/>
      <c r="J105" s="23">
        <f t="shared" si="3"/>
        <v>164.96983408748116</v>
      </c>
      <c r="K105" s="23">
        <f t="shared" si="4"/>
        <v>937.50000218749983</v>
      </c>
      <c r="L105" s="23">
        <f t="shared" si="5"/>
        <v>0.30000000069999999</v>
      </c>
    </row>
    <row r="106" spans="1:12" x14ac:dyDescent="0.25">
      <c r="A106" s="20" t="s">
        <v>254</v>
      </c>
      <c r="B106" s="18" t="s">
        <v>122</v>
      </c>
      <c r="C106" s="25">
        <v>11.55</v>
      </c>
      <c r="D106" s="25">
        <v>1906.25</v>
      </c>
      <c r="E106" s="25">
        <v>3812.4999961874992</v>
      </c>
      <c r="F106" s="25">
        <v>4269.9999957299997</v>
      </c>
      <c r="G106" s="25">
        <v>5446.4285714285706</v>
      </c>
      <c r="H106" s="25">
        <v>6100</v>
      </c>
      <c r="I106" s="22"/>
      <c r="J106" s="23">
        <f t="shared" si="3"/>
        <v>165.04329004329003</v>
      </c>
      <c r="K106" s="23">
        <f t="shared" si="4"/>
        <v>1633.9285752410715</v>
      </c>
      <c r="L106" s="23">
        <f t="shared" si="5"/>
        <v>0.30000000070000005</v>
      </c>
    </row>
    <row r="107" spans="1:12" x14ac:dyDescent="0.25">
      <c r="A107" s="20" t="s">
        <v>255</v>
      </c>
      <c r="B107" s="18" t="s">
        <v>116</v>
      </c>
      <c r="C107" s="25">
        <v>7.39</v>
      </c>
      <c r="D107" s="25">
        <v>1218.75</v>
      </c>
      <c r="E107" s="25">
        <v>2437.4999975624996</v>
      </c>
      <c r="F107" s="25">
        <v>2729.9999972699998</v>
      </c>
      <c r="G107" s="25">
        <v>3482.1428571428569</v>
      </c>
      <c r="H107" s="25">
        <v>3900</v>
      </c>
      <c r="I107" s="22"/>
      <c r="J107" s="23">
        <f t="shared" si="3"/>
        <v>164.91880920162382</v>
      </c>
      <c r="K107" s="23">
        <f t="shared" si="4"/>
        <v>1044.6428595803573</v>
      </c>
      <c r="L107" s="23">
        <f t="shared" si="5"/>
        <v>0.30000000070000005</v>
      </c>
    </row>
    <row r="108" spans="1:12" x14ac:dyDescent="0.25">
      <c r="A108" s="20" t="s">
        <v>256</v>
      </c>
      <c r="B108" s="18" t="s">
        <v>120</v>
      </c>
      <c r="C108" s="25">
        <v>12.5</v>
      </c>
      <c r="D108" s="25">
        <v>2062.5</v>
      </c>
      <c r="E108" s="25">
        <v>4124.9999958749995</v>
      </c>
      <c r="F108" s="25">
        <v>4619.9999953799997</v>
      </c>
      <c r="G108" s="25">
        <v>5892.8571428571422</v>
      </c>
      <c r="H108" s="25">
        <v>6600</v>
      </c>
      <c r="I108" s="22"/>
      <c r="J108" s="23">
        <f t="shared" si="3"/>
        <v>165</v>
      </c>
      <c r="K108" s="23">
        <f t="shared" si="4"/>
        <v>1767.8571469821427</v>
      </c>
      <c r="L108" s="23">
        <f t="shared" si="5"/>
        <v>0.30000000069999999</v>
      </c>
    </row>
    <row r="109" spans="1:12" x14ac:dyDescent="0.25">
      <c r="A109" s="15" t="s">
        <v>257</v>
      </c>
      <c r="B109" s="16" t="s">
        <v>139</v>
      </c>
      <c r="C109" s="26">
        <v>47.54</v>
      </c>
      <c r="D109" s="26">
        <v>7843.75</v>
      </c>
      <c r="E109" s="26">
        <v>15687.499984312497</v>
      </c>
      <c r="F109" s="26">
        <v>17569.999982429999</v>
      </c>
      <c r="G109" s="26">
        <v>22410.714285714283</v>
      </c>
      <c r="H109" s="26">
        <v>25100</v>
      </c>
      <c r="I109" s="22"/>
      <c r="J109" s="23">
        <f t="shared" si="3"/>
        <v>164.99263777871266</v>
      </c>
      <c r="K109" s="23">
        <f t="shared" si="4"/>
        <v>6723.2143014017856</v>
      </c>
      <c r="L109" s="23">
        <f t="shared" si="5"/>
        <v>0.30000000070000005</v>
      </c>
    </row>
    <row r="110" spans="1:12" x14ac:dyDescent="0.25">
      <c r="A110" s="15" t="s">
        <v>258</v>
      </c>
      <c r="B110" s="16" t="s">
        <v>140</v>
      </c>
      <c r="C110" s="26">
        <v>47.54</v>
      </c>
      <c r="D110" s="26">
        <v>7843.75</v>
      </c>
      <c r="E110" s="26">
        <v>15687.499984312497</v>
      </c>
      <c r="F110" s="26">
        <v>17569.999982429999</v>
      </c>
      <c r="G110" s="26">
        <v>22410.714285714283</v>
      </c>
      <c r="H110" s="26">
        <v>25100</v>
      </c>
      <c r="I110" s="22"/>
      <c r="J110" s="23">
        <f t="shared" si="3"/>
        <v>164.99263777871266</v>
      </c>
      <c r="K110" s="23">
        <f t="shared" si="4"/>
        <v>6723.2143014017856</v>
      </c>
      <c r="L110" s="23">
        <f t="shared" si="5"/>
        <v>0.30000000070000005</v>
      </c>
    </row>
    <row r="111" spans="1:12" x14ac:dyDescent="0.25">
      <c r="A111" s="15" t="s">
        <v>259</v>
      </c>
      <c r="B111" s="16" t="s">
        <v>141</v>
      </c>
      <c r="C111" s="26">
        <v>47.54</v>
      </c>
      <c r="D111" s="26">
        <v>7843.75</v>
      </c>
      <c r="E111" s="26">
        <v>15687.499984312497</v>
      </c>
      <c r="F111" s="26">
        <v>17569.999982429999</v>
      </c>
      <c r="G111" s="26">
        <v>22410.714285714283</v>
      </c>
      <c r="H111" s="26">
        <v>25100</v>
      </c>
      <c r="I111" s="22"/>
      <c r="J111" s="23">
        <f t="shared" si="3"/>
        <v>164.99263777871266</v>
      </c>
      <c r="K111" s="23">
        <f t="shared" si="4"/>
        <v>6723.2143014017856</v>
      </c>
      <c r="L111" s="23">
        <f t="shared" si="5"/>
        <v>0.30000000070000005</v>
      </c>
    </row>
    <row r="112" spans="1:12" x14ac:dyDescent="0.25">
      <c r="A112" s="15" t="s">
        <v>260</v>
      </c>
      <c r="B112" s="16" t="s">
        <v>142</v>
      </c>
      <c r="C112" s="26">
        <v>47.54</v>
      </c>
      <c r="D112" s="26">
        <v>7843.75</v>
      </c>
      <c r="E112" s="26">
        <v>15687.499984312497</v>
      </c>
      <c r="F112" s="26">
        <v>17569.999982429999</v>
      </c>
      <c r="G112" s="26">
        <v>22410.714285714283</v>
      </c>
      <c r="H112" s="26">
        <v>25100</v>
      </c>
      <c r="I112" s="22"/>
      <c r="J112" s="23">
        <f t="shared" si="3"/>
        <v>164.99263777871266</v>
      </c>
      <c r="K112" s="23">
        <f t="shared" si="4"/>
        <v>6723.2143014017856</v>
      </c>
      <c r="L112" s="23">
        <f t="shared" si="5"/>
        <v>0.30000000070000005</v>
      </c>
    </row>
    <row r="113" spans="1:12" x14ac:dyDescent="0.25">
      <c r="A113" s="15" t="s">
        <v>261</v>
      </c>
      <c r="B113" s="16" t="s">
        <v>164</v>
      </c>
      <c r="C113" s="26">
        <v>49.62</v>
      </c>
      <c r="D113" s="26">
        <v>8187.5</v>
      </c>
      <c r="E113" s="26">
        <v>16374.999983624997</v>
      </c>
      <c r="F113" s="26">
        <v>18339.999981659999</v>
      </c>
      <c r="G113" s="26">
        <v>23392.857142857141</v>
      </c>
      <c r="H113" s="26">
        <v>26200</v>
      </c>
      <c r="I113" s="22"/>
      <c r="J113" s="23">
        <f t="shared" si="3"/>
        <v>165.00403063280936</v>
      </c>
      <c r="K113" s="23">
        <f t="shared" si="4"/>
        <v>7017.8571592321441</v>
      </c>
      <c r="L113" s="23">
        <f t="shared" si="5"/>
        <v>0.30000000070000005</v>
      </c>
    </row>
    <row r="114" spans="1:12" x14ac:dyDescent="0.25">
      <c r="A114" s="15" t="s">
        <v>262</v>
      </c>
      <c r="B114" s="16" t="s">
        <v>165</v>
      </c>
      <c r="C114" s="26">
        <v>49.62</v>
      </c>
      <c r="D114" s="26">
        <v>8187.5</v>
      </c>
      <c r="E114" s="26">
        <v>16374.999983624997</v>
      </c>
      <c r="F114" s="26">
        <v>18339.999981659999</v>
      </c>
      <c r="G114" s="26">
        <v>23392.857142857141</v>
      </c>
      <c r="H114" s="26">
        <v>26200</v>
      </c>
      <c r="I114" s="22"/>
      <c r="J114" s="23">
        <f t="shared" si="3"/>
        <v>165.00403063280936</v>
      </c>
      <c r="K114" s="23">
        <f t="shared" si="4"/>
        <v>7017.8571592321441</v>
      </c>
      <c r="L114" s="23">
        <f t="shared" si="5"/>
        <v>0.30000000070000005</v>
      </c>
    </row>
    <row r="115" spans="1:12" x14ac:dyDescent="0.25">
      <c r="A115" s="15" t="s">
        <v>263</v>
      </c>
      <c r="B115" s="16" t="s">
        <v>166</v>
      </c>
      <c r="C115" s="26">
        <v>49.62</v>
      </c>
      <c r="D115" s="26">
        <v>8187.5</v>
      </c>
      <c r="E115" s="26">
        <v>16374.999983624997</v>
      </c>
      <c r="F115" s="26">
        <v>18339.999981659999</v>
      </c>
      <c r="G115" s="26">
        <v>23392.857142857141</v>
      </c>
      <c r="H115" s="26">
        <v>26200</v>
      </c>
      <c r="I115" s="22"/>
      <c r="J115" s="23">
        <f t="shared" si="3"/>
        <v>165.00403063280936</v>
      </c>
      <c r="K115" s="23">
        <f t="shared" si="4"/>
        <v>7017.8571592321441</v>
      </c>
      <c r="L115" s="23">
        <f t="shared" si="5"/>
        <v>0.30000000070000005</v>
      </c>
    </row>
    <row r="116" spans="1:12" x14ac:dyDescent="0.25">
      <c r="A116" s="15" t="s">
        <v>264</v>
      </c>
      <c r="B116" s="16" t="s">
        <v>167</v>
      </c>
      <c r="C116" s="26">
        <v>49.62</v>
      </c>
      <c r="D116" s="26">
        <v>8187.5</v>
      </c>
      <c r="E116" s="26">
        <v>16374.999983624997</v>
      </c>
      <c r="F116" s="26">
        <v>18339.999981659999</v>
      </c>
      <c r="G116" s="26">
        <v>23392.857142857141</v>
      </c>
      <c r="H116" s="26">
        <v>26200</v>
      </c>
      <c r="I116" s="22"/>
      <c r="J116" s="23">
        <f t="shared" si="3"/>
        <v>165.00403063280936</v>
      </c>
      <c r="K116" s="23">
        <f t="shared" si="4"/>
        <v>7017.8571592321441</v>
      </c>
      <c r="L116" s="23">
        <f t="shared" si="5"/>
        <v>0.30000000070000005</v>
      </c>
    </row>
    <row r="117" spans="1:12" x14ac:dyDescent="0.25">
      <c r="A117" s="20" t="s">
        <v>265</v>
      </c>
      <c r="B117" s="18" t="s">
        <v>80</v>
      </c>
      <c r="C117" s="25">
        <v>16.399999999999999</v>
      </c>
      <c r="D117" s="25">
        <v>3093.75</v>
      </c>
      <c r="E117" s="25">
        <v>6187.4999938124993</v>
      </c>
      <c r="F117" s="25">
        <v>6929.9999930699996</v>
      </c>
      <c r="G117" s="25">
        <v>8839.2857142857138</v>
      </c>
      <c r="H117" s="25">
        <v>9900</v>
      </c>
      <c r="I117" s="22"/>
      <c r="J117" s="23">
        <f t="shared" si="3"/>
        <v>188.64329268292684</v>
      </c>
      <c r="K117" s="23">
        <f t="shared" si="4"/>
        <v>2651.7857204732145</v>
      </c>
      <c r="L117" s="23">
        <f t="shared" si="5"/>
        <v>0.30000000070000005</v>
      </c>
    </row>
    <row r="118" spans="1:12" x14ac:dyDescent="0.25">
      <c r="A118" s="20" t="s">
        <v>266</v>
      </c>
      <c r="B118" s="18" t="s">
        <v>81</v>
      </c>
      <c r="C118" s="25">
        <v>17.73</v>
      </c>
      <c r="D118" s="25">
        <v>3343.75</v>
      </c>
      <c r="E118" s="25">
        <v>6687.4999933124991</v>
      </c>
      <c r="F118" s="25">
        <v>7489.9999925100001</v>
      </c>
      <c r="G118" s="25">
        <v>9553.5714285714275</v>
      </c>
      <c r="H118" s="25">
        <v>10700</v>
      </c>
      <c r="I118" s="22"/>
      <c r="J118" s="23">
        <f t="shared" si="3"/>
        <v>188.59278059785674</v>
      </c>
      <c r="K118" s="23">
        <f t="shared" si="4"/>
        <v>2866.0714352589284</v>
      </c>
      <c r="L118" s="23">
        <f t="shared" si="5"/>
        <v>0.30000000069999999</v>
      </c>
    </row>
    <row r="119" spans="1:12" x14ac:dyDescent="0.25">
      <c r="A119" s="15" t="s">
        <v>267</v>
      </c>
      <c r="B119" s="16" t="s">
        <v>143</v>
      </c>
      <c r="C119" s="26">
        <v>45.83</v>
      </c>
      <c r="D119" s="26">
        <v>7562.5</v>
      </c>
      <c r="E119" s="26">
        <v>15124.999984874998</v>
      </c>
      <c r="F119" s="26">
        <v>16939.999983059999</v>
      </c>
      <c r="G119" s="26">
        <v>21607.142857142855</v>
      </c>
      <c r="H119" s="26">
        <v>24200</v>
      </c>
      <c r="I119" s="22"/>
      <c r="J119" s="23">
        <f t="shared" si="3"/>
        <v>165.01200087279076</v>
      </c>
      <c r="K119" s="23">
        <f t="shared" si="4"/>
        <v>6482.1428722678575</v>
      </c>
      <c r="L119" s="23">
        <f t="shared" si="5"/>
        <v>0.30000000070000005</v>
      </c>
    </row>
    <row r="120" spans="1:12" x14ac:dyDescent="0.25">
      <c r="A120" s="15" t="s">
        <v>268</v>
      </c>
      <c r="B120" s="16" t="s">
        <v>144</v>
      </c>
      <c r="C120" s="26">
        <v>45.83</v>
      </c>
      <c r="D120" s="26">
        <v>7562.5</v>
      </c>
      <c r="E120" s="26">
        <v>15124.999984874998</v>
      </c>
      <c r="F120" s="26">
        <v>16939.999983059999</v>
      </c>
      <c r="G120" s="26">
        <v>21607.142857142855</v>
      </c>
      <c r="H120" s="26">
        <v>24200</v>
      </c>
      <c r="I120" s="22"/>
      <c r="J120" s="23">
        <f t="shared" si="3"/>
        <v>165.01200087279076</v>
      </c>
      <c r="K120" s="23">
        <f t="shared" si="4"/>
        <v>6482.1428722678575</v>
      </c>
      <c r="L120" s="23">
        <f t="shared" si="5"/>
        <v>0.30000000070000005</v>
      </c>
    </row>
    <row r="121" spans="1:12" x14ac:dyDescent="0.25">
      <c r="A121" s="15" t="s">
        <v>269</v>
      </c>
      <c r="B121" s="16" t="s">
        <v>145</v>
      </c>
      <c r="C121" s="26">
        <v>45.83</v>
      </c>
      <c r="D121" s="26">
        <v>7562.5</v>
      </c>
      <c r="E121" s="26">
        <v>15124.999984874998</v>
      </c>
      <c r="F121" s="26">
        <v>16939.999983059999</v>
      </c>
      <c r="G121" s="26">
        <v>21607.142857142855</v>
      </c>
      <c r="H121" s="26">
        <v>24200</v>
      </c>
      <c r="I121" s="22"/>
      <c r="J121" s="23">
        <f t="shared" si="3"/>
        <v>165.01200087279076</v>
      </c>
      <c r="K121" s="23">
        <f t="shared" si="4"/>
        <v>6482.1428722678575</v>
      </c>
      <c r="L121" s="23">
        <f t="shared" si="5"/>
        <v>0.30000000070000005</v>
      </c>
    </row>
    <row r="122" spans="1:12" x14ac:dyDescent="0.25">
      <c r="A122" s="15" t="s">
        <v>270</v>
      </c>
      <c r="B122" s="16" t="s">
        <v>146</v>
      </c>
      <c r="C122" s="26">
        <v>45.83</v>
      </c>
      <c r="D122" s="26">
        <v>7562.5</v>
      </c>
      <c r="E122" s="26">
        <v>15124.999984874998</v>
      </c>
      <c r="F122" s="26">
        <v>16939.999983059999</v>
      </c>
      <c r="G122" s="26">
        <v>21607.142857142855</v>
      </c>
      <c r="H122" s="26">
        <v>24200</v>
      </c>
      <c r="I122" s="22"/>
      <c r="J122" s="23">
        <f t="shared" si="3"/>
        <v>165.01200087279076</v>
      </c>
      <c r="K122" s="23">
        <f t="shared" si="4"/>
        <v>6482.1428722678575</v>
      </c>
      <c r="L122" s="23">
        <f t="shared" si="5"/>
        <v>0.30000000070000005</v>
      </c>
    </row>
    <row r="123" spans="1:12" x14ac:dyDescent="0.25">
      <c r="A123" s="20" t="s">
        <v>1</v>
      </c>
      <c r="B123" s="18" t="s">
        <v>83</v>
      </c>
      <c r="C123" s="29">
        <v>21.45</v>
      </c>
      <c r="D123" s="25">
        <v>8900</v>
      </c>
      <c r="E123" s="25">
        <v>8899.9999910999995</v>
      </c>
      <c r="F123" s="25">
        <v>9967.9999900319999</v>
      </c>
      <c r="G123" s="25">
        <v>12714.285714285714</v>
      </c>
      <c r="H123" s="25">
        <v>14240</v>
      </c>
      <c r="I123" s="22"/>
      <c r="J123" s="23">
        <f t="shared" si="3"/>
        <v>414.91841491841495</v>
      </c>
      <c r="K123" s="23">
        <f t="shared" si="4"/>
        <v>3814.2857231857142</v>
      </c>
      <c r="L123" s="23">
        <f t="shared" si="5"/>
        <v>0.30000000069999999</v>
      </c>
    </row>
    <row r="124" spans="1:12" x14ac:dyDescent="0.25">
      <c r="A124" s="20" t="s">
        <v>39</v>
      </c>
      <c r="B124" s="18" t="s">
        <v>40</v>
      </c>
      <c r="C124" s="25">
        <v>14.7</v>
      </c>
      <c r="D124" s="25">
        <v>6100</v>
      </c>
      <c r="E124" s="25">
        <v>6099.999993899999</v>
      </c>
      <c r="F124" s="25">
        <v>6831.9999931679995</v>
      </c>
      <c r="G124" s="25">
        <v>8714.2857142857138</v>
      </c>
      <c r="H124" s="25">
        <v>9760</v>
      </c>
      <c r="I124" s="22"/>
      <c r="J124" s="23">
        <f t="shared" si="3"/>
        <v>414.96598639455783</v>
      </c>
      <c r="K124" s="23">
        <f t="shared" si="4"/>
        <v>2614.2857203857147</v>
      </c>
      <c r="L124" s="23">
        <f t="shared" si="5"/>
        <v>0.30000000070000005</v>
      </c>
    </row>
    <row r="125" spans="1:12" x14ac:dyDescent="0.25">
      <c r="A125" s="20" t="s">
        <v>17</v>
      </c>
      <c r="B125" s="18" t="s">
        <v>72</v>
      </c>
      <c r="C125" s="25">
        <v>8.8000000000000007</v>
      </c>
      <c r="D125" s="25">
        <v>3650</v>
      </c>
      <c r="E125" s="25">
        <v>3649.9999963499995</v>
      </c>
      <c r="F125" s="25">
        <v>4087.999995912</v>
      </c>
      <c r="G125" s="25">
        <v>5214.2857142857138</v>
      </c>
      <c r="H125" s="25">
        <v>5840</v>
      </c>
      <c r="I125" s="22"/>
      <c r="J125" s="23">
        <f t="shared" si="3"/>
        <v>414.77272727272725</v>
      </c>
      <c r="K125" s="23">
        <f t="shared" si="4"/>
        <v>1564.2857179357143</v>
      </c>
      <c r="L125" s="23">
        <f t="shared" si="5"/>
        <v>0.30000000070000005</v>
      </c>
    </row>
    <row r="126" spans="1:12" x14ac:dyDescent="0.25">
      <c r="A126" s="20" t="s">
        <v>180</v>
      </c>
      <c r="B126" s="18" t="s">
        <v>73</v>
      </c>
      <c r="C126" s="25">
        <v>17.38</v>
      </c>
      <c r="D126" s="25">
        <v>7212.5</v>
      </c>
      <c r="E126" s="25">
        <v>7212.4999927874987</v>
      </c>
      <c r="F126" s="25">
        <v>8077.999991921999</v>
      </c>
      <c r="G126" s="25">
        <v>10303.571428571428</v>
      </c>
      <c r="H126" s="25">
        <v>11540</v>
      </c>
      <c r="I126" s="22"/>
      <c r="J126" s="23">
        <f t="shared" si="3"/>
        <v>414.9884925201381</v>
      </c>
      <c r="K126" s="23">
        <f t="shared" si="4"/>
        <v>3091.0714357839288</v>
      </c>
      <c r="L126" s="23">
        <f t="shared" si="5"/>
        <v>0.30000000070000005</v>
      </c>
    </row>
    <row r="127" spans="1:12" x14ac:dyDescent="0.25">
      <c r="A127" s="20" t="s">
        <v>18</v>
      </c>
      <c r="B127" s="18" t="s">
        <v>74</v>
      </c>
      <c r="C127" s="25">
        <v>25.18</v>
      </c>
      <c r="D127" s="25">
        <v>10450</v>
      </c>
      <c r="E127" s="25">
        <v>10449.999989549999</v>
      </c>
      <c r="F127" s="25">
        <v>11703.999988296</v>
      </c>
      <c r="G127" s="25">
        <v>14928.571428571428</v>
      </c>
      <c r="H127" s="25">
        <v>16720</v>
      </c>
      <c r="I127" s="22"/>
      <c r="J127" s="23">
        <f t="shared" si="3"/>
        <v>415.01191421763303</v>
      </c>
      <c r="K127" s="23">
        <f t="shared" si="4"/>
        <v>4478.5714390214289</v>
      </c>
      <c r="L127" s="23">
        <f t="shared" si="5"/>
        <v>0.30000000070000005</v>
      </c>
    </row>
  </sheetData>
  <autoFilter ref="A1:H127">
    <sortState ref="A2:H127">
      <sortCondition ref="A2:A127"/>
    </sortState>
  </autoFilter>
  <sortState ref="A2:K27">
    <sortCondition ref="A2:A27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C35" sqref="C35"/>
    </sheetView>
  </sheetViews>
  <sheetFormatPr baseColWidth="10" defaultRowHeight="15" x14ac:dyDescent="0.25"/>
  <cols>
    <col min="1" max="1" width="9.140625" customWidth="1"/>
    <col min="2" max="2" width="11.42578125" style="1"/>
    <col min="3" max="3" width="44.28515625" customWidth="1"/>
    <col min="4" max="4" width="8.28515625" customWidth="1"/>
    <col min="8" max="8" width="15.5703125" customWidth="1"/>
    <col min="9" max="10" width="11.5703125" bestFit="1" customWidth="1"/>
    <col min="11" max="11" width="12.42578125" bestFit="1" customWidth="1"/>
  </cols>
  <sheetData>
    <row r="1" spans="1:11" ht="33" x14ac:dyDescent="0.25">
      <c r="A1" s="88" t="s">
        <v>306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x14ac:dyDescent="0.25">
      <c r="A2" s="74"/>
      <c r="B2" s="75"/>
      <c r="C2" s="74"/>
      <c r="D2" s="74"/>
      <c r="E2" s="74"/>
      <c r="F2" s="74"/>
      <c r="G2" s="74"/>
      <c r="H2" s="74"/>
      <c r="I2" s="74"/>
      <c r="J2" s="74"/>
      <c r="K2" s="74"/>
    </row>
    <row r="3" spans="1:11" x14ac:dyDescent="0.25">
      <c r="A3" s="74"/>
      <c r="B3" s="75"/>
      <c r="C3" s="74"/>
      <c r="D3" s="74"/>
      <c r="E3" s="74"/>
      <c r="F3" s="74"/>
      <c r="G3" s="74"/>
      <c r="H3" s="74"/>
      <c r="I3" s="74"/>
      <c r="J3" s="74"/>
      <c r="K3" s="74"/>
    </row>
    <row r="4" spans="1:11" ht="30" x14ac:dyDescent="0.25">
      <c r="A4" s="5" t="s">
        <v>29</v>
      </c>
      <c r="B4" s="4" t="s">
        <v>28</v>
      </c>
      <c r="C4" s="5" t="s">
        <v>26</v>
      </c>
      <c r="D4" s="5" t="s">
        <v>30</v>
      </c>
      <c r="E4" s="5" t="s">
        <v>31</v>
      </c>
      <c r="F4" s="5" t="s">
        <v>32</v>
      </c>
      <c r="G4" s="5" t="s">
        <v>33</v>
      </c>
      <c r="H4" s="6" t="s">
        <v>34</v>
      </c>
      <c r="I4" s="6" t="s">
        <v>35</v>
      </c>
      <c r="J4" s="6" t="s">
        <v>37</v>
      </c>
      <c r="K4" s="6" t="s">
        <v>38</v>
      </c>
    </row>
    <row r="5" spans="1:11" x14ac:dyDescent="0.25">
      <c r="A5" s="69">
        <v>3</v>
      </c>
      <c r="B5" s="70" t="s">
        <v>21</v>
      </c>
      <c r="C5" s="76" t="str">
        <f>IF(B5="","",VLOOKUP(CLEAN(B5),lista,2))</f>
        <v>Cal Mag D Advanced</v>
      </c>
      <c r="D5" s="27">
        <f t="shared" ref="D5:D24" si="0">IF(B5="","",VLOOKUP(B5,lista,3))</f>
        <v>11.2</v>
      </c>
      <c r="E5" s="17">
        <f t="shared" ref="E5:E24" si="1">IF(B5="","",VLOOKUP(B5,lista,6))</f>
        <v>5207.9999947919996</v>
      </c>
      <c r="F5" s="17">
        <f t="shared" ref="F5:F24" si="2">IF(B5="","",VLOOKUP(B5,lista,8))</f>
        <v>7440</v>
      </c>
      <c r="G5" s="8">
        <f t="shared" ref="G5:G24" si="3">IF(B5="","",F5-E5)</f>
        <v>2232.0000052080004</v>
      </c>
      <c r="H5" s="77">
        <f>IF(B5="","",E5*A5)</f>
        <v>15623.999984375998</v>
      </c>
      <c r="I5" s="77">
        <f>IF(B5="","",G5*A5)</f>
        <v>6696.0000156240012</v>
      </c>
      <c r="J5" s="78">
        <f>IF(B5="","",D5*A5)</f>
        <v>33.599999999999994</v>
      </c>
      <c r="K5" s="79">
        <f>IF(B5="","",F5*A5)</f>
        <v>22320</v>
      </c>
    </row>
    <row r="6" spans="1:11" x14ac:dyDescent="0.25">
      <c r="A6" s="69">
        <v>2</v>
      </c>
      <c r="B6" s="70" t="s">
        <v>175</v>
      </c>
      <c r="C6" s="76" t="str">
        <f t="shared" ref="C6:C24" si="4">IF(B6="","",VLOOKUP(B6,lista,2))</f>
        <v>Lecitina E 110 Tabletas Masticables</v>
      </c>
      <c r="D6" s="27">
        <f t="shared" si="0"/>
        <v>18.45</v>
      </c>
      <c r="E6" s="17">
        <f t="shared" si="1"/>
        <v>8574.9999914249984</v>
      </c>
      <c r="F6" s="17">
        <f t="shared" si="2"/>
        <v>12250</v>
      </c>
      <c r="G6" s="8">
        <f t="shared" si="3"/>
        <v>3675.0000085750016</v>
      </c>
      <c r="H6" s="77">
        <f t="shared" ref="H6:H24" si="5">IF(B6="","",E6*A6)</f>
        <v>17149.999982849997</v>
      </c>
      <c r="I6" s="77">
        <f t="shared" ref="I6:I24" si="6">IF(B6="","",G6*A6)</f>
        <v>7350.0000171500033</v>
      </c>
      <c r="J6" s="78">
        <f t="shared" ref="J6:J24" si="7">IF(B6="","",D6*A6)</f>
        <v>36.9</v>
      </c>
      <c r="K6" s="79">
        <f t="shared" ref="K6:K24" si="8">IF(B6="","",F6*A6)</f>
        <v>24500</v>
      </c>
    </row>
    <row r="7" spans="1:11" x14ac:dyDescent="0.25">
      <c r="A7" s="69">
        <v>1</v>
      </c>
      <c r="B7" s="70" t="s">
        <v>193</v>
      </c>
      <c r="C7" s="76" t="str">
        <f t="shared" si="4"/>
        <v>Levadura de Cerveza</v>
      </c>
      <c r="D7" s="27">
        <f t="shared" si="0"/>
        <v>21.42</v>
      </c>
      <c r="E7" s="17">
        <f t="shared" si="1"/>
        <v>9957.4999900424991</v>
      </c>
      <c r="F7" s="17">
        <f t="shared" si="2"/>
        <v>14225</v>
      </c>
      <c r="G7" s="8">
        <f t="shared" si="3"/>
        <v>4267.5000099575009</v>
      </c>
      <c r="H7" s="77">
        <f t="shared" si="5"/>
        <v>9957.4999900424991</v>
      </c>
      <c r="I7" s="77">
        <f t="shared" si="6"/>
        <v>4267.5000099575009</v>
      </c>
      <c r="J7" s="78">
        <f t="shared" si="7"/>
        <v>21.42</v>
      </c>
      <c r="K7" s="79">
        <f t="shared" si="8"/>
        <v>14225</v>
      </c>
    </row>
    <row r="8" spans="1:11" x14ac:dyDescent="0.25">
      <c r="A8" s="69">
        <v>1</v>
      </c>
      <c r="B8" s="70" t="s">
        <v>16</v>
      </c>
      <c r="C8" s="76" t="str">
        <f t="shared" si="4"/>
        <v xml:space="preserve">Limpiador Concentrado para Vidrios Crossroads                            </v>
      </c>
      <c r="D8" s="27">
        <f t="shared" si="0"/>
        <v>18.07</v>
      </c>
      <c r="E8" s="17">
        <f t="shared" si="1"/>
        <v>7140</v>
      </c>
      <c r="F8" s="17">
        <f t="shared" si="2"/>
        <v>10200</v>
      </c>
      <c r="G8" s="8">
        <f t="shared" si="3"/>
        <v>3060</v>
      </c>
      <c r="H8" s="77">
        <f t="shared" si="5"/>
        <v>7140</v>
      </c>
      <c r="I8" s="77">
        <f t="shared" si="6"/>
        <v>3060</v>
      </c>
      <c r="J8" s="78">
        <f t="shared" si="7"/>
        <v>18.07</v>
      </c>
      <c r="K8" s="79">
        <f t="shared" si="8"/>
        <v>10200</v>
      </c>
    </row>
    <row r="9" spans="1:11" x14ac:dyDescent="0.25">
      <c r="A9" s="69">
        <v>1</v>
      </c>
      <c r="B9" s="70" t="s">
        <v>3</v>
      </c>
      <c r="C9" s="76" t="str">
        <f t="shared" si="4"/>
        <v xml:space="preserve">SA8 Prelavado en Aerosol                                                               </v>
      </c>
      <c r="D9" s="27">
        <f t="shared" si="0"/>
        <v>16.63</v>
      </c>
      <c r="E9" s="17">
        <f t="shared" si="1"/>
        <v>7727.9999922719999</v>
      </c>
      <c r="F9" s="17">
        <f t="shared" si="2"/>
        <v>11040</v>
      </c>
      <c r="G9" s="8">
        <f t="shared" si="3"/>
        <v>3312.0000077280001</v>
      </c>
      <c r="H9" s="77">
        <f t="shared" si="5"/>
        <v>7727.9999922719999</v>
      </c>
      <c r="I9" s="77">
        <f t="shared" si="6"/>
        <v>3312.0000077280001</v>
      </c>
      <c r="J9" s="78">
        <f t="shared" si="7"/>
        <v>16.63</v>
      </c>
      <c r="K9" s="79">
        <f t="shared" si="8"/>
        <v>11040</v>
      </c>
    </row>
    <row r="10" spans="1:11" x14ac:dyDescent="0.25">
      <c r="A10" s="69">
        <v>1</v>
      </c>
      <c r="B10" s="70" t="s">
        <v>24</v>
      </c>
      <c r="C10" s="76" t="str">
        <f t="shared" si="4"/>
        <v xml:space="preserve">Serum Loción Restauradora de Puntas y Brillo                              </v>
      </c>
      <c r="D10" s="27">
        <f t="shared" si="0"/>
        <v>18.64</v>
      </c>
      <c r="E10" s="17">
        <f t="shared" si="1"/>
        <v>8665.9999913339998</v>
      </c>
      <c r="F10" s="17">
        <f t="shared" si="2"/>
        <v>12380</v>
      </c>
      <c r="G10" s="8">
        <f t="shared" si="3"/>
        <v>3714.0000086660002</v>
      </c>
      <c r="H10" s="77">
        <f t="shared" si="5"/>
        <v>8665.9999913339998</v>
      </c>
      <c r="I10" s="77">
        <f t="shared" si="6"/>
        <v>3714.0000086660002</v>
      </c>
      <c r="J10" s="78">
        <f t="shared" si="7"/>
        <v>18.64</v>
      </c>
      <c r="K10" s="79">
        <f t="shared" si="8"/>
        <v>12380</v>
      </c>
    </row>
    <row r="11" spans="1:11" x14ac:dyDescent="0.25">
      <c r="A11" s="69">
        <v>1</v>
      </c>
      <c r="B11" s="70" t="s">
        <v>25</v>
      </c>
      <c r="C11" s="76" t="str">
        <f t="shared" si="4"/>
        <v xml:space="preserve">Crema de Hidratación Intensiva                                                      </v>
      </c>
      <c r="D11" s="27">
        <f t="shared" si="0"/>
        <v>21.81</v>
      </c>
      <c r="E11" s="17">
        <f t="shared" si="1"/>
        <v>10135.999989864</v>
      </c>
      <c r="F11" s="17">
        <f t="shared" si="2"/>
        <v>14480</v>
      </c>
      <c r="G11" s="8">
        <f t="shared" si="3"/>
        <v>4344.0000101360001</v>
      </c>
      <c r="H11" s="77">
        <f t="shared" si="5"/>
        <v>10135.999989864</v>
      </c>
      <c r="I11" s="77">
        <f t="shared" si="6"/>
        <v>4344.0000101360001</v>
      </c>
      <c r="J11" s="78">
        <f t="shared" si="7"/>
        <v>21.81</v>
      </c>
      <c r="K11" s="79">
        <f t="shared" si="8"/>
        <v>14480</v>
      </c>
    </row>
    <row r="12" spans="1:11" x14ac:dyDescent="0.25">
      <c r="A12" s="69">
        <v>1</v>
      </c>
      <c r="B12" s="70" t="s">
        <v>23</v>
      </c>
      <c r="C12" s="76" t="str">
        <f t="shared" si="4"/>
        <v xml:space="preserve">Loción Protección de Color                                                             </v>
      </c>
      <c r="D12" s="27">
        <f t="shared" si="0"/>
        <v>24.17</v>
      </c>
      <c r="E12" s="17">
        <f t="shared" si="1"/>
        <v>11234.999988764999</v>
      </c>
      <c r="F12" s="17">
        <f t="shared" si="2"/>
        <v>16050</v>
      </c>
      <c r="G12" s="8">
        <f t="shared" si="3"/>
        <v>4815.0000112350008</v>
      </c>
      <c r="H12" s="77">
        <f t="shared" si="5"/>
        <v>11234.999988764999</v>
      </c>
      <c r="I12" s="77">
        <f t="shared" si="6"/>
        <v>4815.0000112350008</v>
      </c>
      <c r="J12" s="78">
        <f t="shared" si="7"/>
        <v>24.17</v>
      </c>
      <c r="K12" s="79">
        <f t="shared" si="8"/>
        <v>16050</v>
      </c>
    </row>
    <row r="13" spans="1:11" x14ac:dyDescent="0.25">
      <c r="A13" s="69">
        <v>2</v>
      </c>
      <c r="B13" s="70" t="s">
        <v>10</v>
      </c>
      <c r="C13" s="76" t="str">
        <f t="shared" si="4"/>
        <v xml:space="preserve">SA8 Premium Detergente en Polvo 1 kg                                           </v>
      </c>
      <c r="D13" s="27">
        <f t="shared" si="0"/>
        <v>26.02</v>
      </c>
      <c r="E13" s="17">
        <f t="shared" si="1"/>
        <v>12095.999987903999</v>
      </c>
      <c r="F13" s="17">
        <f t="shared" si="2"/>
        <v>17280</v>
      </c>
      <c r="G13" s="8">
        <f t="shared" si="3"/>
        <v>5184.0000120960012</v>
      </c>
      <c r="H13" s="77">
        <f t="shared" si="5"/>
        <v>24191.999975807998</v>
      </c>
      <c r="I13" s="77">
        <f t="shared" si="6"/>
        <v>10368.000024192002</v>
      </c>
      <c r="J13" s="78">
        <f t="shared" si="7"/>
        <v>52.04</v>
      </c>
      <c r="K13" s="79">
        <f t="shared" si="8"/>
        <v>34560</v>
      </c>
    </row>
    <row r="14" spans="1:11" x14ac:dyDescent="0.25">
      <c r="A14" s="69">
        <v>5</v>
      </c>
      <c r="B14" s="70" t="s">
        <v>0</v>
      </c>
      <c r="C14" s="76" t="str">
        <f t="shared" si="4"/>
        <v xml:space="preserve">LOC Limpiador Concentrado Multiusos                                            </v>
      </c>
      <c r="D14" s="27">
        <f t="shared" si="0"/>
        <v>18.16</v>
      </c>
      <c r="E14" s="17">
        <f t="shared" si="1"/>
        <v>8441.9999915579992</v>
      </c>
      <c r="F14" s="17">
        <f t="shared" si="2"/>
        <v>12060</v>
      </c>
      <c r="G14" s="8">
        <f t="shared" si="3"/>
        <v>3618.0000084420008</v>
      </c>
      <c r="H14" s="77">
        <f t="shared" si="5"/>
        <v>42209.999957789994</v>
      </c>
      <c r="I14" s="77">
        <f t="shared" si="6"/>
        <v>18090.000042210006</v>
      </c>
      <c r="J14" s="78">
        <f t="shared" si="7"/>
        <v>90.8</v>
      </c>
      <c r="K14" s="79">
        <f t="shared" si="8"/>
        <v>60300</v>
      </c>
    </row>
    <row r="15" spans="1:11" x14ac:dyDescent="0.25">
      <c r="A15" s="69"/>
      <c r="B15" s="70"/>
      <c r="C15" s="76" t="str">
        <f t="shared" si="4"/>
        <v/>
      </c>
      <c r="D15" s="27" t="str">
        <f t="shared" si="0"/>
        <v/>
      </c>
      <c r="E15" s="17" t="str">
        <f t="shared" si="1"/>
        <v/>
      </c>
      <c r="F15" s="17" t="str">
        <f t="shared" si="2"/>
        <v/>
      </c>
      <c r="G15" s="8" t="str">
        <f t="shared" si="3"/>
        <v/>
      </c>
      <c r="H15" s="77" t="str">
        <f t="shared" si="5"/>
        <v/>
      </c>
      <c r="I15" s="77" t="str">
        <f t="shared" si="6"/>
        <v/>
      </c>
      <c r="J15" s="78" t="str">
        <f t="shared" si="7"/>
        <v/>
      </c>
      <c r="K15" s="79" t="str">
        <f t="shared" si="8"/>
        <v/>
      </c>
    </row>
    <row r="16" spans="1:11" x14ac:dyDescent="0.25">
      <c r="A16" s="69"/>
      <c r="B16" s="70"/>
      <c r="C16" s="76" t="str">
        <f t="shared" si="4"/>
        <v/>
      </c>
      <c r="D16" s="27" t="str">
        <f t="shared" si="0"/>
        <v/>
      </c>
      <c r="E16" s="17" t="str">
        <f t="shared" si="1"/>
        <v/>
      </c>
      <c r="F16" s="17" t="str">
        <f t="shared" si="2"/>
        <v/>
      </c>
      <c r="G16" s="8" t="str">
        <f t="shared" si="3"/>
        <v/>
      </c>
      <c r="H16" s="77" t="str">
        <f t="shared" si="5"/>
        <v/>
      </c>
      <c r="I16" s="77" t="str">
        <f t="shared" si="6"/>
        <v/>
      </c>
      <c r="J16" s="78" t="str">
        <f t="shared" si="7"/>
        <v/>
      </c>
      <c r="K16" s="79" t="str">
        <f t="shared" si="8"/>
        <v/>
      </c>
    </row>
    <row r="17" spans="1:11" x14ac:dyDescent="0.25">
      <c r="A17" s="69"/>
      <c r="B17" s="70"/>
      <c r="C17" s="76" t="str">
        <f t="shared" si="4"/>
        <v/>
      </c>
      <c r="D17" s="27" t="str">
        <f t="shared" si="0"/>
        <v/>
      </c>
      <c r="E17" s="17" t="str">
        <f t="shared" si="1"/>
        <v/>
      </c>
      <c r="F17" s="17" t="str">
        <f t="shared" si="2"/>
        <v/>
      </c>
      <c r="G17" s="8" t="str">
        <f t="shared" si="3"/>
        <v/>
      </c>
      <c r="H17" s="77" t="str">
        <f t="shared" si="5"/>
        <v/>
      </c>
      <c r="I17" s="77" t="str">
        <f t="shared" si="6"/>
        <v/>
      </c>
      <c r="J17" s="78" t="str">
        <f t="shared" si="7"/>
        <v/>
      </c>
      <c r="K17" s="79" t="str">
        <f t="shared" si="8"/>
        <v/>
      </c>
    </row>
    <row r="18" spans="1:11" x14ac:dyDescent="0.25">
      <c r="A18" s="69"/>
      <c r="B18" s="70"/>
      <c r="C18" s="76" t="str">
        <f t="shared" si="4"/>
        <v/>
      </c>
      <c r="D18" s="27" t="str">
        <f t="shared" si="0"/>
        <v/>
      </c>
      <c r="E18" s="17" t="str">
        <f t="shared" si="1"/>
        <v/>
      </c>
      <c r="F18" s="17" t="str">
        <f t="shared" si="2"/>
        <v/>
      </c>
      <c r="G18" s="8" t="str">
        <f t="shared" si="3"/>
        <v/>
      </c>
      <c r="H18" s="77" t="str">
        <f t="shared" si="5"/>
        <v/>
      </c>
      <c r="I18" s="77" t="str">
        <f t="shared" si="6"/>
        <v/>
      </c>
      <c r="J18" s="78" t="str">
        <f t="shared" si="7"/>
        <v/>
      </c>
      <c r="K18" s="79" t="str">
        <f t="shared" si="8"/>
        <v/>
      </c>
    </row>
    <row r="19" spans="1:11" x14ac:dyDescent="0.25">
      <c r="A19" s="69"/>
      <c r="B19" s="70"/>
      <c r="C19" s="76"/>
      <c r="D19" s="27" t="str">
        <f t="shared" si="0"/>
        <v/>
      </c>
      <c r="E19" s="17" t="str">
        <f t="shared" si="1"/>
        <v/>
      </c>
      <c r="F19" s="17" t="str">
        <f t="shared" si="2"/>
        <v/>
      </c>
      <c r="G19" s="8" t="str">
        <f t="shared" si="3"/>
        <v/>
      </c>
      <c r="H19" s="77" t="str">
        <f t="shared" si="5"/>
        <v/>
      </c>
      <c r="I19" s="77" t="str">
        <f t="shared" si="6"/>
        <v/>
      </c>
      <c r="J19" s="78" t="str">
        <f t="shared" si="7"/>
        <v/>
      </c>
      <c r="K19" s="79" t="str">
        <f t="shared" si="8"/>
        <v/>
      </c>
    </row>
    <row r="20" spans="1:11" x14ac:dyDescent="0.25">
      <c r="A20" s="69"/>
      <c r="B20" s="70"/>
      <c r="C20" s="76" t="str">
        <f t="shared" si="4"/>
        <v/>
      </c>
      <c r="D20" s="27" t="str">
        <f t="shared" si="0"/>
        <v/>
      </c>
      <c r="E20" s="17" t="str">
        <f t="shared" si="1"/>
        <v/>
      </c>
      <c r="F20" s="17" t="str">
        <f t="shared" si="2"/>
        <v/>
      </c>
      <c r="G20" s="8" t="str">
        <f t="shared" si="3"/>
        <v/>
      </c>
      <c r="H20" s="77" t="str">
        <f t="shared" si="5"/>
        <v/>
      </c>
      <c r="I20" s="77" t="str">
        <f t="shared" si="6"/>
        <v/>
      </c>
      <c r="J20" s="78" t="str">
        <f t="shared" si="7"/>
        <v/>
      </c>
      <c r="K20" s="79" t="str">
        <f t="shared" si="8"/>
        <v/>
      </c>
    </row>
    <row r="21" spans="1:11" x14ac:dyDescent="0.25">
      <c r="A21" s="69"/>
      <c r="B21" s="70"/>
      <c r="C21" s="76" t="str">
        <f t="shared" si="4"/>
        <v/>
      </c>
      <c r="D21" s="27" t="str">
        <f t="shared" si="0"/>
        <v/>
      </c>
      <c r="E21" s="17" t="str">
        <f t="shared" si="1"/>
        <v/>
      </c>
      <c r="F21" s="17" t="str">
        <f t="shared" si="2"/>
        <v/>
      </c>
      <c r="G21" s="8" t="str">
        <f t="shared" si="3"/>
        <v/>
      </c>
      <c r="H21" s="77" t="str">
        <f t="shared" si="5"/>
        <v/>
      </c>
      <c r="I21" s="77" t="str">
        <f t="shared" si="6"/>
        <v/>
      </c>
      <c r="J21" s="78" t="str">
        <f t="shared" si="7"/>
        <v/>
      </c>
      <c r="K21" s="79" t="str">
        <f t="shared" si="8"/>
        <v/>
      </c>
    </row>
    <row r="22" spans="1:11" x14ac:dyDescent="0.25">
      <c r="A22" s="69"/>
      <c r="B22" s="70"/>
      <c r="C22" s="76" t="str">
        <f t="shared" si="4"/>
        <v/>
      </c>
      <c r="D22" s="27" t="str">
        <f t="shared" si="0"/>
        <v/>
      </c>
      <c r="E22" s="17" t="str">
        <f t="shared" si="1"/>
        <v/>
      </c>
      <c r="F22" s="17" t="str">
        <f t="shared" si="2"/>
        <v/>
      </c>
      <c r="G22" s="8" t="str">
        <f t="shared" si="3"/>
        <v/>
      </c>
      <c r="H22" s="77" t="str">
        <f t="shared" si="5"/>
        <v/>
      </c>
      <c r="I22" s="77" t="str">
        <f t="shared" si="6"/>
        <v/>
      </c>
      <c r="J22" s="78" t="str">
        <f t="shared" si="7"/>
        <v/>
      </c>
      <c r="K22" s="79" t="str">
        <f t="shared" si="8"/>
        <v/>
      </c>
    </row>
    <row r="23" spans="1:11" x14ac:dyDescent="0.25">
      <c r="A23" s="69"/>
      <c r="B23" s="70"/>
      <c r="C23" s="76" t="str">
        <f t="shared" si="4"/>
        <v/>
      </c>
      <c r="D23" s="27" t="str">
        <f t="shared" si="0"/>
        <v/>
      </c>
      <c r="E23" s="17" t="str">
        <f t="shared" si="1"/>
        <v/>
      </c>
      <c r="F23" s="17" t="str">
        <f t="shared" si="2"/>
        <v/>
      </c>
      <c r="G23" s="8" t="str">
        <f t="shared" si="3"/>
        <v/>
      </c>
      <c r="H23" s="77" t="str">
        <f t="shared" si="5"/>
        <v/>
      </c>
      <c r="I23" s="77" t="str">
        <f t="shared" si="6"/>
        <v/>
      </c>
      <c r="J23" s="78" t="str">
        <f t="shared" si="7"/>
        <v/>
      </c>
      <c r="K23" s="79" t="str">
        <f t="shared" si="8"/>
        <v/>
      </c>
    </row>
    <row r="24" spans="1:11" x14ac:dyDescent="0.25">
      <c r="A24" s="69"/>
      <c r="B24" s="70"/>
      <c r="C24" s="76" t="str">
        <f t="shared" si="4"/>
        <v/>
      </c>
      <c r="D24" s="27" t="str">
        <f t="shared" si="0"/>
        <v/>
      </c>
      <c r="E24" s="17" t="str">
        <f t="shared" si="1"/>
        <v/>
      </c>
      <c r="F24" s="17" t="str">
        <f t="shared" si="2"/>
        <v/>
      </c>
      <c r="G24" s="8" t="str">
        <f t="shared" si="3"/>
        <v/>
      </c>
      <c r="H24" s="77" t="str">
        <f t="shared" si="5"/>
        <v/>
      </c>
      <c r="I24" s="77" t="str">
        <f t="shared" si="6"/>
        <v/>
      </c>
      <c r="J24" s="78" t="str">
        <f t="shared" si="7"/>
        <v/>
      </c>
      <c r="K24" s="79" t="str">
        <f t="shared" si="8"/>
        <v/>
      </c>
    </row>
    <row r="25" spans="1:11" x14ac:dyDescent="0.25">
      <c r="A25" s="3"/>
      <c r="B25" s="2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x14ac:dyDescent="0.25">
      <c r="E26" s="85" t="s">
        <v>36</v>
      </c>
      <c r="F26" s="86"/>
      <c r="G26" s="87"/>
      <c r="H26" s="12">
        <f>SUM(H5:H24)</f>
        <v>154038.49985310147</v>
      </c>
      <c r="I26" s="12">
        <f>SUM(I5:I24)</f>
        <v>66016.500146898528</v>
      </c>
      <c r="J26" s="12">
        <f>SUM(J5:J24)</f>
        <v>334.08</v>
      </c>
      <c r="K26" s="12">
        <f>SUM(K5:K24)</f>
        <v>220055</v>
      </c>
    </row>
    <row r="27" spans="1:11" ht="15.75" thickBot="1" x14ac:dyDescent="0.3"/>
    <row r="28" spans="1:11" x14ac:dyDescent="0.25">
      <c r="E28" s="89" t="s">
        <v>272</v>
      </c>
      <c r="F28" s="34" t="s">
        <v>273</v>
      </c>
      <c r="G28" s="71" t="s">
        <v>275</v>
      </c>
      <c r="H28" s="91">
        <f>IF(AND(G28="x",G29=""),2000,IF(AND(G29="x",G28=""),3000,0))</f>
        <v>2000</v>
      </c>
    </row>
    <row r="29" spans="1:11" ht="15.75" thickBot="1" x14ac:dyDescent="0.3">
      <c r="E29" s="90"/>
      <c r="F29" s="35" t="s">
        <v>274</v>
      </c>
      <c r="G29" s="72"/>
      <c r="H29" s="92"/>
    </row>
    <row r="30" spans="1:11" ht="15.75" thickBot="1" x14ac:dyDescent="0.3">
      <c r="E30" s="93" t="s">
        <v>276</v>
      </c>
      <c r="F30" s="94"/>
      <c r="G30" s="95"/>
    </row>
    <row r="31" spans="1:11" ht="15.75" thickBot="1" x14ac:dyDescent="0.3"/>
    <row r="32" spans="1:11" ht="19.5" thickBot="1" x14ac:dyDescent="0.35">
      <c r="E32" s="81" t="s">
        <v>277</v>
      </c>
      <c r="F32" s="82"/>
      <c r="G32" s="83"/>
      <c r="H32" s="80">
        <f>SUM(H26+H28)</f>
        <v>156038.49985310147</v>
      </c>
    </row>
    <row r="34" spans="5:9" x14ac:dyDescent="0.25">
      <c r="E34" s="84" t="s">
        <v>303</v>
      </c>
      <c r="F34" s="84"/>
      <c r="G34" s="84"/>
      <c r="H34" s="55">
        <f>K26-H32</f>
        <v>64016.500146898528</v>
      </c>
      <c r="I34" s="56">
        <f>H34/H32</f>
        <v>0.41026093052141144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E32:G32"/>
    <mergeCell ref="E34:G34"/>
    <mergeCell ref="E26:G26"/>
    <mergeCell ref="A1:K1"/>
    <mergeCell ref="E28:E29"/>
    <mergeCell ref="H28:H29"/>
    <mergeCell ref="E30:G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0" workbookViewId="0">
      <selection activeCell="C20" sqref="C20"/>
    </sheetView>
  </sheetViews>
  <sheetFormatPr baseColWidth="10" defaultRowHeight="15" x14ac:dyDescent="0.25"/>
  <cols>
    <col min="1" max="1" width="9.140625" customWidth="1"/>
    <col min="2" max="2" width="11.42578125" style="1"/>
    <col min="3" max="3" width="40" customWidth="1"/>
    <col min="8" max="8" width="13.85546875" bestFit="1" customWidth="1"/>
    <col min="9" max="10" width="11.5703125" bestFit="1" customWidth="1"/>
    <col min="11" max="11" width="12.42578125" bestFit="1" customWidth="1"/>
  </cols>
  <sheetData>
    <row r="1" spans="1:11" ht="33" x14ac:dyDescent="0.25">
      <c r="A1" s="96" t="s">
        <v>297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4" spans="1:11" ht="30" x14ac:dyDescent="0.25">
      <c r="A4" s="5" t="s">
        <v>29</v>
      </c>
      <c r="B4" s="4" t="s">
        <v>28</v>
      </c>
      <c r="C4" s="5" t="s">
        <v>26</v>
      </c>
      <c r="D4" s="5" t="s">
        <v>30</v>
      </c>
      <c r="E4" s="5" t="s">
        <v>31</v>
      </c>
      <c r="F4" s="5" t="s">
        <v>32</v>
      </c>
      <c r="G4" s="5" t="s">
        <v>33</v>
      </c>
      <c r="H4" s="6" t="s">
        <v>34</v>
      </c>
      <c r="I4" s="6" t="s">
        <v>35</v>
      </c>
      <c r="J4" s="6" t="s">
        <v>37</v>
      </c>
      <c r="K4" s="6" t="s">
        <v>38</v>
      </c>
    </row>
    <row r="5" spans="1:11" x14ac:dyDescent="0.25">
      <c r="A5" s="69">
        <v>1</v>
      </c>
      <c r="B5" s="70" t="s">
        <v>21</v>
      </c>
      <c r="C5" s="7" t="str">
        <f>IF(B5="","",VLOOKUP(CLEAN(B5),lista,2))</f>
        <v>Cal Mag D Advanced</v>
      </c>
      <c r="D5" s="27">
        <f t="shared" ref="D5:D24" si="0">IF(B5="","",VLOOKUP(B5,lista,3))</f>
        <v>11.2</v>
      </c>
      <c r="E5" s="17">
        <f t="shared" ref="E5:E24" si="1">IF(B5="","",VLOOKUP(B5,lista,6))</f>
        <v>5207.9999947919996</v>
      </c>
      <c r="F5" s="17">
        <f t="shared" ref="F5:F24" si="2">IF(B5="","",VLOOKUP(B5,lista,8))</f>
        <v>7440</v>
      </c>
      <c r="G5" s="8">
        <f t="shared" ref="G5:G24" si="3">IF(B5="","",F5-E5)</f>
        <v>2232.0000052080004</v>
      </c>
      <c r="H5" s="9">
        <f>IF(B5="","",E5*A5)</f>
        <v>5207.9999947919996</v>
      </c>
      <c r="I5" s="9">
        <f>IF(B5="","",G5*A5)</f>
        <v>2232.0000052080004</v>
      </c>
      <c r="J5" s="10">
        <f>IF(B5="","",D5*A5)</f>
        <v>11.2</v>
      </c>
      <c r="K5" s="11">
        <f>IF(B5="","",F5*A5)</f>
        <v>7440</v>
      </c>
    </row>
    <row r="6" spans="1:11" x14ac:dyDescent="0.25">
      <c r="A6" s="69">
        <v>1</v>
      </c>
      <c r="B6" s="70" t="s">
        <v>11</v>
      </c>
      <c r="C6" s="7" t="str">
        <f t="shared" ref="C6:C24" si="4">IF(B6="","",VLOOKUP(B6,lista,2))</f>
        <v xml:space="preserve">SA8 Suavizante para Ropa                                                             </v>
      </c>
      <c r="D6" s="27">
        <f t="shared" si="0"/>
        <v>12.05</v>
      </c>
      <c r="E6" s="17">
        <f t="shared" si="1"/>
        <v>5599.9999944000001</v>
      </c>
      <c r="F6" s="17">
        <f t="shared" si="2"/>
        <v>8000</v>
      </c>
      <c r="G6" s="8">
        <f t="shared" si="3"/>
        <v>2400.0000055999999</v>
      </c>
      <c r="H6" s="9">
        <f t="shared" ref="H6:H24" si="5">IF(B6="","",E6*A6)</f>
        <v>5599.9999944000001</v>
      </c>
      <c r="I6" s="9">
        <f t="shared" ref="I6:I24" si="6">IF(B6="","",G6*A6)</f>
        <v>2400.0000055999999</v>
      </c>
      <c r="J6" s="10">
        <f t="shared" ref="J6:J24" si="7">IF(B6="","",D6*A6)</f>
        <v>12.05</v>
      </c>
      <c r="K6" s="11">
        <f t="shared" ref="K6:K24" si="8">IF(B6="","",F6*A6)</f>
        <v>8000</v>
      </c>
    </row>
    <row r="7" spans="1:11" x14ac:dyDescent="0.25">
      <c r="A7" s="69">
        <v>1</v>
      </c>
      <c r="B7" s="70" t="s">
        <v>12</v>
      </c>
      <c r="C7" s="7" t="str">
        <f t="shared" si="4"/>
        <v xml:space="preserve">SA8 Blanqueador para Múltiples Telas                                         </v>
      </c>
      <c r="D7" s="27">
        <f t="shared" si="0"/>
        <v>36.869999999999997</v>
      </c>
      <c r="E7" s="17">
        <f t="shared" si="1"/>
        <v>17135.999982863999</v>
      </c>
      <c r="F7" s="17">
        <f t="shared" si="2"/>
        <v>24480</v>
      </c>
      <c r="G7" s="8">
        <f t="shared" si="3"/>
        <v>7344.0000171360007</v>
      </c>
      <c r="H7" s="9">
        <f t="shared" si="5"/>
        <v>17135.999982863999</v>
      </c>
      <c r="I7" s="9">
        <f t="shared" si="6"/>
        <v>7344.0000171360007</v>
      </c>
      <c r="J7" s="10">
        <f t="shared" si="7"/>
        <v>36.869999999999997</v>
      </c>
      <c r="K7" s="11">
        <f t="shared" si="8"/>
        <v>24480</v>
      </c>
    </row>
    <row r="8" spans="1:11" x14ac:dyDescent="0.25">
      <c r="A8" s="69">
        <v>1</v>
      </c>
      <c r="B8" s="70" t="s">
        <v>2</v>
      </c>
      <c r="C8" s="7" t="str">
        <f t="shared" si="4"/>
        <v xml:space="preserve">LOC Limpiador Concentrado para Cocina                                        </v>
      </c>
      <c r="D8" s="27">
        <f t="shared" si="0"/>
        <v>14.46</v>
      </c>
      <c r="E8" s="17">
        <f t="shared" si="1"/>
        <v>6719.9999932799992</v>
      </c>
      <c r="F8" s="17">
        <f t="shared" si="2"/>
        <v>9600</v>
      </c>
      <c r="G8" s="8">
        <f t="shared" si="3"/>
        <v>2880.0000067200008</v>
      </c>
      <c r="H8" s="9">
        <f t="shared" si="5"/>
        <v>6719.9999932799992</v>
      </c>
      <c r="I8" s="9">
        <f t="shared" si="6"/>
        <v>2880.0000067200008</v>
      </c>
      <c r="J8" s="10">
        <f t="shared" si="7"/>
        <v>14.46</v>
      </c>
      <c r="K8" s="11">
        <f t="shared" si="8"/>
        <v>9600</v>
      </c>
    </row>
    <row r="9" spans="1:11" x14ac:dyDescent="0.25">
      <c r="A9" s="69">
        <v>1</v>
      </c>
      <c r="B9" s="70" t="s">
        <v>195</v>
      </c>
      <c r="C9" s="7" t="str">
        <f t="shared" si="4"/>
        <v xml:space="preserve">LOC Limpiador Concentrado para Baños                                         </v>
      </c>
      <c r="D9" s="27">
        <f t="shared" si="0"/>
        <v>11.69</v>
      </c>
      <c r="E9" s="17">
        <f t="shared" si="1"/>
        <v>5431.9999945679992</v>
      </c>
      <c r="F9" s="17">
        <f t="shared" si="2"/>
        <v>7760</v>
      </c>
      <c r="G9" s="8">
        <f t="shared" si="3"/>
        <v>2328.0000054320008</v>
      </c>
      <c r="H9" s="9">
        <f t="shared" si="5"/>
        <v>5431.9999945679992</v>
      </c>
      <c r="I9" s="9">
        <f t="shared" si="6"/>
        <v>2328.0000054320008</v>
      </c>
      <c r="J9" s="10">
        <f t="shared" si="7"/>
        <v>11.69</v>
      </c>
      <c r="K9" s="11">
        <f t="shared" si="8"/>
        <v>7760</v>
      </c>
    </row>
    <row r="10" spans="1:11" x14ac:dyDescent="0.25">
      <c r="A10" s="69">
        <v>1</v>
      </c>
      <c r="B10" s="70" t="s">
        <v>210</v>
      </c>
      <c r="C10" s="7" t="str">
        <f t="shared" si="4"/>
        <v xml:space="preserve">Limpiador Concentrado para Pisos Crossroads                                </v>
      </c>
      <c r="D10" s="27">
        <f t="shared" si="0"/>
        <v>34.35</v>
      </c>
      <c r="E10" s="17">
        <f t="shared" si="1"/>
        <v>13650</v>
      </c>
      <c r="F10" s="17">
        <f t="shared" si="2"/>
        <v>19500</v>
      </c>
      <c r="G10" s="8">
        <f t="shared" si="3"/>
        <v>5850</v>
      </c>
      <c r="H10" s="9">
        <f t="shared" si="5"/>
        <v>13650</v>
      </c>
      <c r="I10" s="9">
        <f t="shared" si="6"/>
        <v>5850</v>
      </c>
      <c r="J10" s="10">
        <f t="shared" si="7"/>
        <v>34.35</v>
      </c>
      <c r="K10" s="11">
        <f t="shared" si="8"/>
        <v>19500</v>
      </c>
    </row>
    <row r="11" spans="1:11" x14ac:dyDescent="0.25">
      <c r="A11" s="69">
        <v>1</v>
      </c>
      <c r="B11" s="70" t="s">
        <v>13</v>
      </c>
      <c r="C11" s="7" t="str">
        <f t="shared" si="4"/>
        <v xml:space="preserve">Botella con Pistola Rociadora                                                             </v>
      </c>
      <c r="D11" s="27">
        <f t="shared" si="0"/>
        <v>7.11</v>
      </c>
      <c r="E11" s="17">
        <f t="shared" si="1"/>
        <v>3303.9999966959995</v>
      </c>
      <c r="F11" s="17">
        <f t="shared" si="2"/>
        <v>4720</v>
      </c>
      <c r="G11" s="8">
        <f t="shared" si="3"/>
        <v>1416.0000033040005</v>
      </c>
      <c r="H11" s="9">
        <f t="shared" si="5"/>
        <v>3303.9999966959995</v>
      </c>
      <c r="I11" s="9">
        <f t="shared" si="6"/>
        <v>1416.0000033040005</v>
      </c>
      <c r="J11" s="10">
        <f t="shared" si="7"/>
        <v>7.11</v>
      </c>
      <c r="K11" s="11">
        <f t="shared" si="8"/>
        <v>4720</v>
      </c>
    </row>
    <row r="12" spans="1:11" x14ac:dyDescent="0.25">
      <c r="A12" s="69">
        <v>1</v>
      </c>
      <c r="B12" s="70" t="s">
        <v>14</v>
      </c>
      <c r="C12" s="7" t="str">
        <f t="shared" si="4"/>
        <v xml:space="preserve">Botella Oprimible con Tapa                                                                </v>
      </c>
      <c r="D12" s="27">
        <f t="shared" si="0"/>
        <v>2.56</v>
      </c>
      <c r="E12" s="17">
        <f t="shared" si="1"/>
        <v>1189.9999988099999</v>
      </c>
      <c r="F12" s="17">
        <f t="shared" si="2"/>
        <v>1700</v>
      </c>
      <c r="G12" s="8">
        <f t="shared" si="3"/>
        <v>510.00000119000015</v>
      </c>
      <c r="H12" s="9">
        <f t="shared" si="5"/>
        <v>1189.9999988099999</v>
      </c>
      <c r="I12" s="9">
        <f t="shared" si="6"/>
        <v>510.00000119000015</v>
      </c>
      <c r="J12" s="10">
        <f t="shared" si="7"/>
        <v>2.56</v>
      </c>
      <c r="K12" s="11">
        <f t="shared" si="8"/>
        <v>1700</v>
      </c>
    </row>
    <row r="13" spans="1:11" x14ac:dyDescent="0.25">
      <c r="A13" s="69">
        <v>1</v>
      </c>
      <c r="B13" s="70" t="s">
        <v>15</v>
      </c>
      <c r="C13" s="7" t="str">
        <f t="shared" si="4"/>
        <v xml:space="preserve">Lavaplatos Líquido Concentrado Crossroads                                  </v>
      </c>
      <c r="D13" s="27">
        <f t="shared" si="0"/>
        <v>37.21</v>
      </c>
      <c r="E13" s="17">
        <f t="shared" si="1"/>
        <v>14699.999985300001</v>
      </c>
      <c r="F13" s="17">
        <f t="shared" si="2"/>
        <v>21000</v>
      </c>
      <c r="G13" s="8">
        <f t="shared" si="3"/>
        <v>6300.0000146999992</v>
      </c>
      <c r="H13" s="9">
        <f t="shared" si="5"/>
        <v>14699.999985300001</v>
      </c>
      <c r="I13" s="9">
        <f t="shared" si="6"/>
        <v>6300.0000146999992</v>
      </c>
      <c r="J13" s="10">
        <f t="shared" si="7"/>
        <v>37.21</v>
      </c>
      <c r="K13" s="11">
        <f t="shared" si="8"/>
        <v>21000</v>
      </c>
    </row>
    <row r="14" spans="1:11" x14ac:dyDescent="0.25">
      <c r="A14" s="69">
        <v>1</v>
      </c>
      <c r="B14" s="70" t="s">
        <v>17</v>
      </c>
      <c r="C14" s="7" t="str">
        <f t="shared" si="4"/>
        <v xml:space="preserve">Pasta de Dientes Multiacción con Floruro                                          </v>
      </c>
      <c r="D14" s="27">
        <f t="shared" si="0"/>
        <v>8.8000000000000007</v>
      </c>
      <c r="E14" s="17">
        <f t="shared" si="1"/>
        <v>4087.999995912</v>
      </c>
      <c r="F14" s="17">
        <f t="shared" si="2"/>
        <v>5840</v>
      </c>
      <c r="G14" s="8">
        <f t="shared" si="3"/>
        <v>1752.000004088</v>
      </c>
      <c r="H14" s="9">
        <f t="shared" si="5"/>
        <v>4087.999995912</v>
      </c>
      <c r="I14" s="9">
        <f t="shared" si="6"/>
        <v>1752.000004088</v>
      </c>
      <c r="J14" s="10">
        <f t="shared" si="7"/>
        <v>8.8000000000000007</v>
      </c>
      <c r="K14" s="11">
        <f t="shared" si="8"/>
        <v>5840</v>
      </c>
    </row>
    <row r="15" spans="1:11" x14ac:dyDescent="0.25">
      <c r="A15" s="69"/>
      <c r="B15" s="70"/>
      <c r="C15" s="7" t="str">
        <f t="shared" si="4"/>
        <v/>
      </c>
      <c r="D15" s="27" t="str">
        <f t="shared" si="0"/>
        <v/>
      </c>
      <c r="E15" s="17" t="str">
        <f t="shared" si="1"/>
        <v/>
      </c>
      <c r="F15" s="17" t="str">
        <f t="shared" si="2"/>
        <v/>
      </c>
      <c r="G15" s="8" t="str">
        <f t="shared" si="3"/>
        <v/>
      </c>
      <c r="H15" s="9" t="str">
        <f t="shared" si="5"/>
        <v/>
      </c>
      <c r="I15" s="9" t="str">
        <f t="shared" si="6"/>
        <v/>
      </c>
      <c r="J15" s="10" t="str">
        <f t="shared" si="7"/>
        <v/>
      </c>
      <c r="K15" s="11" t="str">
        <f t="shared" si="8"/>
        <v/>
      </c>
    </row>
    <row r="16" spans="1:11" x14ac:dyDescent="0.25">
      <c r="A16" s="69"/>
      <c r="B16" s="70"/>
      <c r="C16" s="7" t="str">
        <f t="shared" si="4"/>
        <v/>
      </c>
      <c r="D16" s="27" t="str">
        <f t="shared" si="0"/>
        <v/>
      </c>
      <c r="E16" s="17" t="str">
        <f t="shared" si="1"/>
        <v/>
      </c>
      <c r="F16" s="17" t="str">
        <f t="shared" si="2"/>
        <v/>
      </c>
      <c r="G16" s="8" t="str">
        <f t="shared" si="3"/>
        <v/>
      </c>
      <c r="H16" s="9" t="str">
        <f t="shared" si="5"/>
        <v/>
      </c>
      <c r="I16" s="9" t="str">
        <f t="shared" si="6"/>
        <v/>
      </c>
      <c r="J16" s="10" t="str">
        <f t="shared" si="7"/>
        <v/>
      </c>
      <c r="K16" s="11" t="str">
        <f t="shared" si="8"/>
        <v/>
      </c>
    </row>
    <row r="17" spans="1:11" x14ac:dyDescent="0.25">
      <c r="A17" s="69"/>
      <c r="B17" s="70"/>
      <c r="C17" s="7" t="str">
        <f t="shared" si="4"/>
        <v/>
      </c>
      <c r="D17" s="27" t="str">
        <f t="shared" si="0"/>
        <v/>
      </c>
      <c r="E17" s="17" t="str">
        <f t="shared" si="1"/>
        <v/>
      </c>
      <c r="F17" s="17" t="str">
        <f t="shared" si="2"/>
        <v/>
      </c>
      <c r="G17" s="8" t="str">
        <f t="shared" si="3"/>
        <v/>
      </c>
      <c r="H17" s="9" t="str">
        <f t="shared" si="5"/>
        <v/>
      </c>
      <c r="I17" s="9" t="str">
        <f t="shared" si="6"/>
        <v/>
      </c>
      <c r="J17" s="10" t="str">
        <f t="shared" si="7"/>
        <v/>
      </c>
      <c r="K17" s="11" t="str">
        <f t="shared" si="8"/>
        <v/>
      </c>
    </row>
    <row r="18" spans="1:11" x14ac:dyDescent="0.25">
      <c r="A18" s="69"/>
      <c r="B18" s="70"/>
      <c r="C18" s="7" t="str">
        <f t="shared" si="4"/>
        <v/>
      </c>
      <c r="D18" s="27" t="str">
        <f t="shared" si="0"/>
        <v/>
      </c>
      <c r="E18" s="17" t="str">
        <f t="shared" si="1"/>
        <v/>
      </c>
      <c r="F18" s="17" t="str">
        <f t="shared" si="2"/>
        <v/>
      </c>
      <c r="G18" s="8" t="str">
        <f t="shared" si="3"/>
        <v/>
      </c>
      <c r="H18" s="9" t="str">
        <f t="shared" si="5"/>
        <v/>
      </c>
      <c r="I18" s="9" t="str">
        <f t="shared" si="6"/>
        <v/>
      </c>
      <c r="J18" s="10" t="str">
        <f t="shared" si="7"/>
        <v/>
      </c>
      <c r="K18" s="11" t="str">
        <f t="shared" si="8"/>
        <v/>
      </c>
    </row>
    <row r="19" spans="1:11" x14ac:dyDescent="0.25">
      <c r="A19" s="69"/>
      <c r="B19" s="70"/>
      <c r="C19" s="7" t="str">
        <f t="shared" si="4"/>
        <v/>
      </c>
      <c r="D19" s="27" t="str">
        <f t="shared" si="0"/>
        <v/>
      </c>
      <c r="E19" s="17" t="str">
        <f t="shared" si="1"/>
        <v/>
      </c>
      <c r="F19" s="17" t="str">
        <f t="shared" si="2"/>
        <v/>
      </c>
      <c r="G19" s="8" t="str">
        <f t="shared" si="3"/>
        <v/>
      </c>
      <c r="H19" s="9" t="str">
        <f t="shared" si="5"/>
        <v/>
      </c>
      <c r="I19" s="9" t="str">
        <f t="shared" si="6"/>
        <v/>
      </c>
      <c r="J19" s="10" t="str">
        <f t="shared" si="7"/>
        <v/>
      </c>
      <c r="K19" s="11" t="str">
        <f t="shared" si="8"/>
        <v/>
      </c>
    </row>
    <row r="20" spans="1:11" x14ac:dyDescent="0.25">
      <c r="A20" s="69"/>
      <c r="B20" s="70"/>
      <c r="C20" s="7" t="str">
        <f t="shared" si="4"/>
        <v/>
      </c>
      <c r="D20" s="27" t="str">
        <f t="shared" si="0"/>
        <v/>
      </c>
      <c r="E20" s="17" t="str">
        <f t="shared" si="1"/>
        <v/>
      </c>
      <c r="F20" s="17" t="str">
        <f t="shared" si="2"/>
        <v/>
      </c>
      <c r="G20" s="8" t="str">
        <f t="shared" si="3"/>
        <v/>
      </c>
      <c r="H20" s="9" t="str">
        <f t="shared" si="5"/>
        <v/>
      </c>
      <c r="I20" s="9" t="str">
        <f t="shared" si="6"/>
        <v/>
      </c>
      <c r="J20" s="10" t="str">
        <f t="shared" si="7"/>
        <v/>
      </c>
      <c r="K20" s="11" t="str">
        <f t="shared" si="8"/>
        <v/>
      </c>
    </row>
    <row r="21" spans="1:11" x14ac:dyDescent="0.25">
      <c r="A21" s="69"/>
      <c r="B21" s="70"/>
      <c r="C21" s="7" t="str">
        <f t="shared" si="4"/>
        <v/>
      </c>
      <c r="D21" s="27" t="str">
        <f t="shared" si="0"/>
        <v/>
      </c>
      <c r="E21" s="17" t="str">
        <f t="shared" si="1"/>
        <v/>
      </c>
      <c r="F21" s="17" t="str">
        <f t="shared" si="2"/>
        <v/>
      </c>
      <c r="G21" s="8" t="str">
        <f t="shared" si="3"/>
        <v/>
      </c>
      <c r="H21" s="9" t="str">
        <f t="shared" si="5"/>
        <v/>
      </c>
      <c r="I21" s="9" t="str">
        <f t="shared" si="6"/>
        <v/>
      </c>
      <c r="J21" s="10" t="str">
        <f t="shared" si="7"/>
        <v/>
      </c>
      <c r="K21" s="11" t="str">
        <f t="shared" si="8"/>
        <v/>
      </c>
    </row>
    <row r="22" spans="1:11" x14ac:dyDescent="0.25">
      <c r="A22" s="69"/>
      <c r="B22" s="70"/>
      <c r="C22" s="7" t="str">
        <f t="shared" si="4"/>
        <v/>
      </c>
      <c r="D22" s="27" t="str">
        <f t="shared" si="0"/>
        <v/>
      </c>
      <c r="E22" s="17" t="str">
        <f t="shared" si="1"/>
        <v/>
      </c>
      <c r="F22" s="17" t="str">
        <f t="shared" si="2"/>
        <v/>
      </c>
      <c r="G22" s="8" t="str">
        <f t="shared" si="3"/>
        <v/>
      </c>
      <c r="H22" s="9" t="str">
        <f t="shared" si="5"/>
        <v/>
      </c>
      <c r="I22" s="9" t="str">
        <f t="shared" si="6"/>
        <v/>
      </c>
      <c r="J22" s="10" t="str">
        <f t="shared" si="7"/>
        <v/>
      </c>
      <c r="K22" s="11" t="str">
        <f t="shared" si="8"/>
        <v/>
      </c>
    </row>
    <row r="23" spans="1:11" x14ac:dyDescent="0.25">
      <c r="A23" s="69"/>
      <c r="B23" s="70"/>
      <c r="C23" s="7" t="str">
        <f t="shared" si="4"/>
        <v/>
      </c>
      <c r="D23" s="27" t="str">
        <f t="shared" si="0"/>
        <v/>
      </c>
      <c r="E23" s="17" t="str">
        <f t="shared" si="1"/>
        <v/>
      </c>
      <c r="F23" s="17" t="str">
        <f t="shared" si="2"/>
        <v/>
      </c>
      <c r="G23" s="8" t="str">
        <f t="shared" si="3"/>
        <v/>
      </c>
      <c r="H23" s="9" t="str">
        <f t="shared" si="5"/>
        <v/>
      </c>
      <c r="I23" s="9" t="str">
        <f t="shared" si="6"/>
        <v/>
      </c>
      <c r="J23" s="10" t="str">
        <f t="shared" si="7"/>
        <v/>
      </c>
      <c r="K23" s="11" t="str">
        <f t="shared" si="8"/>
        <v/>
      </c>
    </row>
    <row r="24" spans="1:11" x14ac:dyDescent="0.25">
      <c r="A24" s="69"/>
      <c r="B24" s="70"/>
      <c r="C24" s="7" t="str">
        <f t="shared" si="4"/>
        <v/>
      </c>
      <c r="D24" s="27" t="str">
        <f t="shared" si="0"/>
        <v/>
      </c>
      <c r="E24" s="17" t="str">
        <f t="shared" si="1"/>
        <v/>
      </c>
      <c r="F24" s="17" t="str">
        <f t="shared" si="2"/>
        <v/>
      </c>
      <c r="G24" s="8" t="str">
        <f t="shared" si="3"/>
        <v/>
      </c>
      <c r="H24" s="9" t="str">
        <f t="shared" si="5"/>
        <v/>
      </c>
      <c r="I24" s="9" t="str">
        <f t="shared" si="6"/>
        <v/>
      </c>
      <c r="J24" s="10" t="str">
        <f t="shared" si="7"/>
        <v/>
      </c>
      <c r="K24" s="11" t="str">
        <f t="shared" si="8"/>
        <v/>
      </c>
    </row>
    <row r="25" spans="1:11" x14ac:dyDescent="0.25">
      <c r="A25" s="3"/>
      <c r="B25" s="2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x14ac:dyDescent="0.25">
      <c r="E26" s="85" t="s">
        <v>36</v>
      </c>
      <c r="F26" s="86"/>
      <c r="G26" s="87"/>
      <c r="H26" s="12">
        <f>SUM(H5:H24)</f>
        <v>77027.999936622015</v>
      </c>
      <c r="I26" s="12">
        <f>SUM(I5:I24)</f>
        <v>33012.000063378</v>
      </c>
      <c r="J26" s="12">
        <f>SUM(J5:J24)</f>
        <v>176.3</v>
      </c>
      <c r="K26" s="12">
        <f>SUM(K5:K24)</f>
        <v>110040</v>
      </c>
    </row>
    <row r="27" spans="1:11" ht="15.75" thickBot="1" x14ac:dyDescent="0.3"/>
    <row r="28" spans="1:11" x14ac:dyDescent="0.25">
      <c r="E28" s="89" t="s">
        <v>272</v>
      </c>
      <c r="F28" s="34" t="s">
        <v>273</v>
      </c>
      <c r="G28" s="31" t="s">
        <v>275</v>
      </c>
      <c r="H28" s="97">
        <f>IF(AND(G28="x",G29=""),2000,IF(AND(G29="x",G28=""),3000,0))</f>
        <v>2000</v>
      </c>
    </row>
    <row r="29" spans="1:11" ht="15.75" thickBot="1" x14ac:dyDescent="0.3">
      <c r="E29" s="90"/>
      <c r="F29" s="35" t="s">
        <v>274</v>
      </c>
      <c r="G29" s="32"/>
      <c r="H29" s="98"/>
    </row>
    <row r="30" spans="1:11" ht="15.75" thickBot="1" x14ac:dyDescent="0.3">
      <c r="E30" s="93" t="s">
        <v>276</v>
      </c>
      <c r="F30" s="94"/>
      <c r="G30" s="95"/>
    </row>
    <row r="31" spans="1:11" ht="15.75" thickBot="1" x14ac:dyDescent="0.3"/>
    <row r="32" spans="1:11" ht="19.5" thickBot="1" x14ac:dyDescent="0.35">
      <c r="E32" s="81" t="s">
        <v>277</v>
      </c>
      <c r="F32" s="82"/>
      <c r="G32" s="83"/>
      <c r="H32" s="36">
        <f>SUM(H26+H28)</f>
        <v>79027.999936622015</v>
      </c>
    </row>
  </sheetData>
  <mergeCells count="6">
    <mergeCell ref="E32:G32"/>
    <mergeCell ref="A1:K1"/>
    <mergeCell ref="E26:G26"/>
    <mergeCell ref="E28:E29"/>
    <mergeCell ref="H28:H29"/>
    <mergeCell ref="E30:G30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6" workbookViewId="0">
      <selection activeCell="H34" sqref="H34"/>
    </sheetView>
  </sheetViews>
  <sheetFormatPr baseColWidth="10" defaultRowHeight="15" x14ac:dyDescent="0.25"/>
  <cols>
    <col min="1" max="1" width="9.140625" customWidth="1"/>
    <col min="2" max="2" width="11.42578125" style="1"/>
    <col min="3" max="3" width="40" customWidth="1"/>
    <col min="8" max="8" width="13.85546875" bestFit="1" customWidth="1"/>
    <col min="9" max="10" width="11.5703125" bestFit="1" customWidth="1"/>
    <col min="11" max="11" width="12.42578125" bestFit="1" customWidth="1"/>
  </cols>
  <sheetData>
    <row r="1" spans="1:11" ht="33" x14ac:dyDescent="0.25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</row>
    <row r="4" spans="1:11" ht="30" x14ac:dyDescent="0.25">
      <c r="A4" s="5" t="s">
        <v>29</v>
      </c>
      <c r="B4" s="4" t="s">
        <v>28</v>
      </c>
      <c r="C4" s="5" t="s">
        <v>26</v>
      </c>
      <c r="D4" s="5" t="s">
        <v>30</v>
      </c>
      <c r="E4" s="5" t="s">
        <v>31</v>
      </c>
      <c r="F4" s="5" t="s">
        <v>32</v>
      </c>
      <c r="G4" s="5" t="s">
        <v>33</v>
      </c>
      <c r="H4" s="6" t="s">
        <v>34</v>
      </c>
      <c r="I4" s="6" t="s">
        <v>35</v>
      </c>
      <c r="J4" s="6" t="s">
        <v>37</v>
      </c>
      <c r="K4" s="6" t="s">
        <v>38</v>
      </c>
    </row>
    <row r="5" spans="1:11" x14ac:dyDescent="0.25">
      <c r="A5" s="69">
        <v>1</v>
      </c>
      <c r="B5" s="70" t="s">
        <v>23</v>
      </c>
      <c r="C5" s="7" t="str">
        <f>IF(B5="","",VLOOKUP(CLEAN(B5),lista,2))</f>
        <v xml:space="preserve">Loción Protección de Color                                                             </v>
      </c>
      <c r="D5" s="27">
        <f t="shared" ref="D5:D24" si="0">IF(B5="","",VLOOKUP(B5,lista,3))</f>
        <v>24.17</v>
      </c>
      <c r="E5" s="17">
        <f t="shared" ref="E5:E24" si="1">IF(B5="","",VLOOKUP(B5,lista,6))</f>
        <v>11234.999988764999</v>
      </c>
      <c r="F5" s="17">
        <f t="shared" ref="F5:F24" si="2">IF(B5="","",VLOOKUP(B5,lista,8))</f>
        <v>16050</v>
      </c>
      <c r="G5" s="8">
        <f t="shared" ref="G5:G24" si="3">IF(B5="","",F5-E5)</f>
        <v>4815.0000112350008</v>
      </c>
      <c r="H5" s="9">
        <f>IF(B5="","",E5*A5)</f>
        <v>11234.999988764999</v>
      </c>
      <c r="I5" s="9">
        <f>IF(B5="","",G5*A5)</f>
        <v>4815.0000112350008</v>
      </c>
      <c r="J5" s="10">
        <f>IF(B5="","",D5*A5)</f>
        <v>24.17</v>
      </c>
      <c r="K5" s="11">
        <f>IF(B5="","",F5*A5)</f>
        <v>16050</v>
      </c>
    </row>
    <row r="6" spans="1:11" x14ac:dyDescent="0.25">
      <c r="A6" s="69">
        <v>1</v>
      </c>
      <c r="B6" s="70" t="s">
        <v>25</v>
      </c>
      <c r="C6" s="7" t="str">
        <f t="shared" ref="C6:C24" si="4">IF(B6="","",VLOOKUP(B6,lista,2))</f>
        <v xml:space="preserve">Crema de Hidratación Intensiva                                                      </v>
      </c>
      <c r="D6" s="27">
        <f t="shared" si="0"/>
        <v>21.81</v>
      </c>
      <c r="E6" s="17">
        <f t="shared" si="1"/>
        <v>10135.999989864</v>
      </c>
      <c r="F6" s="17">
        <f t="shared" si="2"/>
        <v>14480</v>
      </c>
      <c r="G6" s="8">
        <f t="shared" si="3"/>
        <v>4344.0000101360001</v>
      </c>
      <c r="H6" s="9">
        <f t="shared" ref="H6:H24" si="5">IF(B6="","",E6*A6)</f>
        <v>10135.999989864</v>
      </c>
      <c r="I6" s="9">
        <f t="shared" ref="I6:I24" si="6">IF(B6="","",G6*A6)</f>
        <v>4344.0000101360001</v>
      </c>
      <c r="J6" s="10">
        <f t="shared" ref="J6:J24" si="7">IF(B6="","",D6*A6)</f>
        <v>21.81</v>
      </c>
      <c r="K6" s="11">
        <f t="shared" ref="K6:K24" si="8">IF(B6="","",F6*A6)</f>
        <v>14480</v>
      </c>
    </row>
    <row r="7" spans="1:11" x14ac:dyDescent="0.25">
      <c r="A7" s="69">
        <v>1</v>
      </c>
      <c r="B7" s="70" t="s">
        <v>24</v>
      </c>
      <c r="C7" s="7" t="str">
        <f t="shared" si="4"/>
        <v xml:space="preserve">Serum Loción Restauradora de Puntas y Brillo                              </v>
      </c>
      <c r="D7" s="27">
        <f t="shared" si="0"/>
        <v>18.64</v>
      </c>
      <c r="E7" s="17">
        <f t="shared" si="1"/>
        <v>8665.9999913339998</v>
      </c>
      <c r="F7" s="17">
        <f t="shared" si="2"/>
        <v>12380</v>
      </c>
      <c r="G7" s="8">
        <f t="shared" si="3"/>
        <v>3714.0000086660002</v>
      </c>
      <c r="H7" s="9">
        <f t="shared" si="5"/>
        <v>8665.9999913339998</v>
      </c>
      <c r="I7" s="9">
        <f t="shared" si="6"/>
        <v>3714.0000086660002</v>
      </c>
      <c r="J7" s="10">
        <f t="shared" si="7"/>
        <v>18.64</v>
      </c>
      <c r="K7" s="11">
        <f t="shared" si="8"/>
        <v>12380</v>
      </c>
    </row>
    <row r="8" spans="1:11" x14ac:dyDescent="0.25">
      <c r="A8" s="69"/>
      <c r="B8" s="70"/>
      <c r="C8" s="7" t="str">
        <f t="shared" si="4"/>
        <v/>
      </c>
      <c r="D8" s="27" t="str">
        <f t="shared" si="0"/>
        <v/>
      </c>
      <c r="E8" s="17" t="str">
        <f t="shared" si="1"/>
        <v/>
      </c>
      <c r="F8" s="17" t="str">
        <f t="shared" si="2"/>
        <v/>
      </c>
      <c r="G8" s="8" t="str">
        <f t="shared" si="3"/>
        <v/>
      </c>
      <c r="H8" s="9" t="str">
        <f t="shared" si="5"/>
        <v/>
      </c>
      <c r="I8" s="9" t="str">
        <f t="shared" si="6"/>
        <v/>
      </c>
      <c r="J8" s="10" t="str">
        <f t="shared" si="7"/>
        <v/>
      </c>
      <c r="K8" s="11" t="str">
        <f t="shared" si="8"/>
        <v/>
      </c>
    </row>
    <row r="9" spans="1:11" x14ac:dyDescent="0.25">
      <c r="A9" s="69"/>
      <c r="B9" s="70"/>
      <c r="C9" s="7" t="str">
        <f t="shared" si="4"/>
        <v/>
      </c>
      <c r="D9" s="27" t="str">
        <f t="shared" si="0"/>
        <v/>
      </c>
      <c r="E9" s="17" t="str">
        <f t="shared" si="1"/>
        <v/>
      </c>
      <c r="F9" s="17" t="str">
        <f t="shared" si="2"/>
        <v/>
      </c>
      <c r="G9" s="8" t="str">
        <f t="shared" si="3"/>
        <v/>
      </c>
      <c r="H9" s="9" t="str">
        <f t="shared" si="5"/>
        <v/>
      </c>
      <c r="I9" s="9" t="str">
        <f t="shared" si="6"/>
        <v/>
      </c>
      <c r="J9" s="10" t="str">
        <f t="shared" si="7"/>
        <v/>
      </c>
      <c r="K9" s="11" t="str">
        <f t="shared" si="8"/>
        <v/>
      </c>
    </row>
    <row r="10" spans="1:11" x14ac:dyDescent="0.25">
      <c r="A10" s="69"/>
      <c r="B10" s="70"/>
      <c r="C10" s="7" t="str">
        <f t="shared" si="4"/>
        <v/>
      </c>
      <c r="D10" s="27" t="str">
        <f t="shared" si="0"/>
        <v/>
      </c>
      <c r="E10" s="17" t="str">
        <f t="shared" si="1"/>
        <v/>
      </c>
      <c r="F10" s="17" t="str">
        <f t="shared" si="2"/>
        <v/>
      </c>
      <c r="G10" s="8" t="str">
        <f t="shared" si="3"/>
        <v/>
      </c>
      <c r="H10" s="9" t="str">
        <f t="shared" si="5"/>
        <v/>
      </c>
      <c r="I10" s="9" t="str">
        <f t="shared" si="6"/>
        <v/>
      </c>
      <c r="J10" s="10" t="str">
        <f t="shared" si="7"/>
        <v/>
      </c>
      <c r="K10" s="11" t="str">
        <f t="shared" si="8"/>
        <v/>
      </c>
    </row>
    <row r="11" spans="1:11" x14ac:dyDescent="0.25">
      <c r="A11" s="69"/>
      <c r="B11" s="70"/>
      <c r="C11" s="7" t="str">
        <f t="shared" si="4"/>
        <v/>
      </c>
      <c r="D11" s="27" t="str">
        <f t="shared" si="0"/>
        <v/>
      </c>
      <c r="E11" s="17" t="str">
        <f t="shared" si="1"/>
        <v/>
      </c>
      <c r="F11" s="17" t="str">
        <f t="shared" si="2"/>
        <v/>
      </c>
      <c r="G11" s="8" t="str">
        <f t="shared" si="3"/>
        <v/>
      </c>
      <c r="H11" s="9" t="str">
        <f t="shared" si="5"/>
        <v/>
      </c>
      <c r="I11" s="9" t="str">
        <f t="shared" si="6"/>
        <v/>
      </c>
      <c r="J11" s="10" t="str">
        <f t="shared" si="7"/>
        <v/>
      </c>
      <c r="K11" s="11" t="str">
        <f t="shared" si="8"/>
        <v/>
      </c>
    </row>
    <row r="12" spans="1:11" x14ac:dyDescent="0.25">
      <c r="A12" s="69"/>
      <c r="B12" s="70"/>
      <c r="C12" s="7" t="str">
        <f t="shared" si="4"/>
        <v/>
      </c>
      <c r="D12" s="27" t="str">
        <f t="shared" si="0"/>
        <v/>
      </c>
      <c r="E12" s="17" t="str">
        <f t="shared" si="1"/>
        <v/>
      </c>
      <c r="F12" s="17" t="str">
        <f t="shared" si="2"/>
        <v/>
      </c>
      <c r="G12" s="8" t="str">
        <f t="shared" si="3"/>
        <v/>
      </c>
      <c r="H12" s="9" t="str">
        <f t="shared" si="5"/>
        <v/>
      </c>
      <c r="I12" s="9" t="str">
        <f t="shared" si="6"/>
        <v/>
      </c>
      <c r="J12" s="10" t="str">
        <f t="shared" si="7"/>
        <v/>
      </c>
      <c r="K12" s="11" t="str">
        <f t="shared" si="8"/>
        <v/>
      </c>
    </row>
    <row r="13" spans="1:11" x14ac:dyDescent="0.25">
      <c r="A13" s="69"/>
      <c r="B13" s="70"/>
      <c r="C13" s="7" t="str">
        <f t="shared" si="4"/>
        <v/>
      </c>
      <c r="D13" s="27" t="str">
        <f t="shared" si="0"/>
        <v/>
      </c>
      <c r="E13" s="17" t="str">
        <f t="shared" si="1"/>
        <v/>
      </c>
      <c r="F13" s="17" t="str">
        <f t="shared" si="2"/>
        <v/>
      </c>
      <c r="G13" s="8" t="str">
        <f t="shared" si="3"/>
        <v/>
      </c>
      <c r="H13" s="9" t="str">
        <f t="shared" si="5"/>
        <v/>
      </c>
      <c r="I13" s="9" t="str">
        <f t="shared" si="6"/>
        <v/>
      </c>
      <c r="J13" s="10" t="str">
        <f t="shared" si="7"/>
        <v/>
      </c>
      <c r="K13" s="11" t="str">
        <f t="shared" si="8"/>
        <v/>
      </c>
    </row>
    <row r="14" spans="1:11" x14ac:dyDescent="0.25">
      <c r="A14" s="69"/>
      <c r="B14" s="70"/>
      <c r="C14" s="7" t="str">
        <f t="shared" si="4"/>
        <v/>
      </c>
      <c r="D14" s="27" t="str">
        <f t="shared" si="0"/>
        <v/>
      </c>
      <c r="E14" s="17" t="str">
        <f t="shared" si="1"/>
        <v/>
      </c>
      <c r="F14" s="17" t="str">
        <f t="shared" si="2"/>
        <v/>
      </c>
      <c r="G14" s="8" t="str">
        <f t="shared" si="3"/>
        <v/>
      </c>
      <c r="H14" s="9" t="str">
        <f t="shared" si="5"/>
        <v/>
      </c>
      <c r="I14" s="9" t="str">
        <f t="shared" si="6"/>
        <v/>
      </c>
      <c r="J14" s="10" t="str">
        <f t="shared" si="7"/>
        <v/>
      </c>
      <c r="K14" s="11" t="str">
        <f t="shared" si="8"/>
        <v/>
      </c>
    </row>
    <row r="15" spans="1:11" x14ac:dyDescent="0.25">
      <c r="A15" s="69"/>
      <c r="B15" s="70"/>
      <c r="C15" s="7" t="str">
        <f t="shared" si="4"/>
        <v/>
      </c>
      <c r="D15" s="27" t="str">
        <f t="shared" si="0"/>
        <v/>
      </c>
      <c r="E15" s="17" t="str">
        <f t="shared" si="1"/>
        <v/>
      </c>
      <c r="F15" s="17" t="str">
        <f t="shared" si="2"/>
        <v/>
      </c>
      <c r="G15" s="8" t="str">
        <f t="shared" si="3"/>
        <v/>
      </c>
      <c r="H15" s="9" t="str">
        <f t="shared" si="5"/>
        <v/>
      </c>
      <c r="I15" s="9" t="str">
        <f t="shared" si="6"/>
        <v/>
      </c>
      <c r="J15" s="10" t="str">
        <f t="shared" si="7"/>
        <v/>
      </c>
      <c r="K15" s="11" t="str">
        <f t="shared" si="8"/>
        <v/>
      </c>
    </row>
    <row r="16" spans="1:11" x14ac:dyDescent="0.25">
      <c r="A16" s="69"/>
      <c r="B16" s="70"/>
      <c r="C16" s="7" t="str">
        <f t="shared" si="4"/>
        <v/>
      </c>
      <c r="D16" s="27" t="str">
        <f t="shared" si="0"/>
        <v/>
      </c>
      <c r="E16" s="17" t="str">
        <f t="shared" si="1"/>
        <v/>
      </c>
      <c r="F16" s="17" t="str">
        <f t="shared" si="2"/>
        <v/>
      </c>
      <c r="G16" s="8" t="str">
        <f t="shared" si="3"/>
        <v/>
      </c>
      <c r="H16" s="9" t="str">
        <f t="shared" si="5"/>
        <v/>
      </c>
      <c r="I16" s="9" t="str">
        <f t="shared" si="6"/>
        <v/>
      </c>
      <c r="J16" s="10" t="str">
        <f t="shared" si="7"/>
        <v/>
      </c>
      <c r="K16" s="11" t="str">
        <f t="shared" si="8"/>
        <v/>
      </c>
    </row>
    <row r="17" spans="1:11" x14ac:dyDescent="0.25">
      <c r="A17" s="69"/>
      <c r="B17" s="70"/>
      <c r="C17" s="7" t="str">
        <f t="shared" si="4"/>
        <v/>
      </c>
      <c r="D17" s="27" t="str">
        <f t="shared" si="0"/>
        <v/>
      </c>
      <c r="E17" s="17" t="str">
        <f t="shared" si="1"/>
        <v/>
      </c>
      <c r="F17" s="17" t="str">
        <f t="shared" si="2"/>
        <v/>
      </c>
      <c r="G17" s="8" t="str">
        <f t="shared" si="3"/>
        <v/>
      </c>
      <c r="H17" s="9" t="str">
        <f t="shared" si="5"/>
        <v/>
      </c>
      <c r="I17" s="9" t="str">
        <f t="shared" si="6"/>
        <v/>
      </c>
      <c r="J17" s="10" t="str">
        <f t="shared" si="7"/>
        <v/>
      </c>
      <c r="K17" s="11" t="str">
        <f t="shared" si="8"/>
        <v/>
      </c>
    </row>
    <row r="18" spans="1:11" x14ac:dyDescent="0.25">
      <c r="A18" s="69"/>
      <c r="B18" s="70"/>
      <c r="C18" s="7" t="str">
        <f t="shared" si="4"/>
        <v/>
      </c>
      <c r="D18" s="27" t="str">
        <f t="shared" si="0"/>
        <v/>
      </c>
      <c r="E18" s="17" t="str">
        <f t="shared" si="1"/>
        <v/>
      </c>
      <c r="F18" s="17" t="str">
        <f t="shared" si="2"/>
        <v/>
      </c>
      <c r="G18" s="8" t="str">
        <f t="shared" si="3"/>
        <v/>
      </c>
      <c r="H18" s="9" t="str">
        <f t="shared" si="5"/>
        <v/>
      </c>
      <c r="I18" s="9" t="str">
        <f t="shared" si="6"/>
        <v/>
      </c>
      <c r="J18" s="10" t="str">
        <f t="shared" si="7"/>
        <v/>
      </c>
      <c r="K18" s="11" t="str">
        <f t="shared" si="8"/>
        <v/>
      </c>
    </row>
    <row r="19" spans="1:11" x14ac:dyDescent="0.25">
      <c r="A19" s="69"/>
      <c r="B19" s="70"/>
      <c r="C19" s="7" t="str">
        <f t="shared" si="4"/>
        <v/>
      </c>
      <c r="D19" s="27" t="str">
        <f t="shared" si="0"/>
        <v/>
      </c>
      <c r="E19" s="17" t="str">
        <f t="shared" si="1"/>
        <v/>
      </c>
      <c r="F19" s="17" t="str">
        <f t="shared" si="2"/>
        <v/>
      </c>
      <c r="G19" s="8" t="str">
        <f t="shared" si="3"/>
        <v/>
      </c>
      <c r="H19" s="9" t="str">
        <f t="shared" si="5"/>
        <v/>
      </c>
      <c r="I19" s="9" t="str">
        <f t="shared" si="6"/>
        <v/>
      </c>
      <c r="J19" s="10" t="str">
        <f t="shared" si="7"/>
        <v/>
      </c>
      <c r="K19" s="11" t="str">
        <f t="shared" si="8"/>
        <v/>
      </c>
    </row>
    <row r="20" spans="1:11" x14ac:dyDescent="0.25">
      <c r="A20" s="69"/>
      <c r="B20" s="70"/>
      <c r="C20" s="7" t="str">
        <f t="shared" si="4"/>
        <v/>
      </c>
      <c r="D20" s="27" t="str">
        <f t="shared" si="0"/>
        <v/>
      </c>
      <c r="E20" s="17" t="str">
        <f t="shared" si="1"/>
        <v/>
      </c>
      <c r="F20" s="17" t="str">
        <f t="shared" si="2"/>
        <v/>
      </c>
      <c r="G20" s="8" t="str">
        <f t="shared" si="3"/>
        <v/>
      </c>
      <c r="H20" s="9" t="str">
        <f t="shared" si="5"/>
        <v/>
      </c>
      <c r="I20" s="9" t="str">
        <f t="shared" si="6"/>
        <v/>
      </c>
      <c r="J20" s="10" t="str">
        <f t="shared" si="7"/>
        <v/>
      </c>
      <c r="K20" s="11" t="str">
        <f t="shared" si="8"/>
        <v/>
      </c>
    </row>
    <row r="21" spans="1:11" x14ac:dyDescent="0.25">
      <c r="A21" s="69"/>
      <c r="B21" s="70"/>
      <c r="C21" s="7" t="str">
        <f t="shared" si="4"/>
        <v/>
      </c>
      <c r="D21" s="27" t="str">
        <f t="shared" si="0"/>
        <v/>
      </c>
      <c r="E21" s="17" t="str">
        <f t="shared" si="1"/>
        <v/>
      </c>
      <c r="F21" s="17" t="str">
        <f t="shared" si="2"/>
        <v/>
      </c>
      <c r="G21" s="8" t="str">
        <f t="shared" si="3"/>
        <v/>
      </c>
      <c r="H21" s="9" t="str">
        <f t="shared" si="5"/>
        <v/>
      </c>
      <c r="I21" s="9" t="str">
        <f t="shared" si="6"/>
        <v/>
      </c>
      <c r="J21" s="10" t="str">
        <f t="shared" si="7"/>
        <v/>
      </c>
      <c r="K21" s="11" t="str">
        <f t="shared" si="8"/>
        <v/>
      </c>
    </row>
    <row r="22" spans="1:11" x14ac:dyDescent="0.25">
      <c r="A22" s="69"/>
      <c r="B22" s="70"/>
      <c r="C22" s="7" t="str">
        <f t="shared" si="4"/>
        <v/>
      </c>
      <c r="D22" s="27" t="str">
        <f t="shared" si="0"/>
        <v/>
      </c>
      <c r="E22" s="17" t="str">
        <f t="shared" si="1"/>
        <v/>
      </c>
      <c r="F22" s="17" t="str">
        <f t="shared" si="2"/>
        <v/>
      </c>
      <c r="G22" s="8" t="str">
        <f t="shared" si="3"/>
        <v/>
      </c>
      <c r="H22" s="9" t="str">
        <f t="shared" si="5"/>
        <v/>
      </c>
      <c r="I22" s="9" t="str">
        <f t="shared" si="6"/>
        <v/>
      </c>
      <c r="J22" s="10" t="str">
        <f t="shared" si="7"/>
        <v/>
      </c>
      <c r="K22" s="11" t="str">
        <f t="shared" si="8"/>
        <v/>
      </c>
    </row>
    <row r="23" spans="1:11" x14ac:dyDescent="0.25">
      <c r="A23" s="69"/>
      <c r="B23" s="70"/>
      <c r="C23" s="7" t="str">
        <f t="shared" si="4"/>
        <v/>
      </c>
      <c r="D23" s="27" t="str">
        <f t="shared" si="0"/>
        <v/>
      </c>
      <c r="E23" s="17" t="str">
        <f t="shared" si="1"/>
        <v/>
      </c>
      <c r="F23" s="17" t="str">
        <f t="shared" si="2"/>
        <v/>
      </c>
      <c r="G23" s="8" t="str">
        <f t="shared" si="3"/>
        <v/>
      </c>
      <c r="H23" s="9" t="str">
        <f t="shared" si="5"/>
        <v/>
      </c>
      <c r="I23" s="9" t="str">
        <f t="shared" si="6"/>
        <v/>
      </c>
      <c r="J23" s="10" t="str">
        <f t="shared" si="7"/>
        <v/>
      </c>
      <c r="K23" s="11" t="str">
        <f t="shared" si="8"/>
        <v/>
      </c>
    </row>
    <row r="24" spans="1:11" x14ac:dyDescent="0.25">
      <c r="A24" s="69"/>
      <c r="B24" s="70"/>
      <c r="C24" s="7" t="str">
        <f t="shared" si="4"/>
        <v/>
      </c>
      <c r="D24" s="27" t="str">
        <f t="shared" si="0"/>
        <v/>
      </c>
      <c r="E24" s="17" t="str">
        <f t="shared" si="1"/>
        <v/>
      </c>
      <c r="F24" s="17" t="str">
        <f t="shared" si="2"/>
        <v/>
      </c>
      <c r="G24" s="8" t="str">
        <f t="shared" si="3"/>
        <v/>
      </c>
      <c r="H24" s="9" t="str">
        <f t="shared" si="5"/>
        <v/>
      </c>
      <c r="I24" s="9" t="str">
        <f t="shared" si="6"/>
        <v/>
      </c>
      <c r="J24" s="10" t="str">
        <f t="shared" si="7"/>
        <v/>
      </c>
      <c r="K24" s="11" t="str">
        <f t="shared" si="8"/>
        <v/>
      </c>
    </row>
    <row r="25" spans="1:11" x14ac:dyDescent="0.25">
      <c r="A25" s="3"/>
      <c r="B25" s="2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x14ac:dyDescent="0.25">
      <c r="E26" s="85" t="s">
        <v>36</v>
      </c>
      <c r="F26" s="86"/>
      <c r="G26" s="87"/>
      <c r="H26" s="12">
        <f>SUM(H5:H24)</f>
        <v>30036.999969962999</v>
      </c>
      <c r="I26" s="12">
        <f>SUM(I5:I24)</f>
        <v>12873.000030037001</v>
      </c>
      <c r="J26" s="12">
        <f>SUM(J5:J24)</f>
        <v>64.62</v>
      </c>
      <c r="K26" s="12">
        <f>SUM(K5:K24)</f>
        <v>42910</v>
      </c>
    </row>
    <row r="27" spans="1:11" ht="15.75" thickBot="1" x14ac:dyDescent="0.3"/>
    <row r="28" spans="1:11" x14ac:dyDescent="0.25">
      <c r="E28" s="89" t="s">
        <v>272</v>
      </c>
      <c r="F28" s="34" t="s">
        <v>273</v>
      </c>
      <c r="G28" s="31"/>
      <c r="H28" s="97">
        <f>IF(AND(G28="x",G29=""),2000,IF(AND(G29="x",G28=""),3000,0))</f>
        <v>3000</v>
      </c>
    </row>
    <row r="29" spans="1:11" ht="15.75" thickBot="1" x14ac:dyDescent="0.3">
      <c r="E29" s="90"/>
      <c r="F29" s="35" t="s">
        <v>274</v>
      </c>
      <c r="G29" s="32" t="s">
        <v>275</v>
      </c>
      <c r="H29" s="98"/>
    </row>
    <row r="30" spans="1:11" ht="15.75" thickBot="1" x14ac:dyDescent="0.3">
      <c r="E30" s="93" t="s">
        <v>276</v>
      </c>
      <c r="F30" s="94"/>
      <c r="G30" s="95"/>
    </row>
    <row r="31" spans="1:11" ht="15.75" thickBot="1" x14ac:dyDescent="0.3"/>
    <row r="32" spans="1:11" ht="19.5" thickBot="1" x14ac:dyDescent="0.35">
      <c r="E32" s="81" t="s">
        <v>277</v>
      </c>
      <c r="F32" s="82"/>
      <c r="G32" s="83"/>
      <c r="H32" s="36">
        <f>SUM(H26+H28)</f>
        <v>33036.999969962999</v>
      </c>
    </row>
  </sheetData>
  <mergeCells count="6">
    <mergeCell ref="E32:G32"/>
    <mergeCell ref="A1:K1"/>
    <mergeCell ref="E26:G26"/>
    <mergeCell ref="E28:E29"/>
    <mergeCell ref="H28:H29"/>
    <mergeCell ref="E30:G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2" sqref="A2"/>
    </sheetView>
  </sheetViews>
  <sheetFormatPr baseColWidth="10" defaultRowHeight="15" x14ac:dyDescent="0.25"/>
  <cols>
    <col min="1" max="1" width="5.7109375" customWidth="1"/>
    <col min="3" max="3" width="14.140625" customWidth="1"/>
    <col min="4" max="4" width="15" customWidth="1"/>
    <col min="5" max="5" width="13.5703125" customWidth="1"/>
    <col min="6" max="6" width="15.28515625" customWidth="1"/>
  </cols>
  <sheetData>
    <row r="1" spans="1:12" ht="15.75" thickBot="1" x14ac:dyDescent="0.3"/>
    <row r="2" spans="1:12" ht="30" x14ac:dyDescent="0.25">
      <c r="C2" s="51" t="s">
        <v>278</v>
      </c>
      <c r="D2" s="52" t="s">
        <v>279</v>
      </c>
      <c r="E2" s="53" t="s">
        <v>280</v>
      </c>
      <c r="I2" s="50" t="s">
        <v>294</v>
      </c>
      <c r="J2" s="48" t="s">
        <v>299</v>
      </c>
      <c r="K2" s="49" t="s">
        <v>300</v>
      </c>
    </row>
    <row r="3" spans="1:12" ht="15.75" thickBot="1" x14ac:dyDescent="0.3">
      <c r="C3" s="42" t="s">
        <v>275</v>
      </c>
      <c r="D3" s="33"/>
      <c r="E3" s="43"/>
      <c r="I3" s="46">
        <v>415</v>
      </c>
      <c r="J3" s="47">
        <v>2000</v>
      </c>
      <c r="K3" s="41">
        <v>3000</v>
      </c>
    </row>
    <row r="4" spans="1:12" ht="15.75" thickBot="1" x14ac:dyDescent="0.3"/>
    <row r="5" spans="1:12" ht="16.5" thickBot="1" x14ac:dyDescent="0.3">
      <c r="G5" s="57"/>
      <c r="I5" s="106" t="s">
        <v>293</v>
      </c>
      <c r="J5" s="107"/>
      <c r="K5" s="39">
        <f>IF(AND(C3="x",D3="",E3=""),'Mi Negocio'!H32,IF(AND('Capital Semilla'!D3="x",'Capital Semilla'!C3="",'Capital Semilla'!E3=""),'Socio 1'!#REF!,0))</f>
        <v>156038.49985310147</v>
      </c>
    </row>
    <row r="6" spans="1:12" ht="15.75" thickBot="1" x14ac:dyDescent="0.3">
      <c r="A6" s="63" t="s">
        <v>305</v>
      </c>
      <c r="B6" s="61" t="s">
        <v>304</v>
      </c>
      <c r="C6" s="61" t="s">
        <v>301</v>
      </c>
      <c r="D6" s="61" t="s">
        <v>31</v>
      </c>
      <c r="E6" s="61" t="s">
        <v>33</v>
      </c>
      <c r="F6" s="62" t="s">
        <v>302</v>
      </c>
      <c r="I6" s="108" t="s">
        <v>295</v>
      </c>
      <c r="J6" s="109"/>
      <c r="K6" s="40">
        <f>IF(AND(C3="x",D3="",E3=""),'Mi Negocio'!J26,IF(AND('Capital Semilla'!D3="x",'Capital Semilla'!C3="",'Capital Semilla'!E3=""),'Socio 1'!#REF!,0))</f>
        <v>334.08</v>
      </c>
    </row>
    <row r="7" spans="1:12" ht="15.75" thickBot="1" x14ac:dyDescent="0.3">
      <c r="A7" s="58" t="s">
        <v>275</v>
      </c>
      <c r="B7" s="59" t="s">
        <v>281</v>
      </c>
      <c r="C7" s="60">
        <f>IF(A7="x",$K$6,IF(#REF!&lt;&gt;0,(#REF!-$L$9)*$K$9/$I$3,""))</f>
        <v>334.08</v>
      </c>
      <c r="D7" s="66">
        <f>IF(A7="x",$K$5,IF(D4&lt;&gt;"",(F6*$K$9)-$L$9,""))</f>
        <v>156038.49985310147</v>
      </c>
      <c r="E7" s="66">
        <f>IF(A7="x",$K$7,IF(D6&lt;&gt;"",D7*42.857143%,""))</f>
        <v>64016.500146898528</v>
      </c>
      <c r="F7" s="66">
        <f>D7+E7</f>
        <v>220055</v>
      </c>
      <c r="I7" s="110" t="s">
        <v>296</v>
      </c>
      <c r="J7" s="111"/>
      <c r="K7" s="41">
        <f>IF(AND(C3="x",D3="",E3=""),'Mi Negocio'!H34,IF(AND('Capital Semilla'!D3="x",'Capital Semilla'!C3="",'Capital Semilla'!E3=""),'Socio 1'!#REF!,0))</f>
        <v>64016.500146898528</v>
      </c>
    </row>
    <row r="8" spans="1:12" ht="15.75" thickBot="1" x14ac:dyDescent="0.3">
      <c r="A8" s="37"/>
      <c r="B8" s="54" t="s">
        <v>282</v>
      </c>
      <c r="C8" s="38">
        <f t="shared" ref="C8:C18" si="0">IF(A8="x",$K$6,IF(C7&lt;&gt;0,(F7-$L$9)*$K$9/$I$3,""))</f>
        <v>1041.2289156626507</v>
      </c>
      <c r="D8" s="67">
        <f>IF(A8="x",$K$5,IF(D6&lt;&gt;"",(F7*$K$9)-$L$9,""))</f>
        <v>436110</v>
      </c>
      <c r="E8" s="67">
        <f>IF(A8="x",$K$7,IF(D7&lt;&gt;"",D8*42.857143%,""))</f>
        <v>186904.2863373</v>
      </c>
      <c r="F8" s="67">
        <f t="shared" ref="F8:F9" si="1">D8+E8</f>
        <v>623014.28633729997</v>
      </c>
    </row>
    <row r="9" spans="1:12" ht="15.75" thickBot="1" x14ac:dyDescent="0.3">
      <c r="A9" s="37"/>
      <c r="B9" s="54" t="s">
        <v>283</v>
      </c>
      <c r="C9" s="38">
        <f t="shared" si="0"/>
        <v>2983.2013799387951</v>
      </c>
      <c r="D9" s="67">
        <f t="shared" ref="D9:D18" si="2">IF(A9="x",$K$5,IF(D7&lt;&gt;"",(F8*$K$9)-$L$9,""))</f>
        <v>1242028.5726745999</v>
      </c>
      <c r="E9" s="67">
        <f t="shared" ref="E9:E18" si="3">IF(A9="x",$K$7,IF(D8&lt;&gt;"",D9*42.857143%,""))</f>
        <v>532297.96149201225</v>
      </c>
      <c r="F9" s="67">
        <f t="shared" si="1"/>
        <v>1774326.5341666122</v>
      </c>
      <c r="I9" s="99" t="s">
        <v>298</v>
      </c>
      <c r="J9" s="100"/>
      <c r="K9" s="73">
        <v>2</v>
      </c>
      <c r="L9" s="23">
        <f>K9*L11</f>
        <v>4000</v>
      </c>
    </row>
    <row r="10" spans="1:12" ht="16.5" customHeight="1" thickBot="1" x14ac:dyDescent="0.3">
      <c r="A10" s="37"/>
      <c r="B10" s="54" t="s">
        <v>284</v>
      </c>
      <c r="C10" s="38">
        <f t="shared" si="0"/>
        <v>8531.6941405619873</v>
      </c>
      <c r="D10" s="67">
        <f t="shared" si="2"/>
        <v>3544653.0683332244</v>
      </c>
      <c r="E10" s="67">
        <f t="shared" si="3"/>
        <v>1519137.0343494578</v>
      </c>
      <c r="F10" s="67">
        <f t="shared" ref="F10:F18" si="4">D10+E10</f>
        <v>5063790.1026826818</v>
      </c>
    </row>
    <row r="11" spans="1:12" x14ac:dyDescent="0.25">
      <c r="A11" s="37"/>
      <c r="B11" s="54" t="s">
        <v>285</v>
      </c>
      <c r="C11" s="38">
        <f t="shared" si="0"/>
        <v>24384.530615338226</v>
      </c>
      <c r="D11" s="67">
        <f t="shared" si="2"/>
        <v>10123580.205365364</v>
      </c>
      <c r="E11" s="67">
        <f t="shared" si="3"/>
        <v>4338677.2453331277</v>
      </c>
      <c r="F11" s="67">
        <f t="shared" si="4"/>
        <v>14462257.450698491</v>
      </c>
      <c r="I11" s="44" t="s">
        <v>272</v>
      </c>
      <c r="J11" s="34" t="s">
        <v>273</v>
      </c>
      <c r="K11" s="71" t="s">
        <v>275</v>
      </c>
      <c r="L11" s="104">
        <f>IF(AND(K11="x",K12=""),2000,IF(AND(K12="x",K11=""),3000,0))</f>
        <v>2000</v>
      </c>
    </row>
    <row r="12" spans="1:12" ht="15.75" thickBot="1" x14ac:dyDescent="0.3">
      <c r="A12" s="37"/>
      <c r="B12" s="54" t="s">
        <v>286</v>
      </c>
      <c r="C12" s="38">
        <f t="shared" si="0"/>
        <v>69678.349159992722</v>
      </c>
      <c r="D12" s="67">
        <f t="shared" si="2"/>
        <v>28920514.901396982</v>
      </c>
      <c r="E12" s="67">
        <f t="shared" si="3"/>
        <v>12394506.427628014</v>
      </c>
      <c r="F12" s="67">
        <f t="shared" si="4"/>
        <v>41315021.329025</v>
      </c>
      <c r="I12" s="45"/>
      <c r="J12" s="35" t="s">
        <v>274</v>
      </c>
      <c r="K12" s="72"/>
      <c r="L12" s="105"/>
    </row>
    <row r="13" spans="1:12" ht="13.5" customHeight="1" thickBot="1" x14ac:dyDescent="0.3">
      <c r="A13" s="37"/>
      <c r="B13" s="54" t="s">
        <v>287</v>
      </c>
      <c r="C13" s="38">
        <f t="shared" si="0"/>
        <v>199089.25941698794</v>
      </c>
      <c r="D13" s="67">
        <f t="shared" si="2"/>
        <v>82626042.658050001</v>
      </c>
      <c r="E13" s="67">
        <f t="shared" si="3"/>
        <v>35411161.257201493</v>
      </c>
      <c r="F13" s="67">
        <f t="shared" si="4"/>
        <v>118037203.91525149</v>
      </c>
      <c r="I13" s="101" t="s">
        <v>276</v>
      </c>
      <c r="J13" s="102"/>
      <c r="K13" s="103"/>
    </row>
    <row r="14" spans="1:12" x14ac:dyDescent="0.25">
      <c r="A14" s="37"/>
      <c r="B14" s="54" t="s">
        <v>288</v>
      </c>
      <c r="C14" s="38">
        <f t="shared" si="0"/>
        <v>568834.71766386263</v>
      </c>
      <c r="D14" s="67">
        <f t="shared" si="2"/>
        <v>236070407.83050299</v>
      </c>
      <c r="E14" s="67">
        <f t="shared" si="3"/>
        <v>101173032.26460187</v>
      </c>
      <c r="F14" s="67">
        <f t="shared" si="4"/>
        <v>337243440.09510487</v>
      </c>
    </row>
    <row r="15" spans="1:12" x14ac:dyDescent="0.25">
      <c r="A15" s="37"/>
      <c r="B15" s="54" t="s">
        <v>289</v>
      </c>
      <c r="C15" s="38">
        <f t="shared" si="0"/>
        <v>1625250.3137113487</v>
      </c>
      <c r="D15" s="67">
        <f t="shared" si="2"/>
        <v>674482880.19020975</v>
      </c>
      <c r="E15" s="67">
        <f t="shared" si="3"/>
        <v>289064092.47363687</v>
      </c>
      <c r="F15" s="67">
        <f t="shared" si="4"/>
        <v>963546972.66384661</v>
      </c>
    </row>
    <row r="16" spans="1:12" x14ac:dyDescent="0.25">
      <c r="A16" s="37"/>
      <c r="B16" s="54" t="s">
        <v>290</v>
      </c>
      <c r="C16" s="38">
        <f t="shared" si="0"/>
        <v>4643580.591151068</v>
      </c>
      <c r="D16" s="67">
        <f t="shared" si="2"/>
        <v>1927089945.3276932</v>
      </c>
      <c r="E16" s="67">
        <f t="shared" si="3"/>
        <v>825895693.60771132</v>
      </c>
      <c r="F16" s="67">
        <f t="shared" si="4"/>
        <v>2752985638.9354048</v>
      </c>
    </row>
    <row r="17" spans="1:12" x14ac:dyDescent="0.25">
      <c r="A17" s="37"/>
      <c r="B17" s="54" t="s">
        <v>292</v>
      </c>
      <c r="C17" s="38">
        <f t="shared" si="0"/>
        <v>13267381.392459782</v>
      </c>
      <c r="D17" s="67">
        <f t="shared" si="2"/>
        <v>5505967277.8708096</v>
      </c>
      <c r="E17" s="67">
        <f t="shared" si="3"/>
        <v>2359700269.8103004</v>
      </c>
      <c r="F17" s="67">
        <f t="shared" si="4"/>
        <v>7865667547.6811104</v>
      </c>
      <c r="K17" s="23"/>
      <c r="L17" s="23"/>
    </row>
    <row r="18" spans="1:12" ht="15.75" thickBot="1" x14ac:dyDescent="0.3">
      <c r="A18" s="37"/>
      <c r="B18" s="54" t="s">
        <v>291</v>
      </c>
      <c r="C18" s="38">
        <f t="shared" si="0"/>
        <v>37906812.277981251</v>
      </c>
      <c r="D18" s="67">
        <f t="shared" si="2"/>
        <v>15731331095.362221</v>
      </c>
      <c r="E18" s="68">
        <f t="shared" si="3"/>
        <v>6741999063.3428535</v>
      </c>
      <c r="F18" s="68">
        <f t="shared" si="4"/>
        <v>22473330158.705074</v>
      </c>
    </row>
    <row r="19" spans="1:12" ht="15.75" thickBot="1" x14ac:dyDescent="0.3">
      <c r="E19" s="64" t="s">
        <v>302</v>
      </c>
      <c r="F19" s="65"/>
    </row>
  </sheetData>
  <mergeCells count="6">
    <mergeCell ref="I9:J9"/>
    <mergeCell ref="I13:K13"/>
    <mergeCell ref="L11:L12"/>
    <mergeCell ref="I5:J5"/>
    <mergeCell ref="I6:J6"/>
    <mergeCell ref="I7:J7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Productos</vt:lpstr>
      <vt:lpstr>Mi Negocio</vt:lpstr>
      <vt:lpstr>Socio 1</vt:lpstr>
      <vt:lpstr>Socio 2</vt:lpstr>
      <vt:lpstr>Capital Semilla</vt:lpstr>
      <vt:lpstr>lista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Jose Angel</cp:lastModifiedBy>
  <dcterms:created xsi:type="dcterms:W3CDTF">2017-03-05T22:24:30Z</dcterms:created>
  <dcterms:modified xsi:type="dcterms:W3CDTF">2017-03-18T23:53:39Z</dcterms:modified>
</cp:coreProperties>
</file>