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Curso Dados\Exel\"/>
    </mc:Choice>
  </mc:AlternateContent>
  <xr:revisionPtr revIDLastSave="0" documentId="13_ncr:1_{99660C4A-1D70-4ACB-BD50-86E27EFBF626}" xr6:coauthVersionLast="47" xr6:coauthVersionMax="47" xr10:uidLastSave="{00000000-0000-0000-0000-000000000000}"/>
  <bookViews>
    <workbookView xWindow="-120" yWindow="-120" windowWidth="19440" windowHeight="15600" firstSheet="1" activeTab="1" xr2:uid="{00000000-000D-0000-FFFF-FFFF00000000}"/>
  </bookViews>
  <sheets>
    <sheet name="Categorias" sheetId="7" r:id="rId1"/>
    <sheet name="Planilha1" sheetId="12" r:id="rId2"/>
    <sheet name="Planilha2" sheetId="13" r:id="rId3"/>
    <sheet name="Produtos" sheetId="8" r:id="rId4"/>
    <sheet name="Fornecedores" sheetId="11" r:id="rId5"/>
    <sheet name="Desafio Produtos" sheetId="9" r:id="rId6"/>
  </sheets>
  <calcPr calcId="191029"/>
  <pivotCaches>
    <pivotCache cacheId="0" r:id="rId7"/>
  </pivotCaches>
</workbook>
</file>

<file path=xl/calcChain.xml><?xml version="1.0" encoding="utf-8"?>
<calcChain xmlns="http://schemas.openxmlformats.org/spreadsheetml/2006/main">
  <c r="F39" i="9" l="1"/>
  <c r="F40" i="9"/>
  <c r="F41" i="9"/>
  <c r="F42" i="9"/>
  <c r="F43" i="9"/>
  <c r="F44" i="9"/>
  <c r="F45" i="9"/>
  <c r="G50" i="9"/>
  <c r="G51" i="9"/>
  <c r="G52" i="9"/>
  <c r="G53" i="9"/>
  <c r="G54" i="9"/>
  <c r="G55" i="9"/>
  <c r="G56" i="9"/>
  <c r="G57" i="9"/>
  <c r="G58" i="9"/>
  <c r="G59" i="9"/>
  <c r="G60" i="9"/>
  <c r="G61" i="9"/>
  <c r="G49" i="9"/>
  <c r="F50" i="9"/>
  <c r="F51" i="9"/>
  <c r="F52" i="9"/>
  <c r="F53" i="9"/>
  <c r="F54" i="9"/>
  <c r="F55" i="9"/>
  <c r="F56" i="9"/>
  <c r="F57" i="9"/>
  <c r="F58" i="9"/>
  <c r="F59" i="9"/>
  <c r="F60" i="9"/>
  <c r="F61" i="9"/>
  <c r="F49" i="9"/>
  <c r="E50" i="9"/>
  <c r="E51" i="9"/>
  <c r="E52" i="9"/>
  <c r="E53" i="9"/>
  <c r="E54" i="9"/>
  <c r="E55" i="9"/>
  <c r="E56" i="9"/>
  <c r="E57" i="9"/>
  <c r="E58" i="9"/>
  <c r="E59" i="9"/>
  <c r="E60" i="9"/>
  <c r="E61" i="9"/>
  <c r="E49" i="9"/>
  <c r="D50" i="9"/>
  <c r="D51" i="9"/>
  <c r="D52" i="9"/>
  <c r="D53" i="9"/>
  <c r="D54" i="9"/>
  <c r="D55" i="9"/>
  <c r="D56" i="9"/>
  <c r="D57" i="9"/>
  <c r="D58" i="9"/>
  <c r="D59" i="9"/>
  <c r="D60" i="9"/>
  <c r="D61" i="9"/>
  <c r="D49" i="9"/>
  <c r="C50" i="9"/>
  <c r="C51" i="9"/>
  <c r="C52" i="9"/>
  <c r="C53" i="9"/>
  <c r="C54" i="9"/>
  <c r="C55" i="9"/>
  <c r="C56" i="9"/>
  <c r="C57" i="9"/>
  <c r="C58" i="9"/>
  <c r="C59" i="9"/>
  <c r="C60" i="9"/>
  <c r="C61" i="9"/>
  <c r="C49" i="9"/>
  <c r="B50" i="9"/>
  <c r="B51" i="9"/>
  <c r="B52" i="9"/>
  <c r="B53" i="9"/>
  <c r="B54" i="9"/>
  <c r="B55" i="9"/>
  <c r="B56" i="9"/>
  <c r="B57" i="9"/>
  <c r="B58" i="9"/>
  <c r="B59" i="9"/>
  <c r="B60" i="9"/>
  <c r="B61" i="9"/>
  <c r="B49" i="9"/>
  <c r="G39" i="9"/>
  <c r="G40" i="9"/>
  <c r="G41" i="9"/>
  <c r="G42" i="9"/>
  <c r="G43" i="9"/>
  <c r="G44" i="9"/>
  <c r="G45" i="9"/>
  <c r="G38" i="9"/>
  <c r="F38" i="9"/>
  <c r="E39" i="9"/>
  <c r="E40" i="9"/>
  <c r="E41" i="9"/>
  <c r="E42" i="9"/>
  <c r="E43" i="9"/>
  <c r="E44" i="9"/>
  <c r="E45" i="9"/>
  <c r="E38" i="9"/>
  <c r="D39" i="9"/>
  <c r="D40" i="9"/>
  <c r="D41" i="9"/>
  <c r="D42" i="9"/>
  <c r="D43" i="9"/>
  <c r="D44" i="9"/>
  <c r="D45" i="9"/>
  <c r="D38" i="9"/>
  <c r="C39" i="9"/>
  <c r="C40" i="9"/>
  <c r="C41" i="9"/>
  <c r="C42" i="9"/>
  <c r="C43" i="9"/>
  <c r="C44" i="9"/>
  <c r="C45" i="9"/>
  <c r="C38" i="9"/>
  <c r="B39" i="9"/>
  <c r="B40" i="9"/>
  <c r="B41" i="9"/>
  <c r="B42" i="9"/>
  <c r="B43" i="9"/>
  <c r="B44" i="9"/>
  <c r="B45" i="9"/>
  <c r="B38" i="9"/>
  <c r="G29" i="9"/>
  <c r="G30" i="9"/>
  <c r="G31" i="9"/>
  <c r="G32" i="9"/>
  <c r="G33" i="9"/>
  <c r="G34" i="9"/>
  <c r="G28" i="9"/>
  <c r="F29" i="9"/>
  <c r="F30" i="9"/>
  <c r="F31" i="9"/>
  <c r="F32" i="9"/>
  <c r="F33" i="9"/>
  <c r="F34" i="9"/>
  <c r="F28" i="9"/>
  <c r="E29" i="9"/>
  <c r="E30" i="9"/>
  <c r="E31" i="9"/>
  <c r="E32" i="9"/>
  <c r="E33" i="9"/>
  <c r="E34" i="9"/>
  <c r="E28" i="9"/>
  <c r="D29" i="9"/>
  <c r="D30" i="9"/>
  <c r="D31" i="9"/>
  <c r="D32" i="9"/>
  <c r="D33" i="9"/>
  <c r="D34" i="9"/>
  <c r="D28" i="9"/>
  <c r="B30" i="9"/>
  <c r="B28" i="9"/>
  <c r="B33" i="9"/>
  <c r="C29" i="9"/>
  <c r="C30" i="9"/>
  <c r="C31" i="9"/>
  <c r="C32" i="9"/>
  <c r="C33" i="9"/>
  <c r="C34" i="9"/>
  <c r="C28" i="9"/>
  <c r="B34" i="9"/>
  <c r="B32" i="9"/>
  <c r="B31" i="9"/>
  <c r="B29" i="9"/>
  <c r="C23" i="9"/>
  <c r="C22" i="9"/>
  <c r="C21" i="9"/>
  <c r="C20" i="9"/>
  <c r="C18" i="9"/>
  <c r="C17" i="9"/>
  <c r="C16" i="9"/>
  <c r="C15" i="9"/>
  <c r="C13" i="9"/>
  <c r="C12" i="9"/>
  <c r="C11" i="9"/>
  <c r="C10" i="9"/>
  <c r="C8" i="9"/>
  <c r="C7" i="9"/>
  <c r="C6" i="9"/>
  <c r="C5" i="9"/>
  <c r="C4" i="9"/>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2" i="8"/>
  <c r="L9" i="8"/>
  <c r="M9" i="8" s="1"/>
  <c r="L10" i="8"/>
  <c r="M10" i="8" s="1"/>
  <c r="L11" i="8"/>
  <c r="M11" i="8" s="1"/>
  <c r="L12" i="8"/>
  <c r="M12" i="8" s="1"/>
  <c r="L13" i="8"/>
  <c r="M13" i="8" s="1"/>
  <c r="L14" i="8"/>
  <c r="M14" i="8" s="1"/>
  <c r="L15" i="8"/>
  <c r="M15" i="8" s="1"/>
  <c r="L16" i="8"/>
  <c r="M16" i="8" s="1"/>
  <c r="L17" i="8"/>
  <c r="M17" i="8" s="1"/>
  <c r="L18" i="8"/>
  <c r="M18" i="8" s="1"/>
  <c r="L19" i="8"/>
  <c r="M19" i="8" s="1"/>
  <c r="L20" i="8"/>
  <c r="M20" i="8" s="1"/>
  <c r="L21" i="8"/>
  <c r="M21" i="8" s="1"/>
  <c r="L22" i="8"/>
  <c r="M22" i="8" s="1"/>
  <c r="L23" i="8"/>
  <c r="M23" i="8" s="1"/>
  <c r="L24" i="8"/>
  <c r="M24" i="8" s="1"/>
  <c r="L25" i="8"/>
  <c r="M25" i="8" s="1"/>
  <c r="L26" i="8"/>
  <c r="M26" i="8" s="1"/>
  <c r="L27" i="8"/>
  <c r="M27" i="8" s="1"/>
  <c r="L28" i="8"/>
  <c r="M28" i="8" s="1"/>
  <c r="L29" i="8"/>
  <c r="M29" i="8" s="1"/>
  <c r="L30" i="8"/>
  <c r="M30" i="8" s="1"/>
  <c r="L31" i="8"/>
  <c r="M31" i="8" s="1"/>
  <c r="L32" i="8"/>
  <c r="M32" i="8" s="1"/>
  <c r="L33" i="8"/>
  <c r="M33" i="8" s="1"/>
  <c r="L34" i="8"/>
  <c r="M34" i="8" s="1"/>
  <c r="L35" i="8"/>
  <c r="M35" i="8" s="1"/>
  <c r="L36" i="8"/>
  <c r="M36" i="8" s="1"/>
  <c r="L37" i="8"/>
  <c r="M37" i="8" s="1"/>
  <c r="L38" i="8"/>
  <c r="M38" i="8" s="1"/>
  <c r="L39" i="8"/>
  <c r="M39" i="8" s="1"/>
  <c r="L40" i="8"/>
  <c r="M40" i="8" s="1"/>
  <c r="L41" i="8"/>
  <c r="M41" i="8" s="1"/>
  <c r="L42" i="8"/>
  <c r="M42" i="8" s="1"/>
  <c r="L43" i="8"/>
  <c r="M43" i="8" s="1"/>
  <c r="L44" i="8"/>
  <c r="M44" i="8" s="1"/>
  <c r="L45" i="8"/>
  <c r="M45" i="8" s="1"/>
  <c r="L46" i="8"/>
  <c r="M46" i="8" s="1"/>
  <c r="L47" i="8"/>
  <c r="M47" i="8" s="1"/>
  <c r="L48" i="8"/>
  <c r="M48" i="8" s="1"/>
  <c r="L49" i="8"/>
  <c r="M49" i="8" s="1"/>
  <c r="L50" i="8"/>
  <c r="M50" i="8" s="1"/>
  <c r="L51" i="8"/>
  <c r="M51" i="8" s="1"/>
  <c r="L52" i="8"/>
  <c r="M52" i="8" s="1"/>
  <c r="L53" i="8"/>
  <c r="M53" i="8" s="1"/>
  <c r="L54" i="8"/>
  <c r="M54" i="8" s="1"/>
  <c r="L55" i="8"/>
  <c r="M55" i="8" s="1"/>
  <c r="L56" i="8"/>
  <c r="M56" i="8" s="1"/>
  <c r="L57" i="8"/>
  <c r="M57" i="8" s="1"/>
  <c r="L58" i="8"/>
  <c r="M58" i="8" s="1"/>
  <c r="L59" i="8"/>
  <c r="M59" i="8" s="1"/>
  <c r="L60" i="8"/>
  <c r="M60" i="8" s="1"/>
  <c r="L61" i="8"/>
  <c r="M61" i="8" s="1"/>
  <c r="L62" i="8"/>
  <c r="M62" i="8" s="1"/>
  <c r="L63" i="8"/>
  <c r="M63" i="8" s="1"/>
  <c r="L64" i="8"/>
  <c r="M64" i="8" s="1"/>
  <c r="L65" i="8"/>
  <c r="M65" i="8" s="1"/>
  <c r="L66" i="8"/>
  <c r="M66" i="8" s="1"/>
  <c r="L67" i="8"/>
  <c r="M67" i="8" s="1"/>
  <c r="L68" i="8"/>
  <c r="M68" i="8" s="1"/>
  <c r="L69" i="8"/>
  <c r="M69" i="8" s="1"/>
  <c r="L70" i="8"/>
  <c r="M70" i="8" s="1"/>
  <c r="L71" i="8"/>
  <c r="M71" i="8" s="1"/>
  <c r="L72" i="8"/>
  <c r="M72" i="8" s="1"/>
  <c r="L73" i="8"/>
  <c r="M73" i="8" s="1"/>
  <c r="L74" i="8"/>
  <c r="M74" i="8" s="1"/>
  <c r="L75" i="8"/>
  <c r="M75" i="8" s="1"/>
  <c r="L76" i="8"/>
  <c r="M76" i="8" s="1"/>
  <c r="L77" i="8"/>
  <c r="M77" i="8" s="1"/>
  <c r="L78" i="8"/>
  <c r="M78" i="8" s="1"/>
  <c r="L79" i="8"/>
  <c r="M79" i="8" s="1"/>
  <c r="L80" i="8"/>
  <c r="M80" i="8" s="1"/>
  <c r="L81" i="8"/>
  <c r="M81" i="8" s="1"/>
  <c r="L82" i="8"/>
  <c r="M82" i="8" s="1"/>
  <c r="L83" i="8"/>
  <c r="M83" i="8" s="1"/>
  <c r="L84" i="8"/>
  <c r="M84" i="8" s="1"/>
  <c r="L85" i="8"/>
  <c r="M85" i="8" s="1"/>
  <c r="L86" i="8"/>
  <c r="M86" i="8" s="1"/>
  <c r="L87" i="8"/>
  <c r="M87" i="8" s="1"/>
  <c r="L88" i="8"/>
  <c r="M88" i="8" s="1"/>
  <c r="L89" i="8"/>
  <c r="M89" i="8" s="1"/>
  <c r="L90" i="8"/>
  <c r="M90" i="8" s="1"/>
  <c r="L91" i="8"/>
  <c r="M91" i="8" s="1"/>
  <c r="L92" i="8"/>
  <c r="M92" i="8" s="1"/>
  <c r="L93" i="8"/>
  <c r="M93" i="8" s="1"/>
  <c r="L94" i="8"/>
  <c r="M94" i="8" s="1"/>
  <c r="L95" i="8"/>
  <c r="M95" i="8" s="1"/>
  <c r="L96" i="8"/>
  <c r="M96" i="8" s="1"/>
  <c r="L97" i="8"/>
  <c r="M97" i="8" s="1"/>
  <c r="L98" i="8"/>
  <c r="M98" i="8" s="1"/>
  <c r="L99" i="8"/>
  <c r="M99" i="8" s="1"/>
  <c r="L100" i="8"/>
  <c r="M100" i="8" s="1"/>
  <c r="L101" i="8"/>
  <c r="M101" i="8" s="1"/>
  <c r="L102" i="8"/>
  <c r="M102" i="8" s="1"/>
  <c r="L103" i="8"/>
  <c r="M103" i="8" s="1"/>
  <c r="L104" i="8"/>
  <c r="M104" i="8" s="1"/>
  <c r="L105" i="8"/>
  <c r="M105" i="8" s="1"/>
  <c r="L106" i="8"/>
  <c r="M106" i="8" s="1"/>
  <c r="L107" i="8"/>
  <c r="M107" i="8" s="1"/>
  <c r="L108" i="8"/>
  <c r="M108" i="8" s="1"/>
  <c r="L109" i="8"/>
  <c r="M109" i="8" s="1"/>
  <c r="L110" i="8"/>
  <c r="M110" i="8" s="1"/>
  <c r="L111" i="8"/>
  <c r="M111" i="8" s="1"/>
  <c r="L3" i="8"/>
  <c r="M3" i="8" s="1"/>
  <c r="L4" i="8"/>
  <c r="M4" i="8" s="1"/>
  <c r="L5" i="8"/>
  <c r="M5" i="8" s="1"/>
  <c r="L6" i="8"/>
  <c r="M6" i="8" s="1"/>
  <c r="L7" i="8"/>
  <c r="M7" i="8" s="1"/>
  <c r="L8" i="8"/>
  <c r="M8" i="8" s="1"/>
  <c r="L2" i="8"/>
  <c r="M2" i="8" s="1"/>
</calcChain>
</file>

<file path=xl/sharedStrings.xml><?xml version="1.0" encoding="utf-8"?>
<sst xmlns="http://schemas.openxmlformats.org/spreadsheetml/2006/main" count="960" uniqueCount="453">
  <si>
    <t>city</t>
  </si>
  <si>
    <t>postalCode</t>
  </si>
  <si>
    <t>country</t>
  </si>
  <si>
    <t>France</t>
  </si>
  <si>
    <t>USA</t>
  </si>
  <si>
    <t>Germany</t>
  </si>
  <si>
    <t>Madrid</t>
  </si>
  <si>
    <t>Spain</t>
  </si>
  <si>
    <t>Denmark</t>
  </si>
  <si>
    <t>Singapore</t>
  </si>
  <si>
    <t>4658 Baden Av.</t>
  </si>
  <si>
    <t>Cambridge</t>
  </si>
  <si>
    <t>1-6-20 Dojima</t>
  </si>
  <si>
    <t>Kita-ku</t>
  </si>
  <si>
    <t xml:space="preserve"> 530-0003</t>
  </si>
  <si>
    <t>Japan</t>
  </si>
  <si>
    <t>UK</t>
  </si>
  <si>
    <t>12, Berkeley Gardens Blvd</t>
  </si>
  <si>
    <t>Liverpool</t>
  </si>
  <si>
    <t>WX1 6LT</t>
  </si>
  <si>
    <t>Canada</t>
  </si>
  <si>
    <t>Suntec Tower Three</t>
  </si>
  <si>
    <t>24, place Kléber</t>
  </si>
  <si>
    <t>Strasbourg</t>
  </si>
  <si>
    <t>Bank of China Tower</t>
  </si>
  <si>
    <t>Central Hong Kong</t>
  </si>
  <si>
    <t>Hong Kong</t>
  </si>
  <si>
    <t>Rambla de Cataluña, 23</t>
  </si>
  <si>
    <t>Barcelona</t>
  </si>
  <si>
    <t>Taucherstraße 10</t>
  </si>
  <si>
    <t>Cunewalde</t>
  </si>
  <si>
    <t>Smagsloget 45</t>
  </si>
  <si>
    <t>Århus</t>
  </si>
  <si>
    <t>43 rue St. Laurent</t>
  </si>
  <si>
    <t>Montréal</t>
  </si>
  <si>
    <t>H1J 1C3</t>
  </si>
  <si>
    <t>Gran Vía, 1</t>
  </si>
  <si>
    <t>Garden House</t>
  </si>
  <si>
    <t>Cowes</t>
  </si>
  <si>
    <t>PO31 7PJ</t>
  </si>
  <si>
    <t>Via Monte Bianco 34</t>
  </si>
  <si>
    <t>Torino</t>
  </si>
  <si>
    <t>Italy</t>
  </si>
  <si>
    <t>S18_1749</t>
  </si>
  <si>
    <t>S18_2248</t>
  </si>
  <si>
    <t>S18_4409</t>
  </si>
  <si>
    <t>S24_3969</t>
  </si>
  <si>
    <t>S18_2325</t>
  </si>
  <si>
    <t>S18_2795</t>
  </si>
  <si>
    <t>S24_1937</t>
  </si>
  <si>
    <t>S24_2022</t>
  </si>
  <si>
    <t>S18_1342</t>
  </si>
  <si>
    <t>S18_1367</t>
  </si>
  <si>
    <t>S10_1949</t>
  </si>
  <si>
    <t>S10_4962</t>
  </si>
  <si>
    <t>S12_1666</t>
  </si>
  <si>
    <t>S18_1097</t>
  </si>
  <si>
    <t>S18_2432</t>
  </si>
  <si>
    <t>S18_2949</t>
  </si>
  <si>
    <t>S18_2957</t>
  </si>
  <si>
    <t>S18_3136</t>
  </si>
  <si>
    <t>S18_3320</t>
  </si>
  <si>
    <t>S18_4600</t>
  </si>
  <si>
    <t>S18_4668</t>
  </si>
  <si>
    <t>S24_2300</t>
  </si>
  <si>
    <t>S24_4258</t>
  </si>
  <si>
    <t>S32_1268</t>
  </si>
  <si>
    <t>S32_3522</t>
  </si>
  <si>
    <t>S700_2824</t>
  </si>
  <si>
    <t>S12_3148</t>
  </si>
  <si>
    <t>S12_4473</t>
  </si>
  <si>
    <t>S18_2238</t>
  </si>
  <si>
    <t>S18_2319</t>
  </si>
  <si>
    <t>S18_3232</t>
  </si>
  <si>
    <t>S18_4027</t>
  </si>
  <si>
    <t>S24_1444</t>
  </si>
  <si>
    <t>S24_2840</t>
  </si>
  <si>
    <t>S24_4048</t>
  </si>
  <si>
    <t>S32_2509</t>
  </si>
  <si>
    <t>S32_3207</t>
  </si>
  <si>
    <t>S50_1392</t>
  </si>
  <si>
    <t>S50_1514</t>
  </si>
  <si>
    <t>S10_4757</t>
  </si>
  <si>
    <t>S12_1108</t>
  </si>
  <si>
    <t>S12_3891</t>
  </si>
  <si>
    <t>S18_3140</t>
  </si>
  <si>
    <t>S18_3259</t>
  </si>
  <si>
    <t>S18_4522</t>
  </si>
  <si>
    <t>S24_2011</t>
  </si>
  <si>
    <t>S24_3151</t>
  </si>
  <si>
    <t>S24_3816</t>
  </si>
  <si>
    <t>S700_1138</t>
  </si>
  <si>
    <t>S700_1938</t>
  </si>
  <si>
    <t>S700_2610</t>
  </si>
  <si>
    <t>S700_3505</t>
  </si>
  <si>
    <t>S700_3962</t>
  </si>
  <si>
    <t>S72_3212</t>
  </si>
  <si>
    <t>S18_1662</t>
  </si>
  <si>
    <t>S18_2581</t>
  </si>
  <si>
    <t>S18_3029</t>
  </si>
  <si>
    <t>S18_3856</t>
  </si>
  <si>
    <t>S24_1785</t>
  </si>
  <si>
    <t>S24_2841</t>
  </si>
  <si>
    <t>S24_3420</t>
  </si>
  <si>
    <t>S24_3949</t>
  </si>
  <si>
    <t>S24_4278</t>
  </si>
  <si>
    <t>S32_4289</t>
  </si>
  <si>
    <t>S50_1341</t>
  </si>
  <si>
    <t>S700_1691</t>
  </si>
  <si>
    <t>S700_2047</t>
  </si>
  <si>
    <t>S700_2466</t>
  </si>
  <si>
    <t>S700_2834</t>
  </si>
  <si>
    <t>S700_3167</t>
  </si>
  <si>
    <t>S700_4002</t>
  </si>
  <si>
    <t>S72_1253</t>
  </si>
  <si>
    <t>S10_1678</t>
  </si>
  <si>
    <t>S10_2016</t>
  </si>
  <si>
    <t>S10_4698</t>
  </si>
  <si>
    <t>S12_2823</t>
  </si>
  <si>
    <t>S18_2625</t>
  </si>
  <si>
    <t>S24_1578</t>
  </si>
  <si>
    <t>S24_2000</t>
  </si>
  <si>
    <t>S32_1374</t>
  </si>
  <si>
    <t>S12_1099</t>
  </si>
  <si>
    <t>S12_3380</t>
  </si>
  <si>
    <t>S12_3990</t>
  </si>
  <si>
    <t>S12_4675</t>
  </si>
  <si>
    <t>S18_1889</t>
  </si>
  <si>
    <t>S18_3278</t>
  </si>
  <si>
    <t>S18_3482</t>
  </si>
  <si>
    <t>S18_3782</t>
  </si>
  <si>
    <t>S18_4721</t>
  </si>
  <si>
    <t>S24_2360</t>
  </si>
  <si>
    <t>S24_3371</t>
  </si>
  <si>
    <t>S24_3856</t>
  </si>
  <si>
    <t>S24_4620</t>
  </si>
  <si>
    <t>S32_2206</t>
  </si>
  <si>
    <t>S32_4485</t>
  </si>
  <si>
    <t>S50_4713</t>
  </si>
  <si>
    <t>S18_1129</t>
  </si>
  <si>
    <t>S18_1984</t>
  </si>
  <si>
    <t>S18_2870</t>
  </si>
  <si>
    <t>S18_3685</t>
  </si>
  <si>
    <t>S24_2972</t>
  </si>
  <si>
    <t>S18_1589</t>
  </si>
  <si>
    <t>S18_4933</t>
  </si>
  <si>
    <t>S24_1046</t>
  </si>
  <si>
    <t>S24_1628</t>
  </si>
  <si>
    <t>S24_2766</t>
  </si>
  <si>
    <t>S24_2887</t>
  </si>
  <si>
    <t>S24_3191</t>
  </si>
  <si>
    <t>S24_3432</t>
  </si>
  <si>
    <t>productLine</t>
  </si>
  <si>
    <t>textDescription</t>
  </si>
  <si>
    <t>image</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</si>
  <si>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</si>
  <si>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</si>
  <si>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</si>
  <si>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</si>
  <si>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</si>
  <si>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</si>
  <si>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</si>
  <si>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</si>
  <si>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</si>
  <si>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</si>
  <si>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1952 Alpine Renault 1300</t>
  </si>
  <si>
    <t>Classic Metal Creations</t>
  </si>
  <si>
    <t>Turnable front wheels; steering function; detailed interior; detailed engine; opening hood; opening trunk; opening doors; and detailed chassis.</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</si>
  <si>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</si>
  <si>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</si>
  <si>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</si>
  <si>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</si>
  <si>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</si>
  <si>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
, precision diecast replica, baked enamel finish, 1:10 scale model, removable fender, seat and tank cover piece for displaying the superior detail of the v-twin engine</t>
  </si>
  <si>
    <t>1972 Alfa Romeo GTA</t>
  </si>
  <si>
    <t>Motor City Art Classics</t>
  </si>
  <si>
    <t>Features include: Turnable front wheels; steering function; detailed interior; detailed engine; opening hood; opening trunk; opening doors; and detailed chassis.</t>
  </si>
  <si>
    <t>1962 LanciaA Delta 16V</t>
  </si>
  <si>
    <t>Second Gear Diecast</t>
  </si>
  <si>
    <t>1968 Ford Mustang</t>
  </si>
  <si>
    <t>Autoart Studio Design</t>
  </si>
  <si>
    <t>Hood, doors and trunk all open to reveal highly detailed interior features. Steering wheel actually turns the front wheels. Color dark green.</t>
  </si>
  <si>
    <t>2001 Ferrari Enzo</t>
  </si>
  <si>
    <t>1958 Setra Bus</t>
  </si>
  <si>
    <t>Welly Diecast Productions</t>
  </si>
  <si>
    <t>Model features 30 windows, skylights &amp; glare resistant glass, working steering system, original logos</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</si>
  <si>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</si>
  <si>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</si>
  <si>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</si>
  <si>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1969 Corvair Monza</t>
  </si>
  <si>
    <t>1:18 scale die-cast about 10" long doors open, hood opens, trunk opens and wheels roll</t>
  </si>
  <si>
    <t>1968 Dodge Charger</t>
  </si>
  <si>
    <t>1:12 scale model of a 1968 Dodge Charger. Hood, doors and trunk all open to reveal highly detailed interior features. Steering wheel actually turns the front wheels. Color black</t>
  </si>
  <si>
    <t>1969 Ford Falcon</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</si>
  <si>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</si>
  <si>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</si>
  <si>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</si>
  <si>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1957 Chevy Pickup</t>
  </si>
  <si>
    <t>Exoto Designs</t>
  </si>
  <si>
    <t>1:12 scale die-cast about 20" long Hood opens, Rubber wheels</t>
  </si>
  <si>
    <t>1969 Dodge Charger</t>
  </si>
  <si>
    <t>Detailed model of the 1969 Dodge Charger. This model includes finely detailed interior and exterior features. Painted in red and white.</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</si>
  <si>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</si>
  <si>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</si>
  <si>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1993 Mazda RX-7</t>
  </si>
  <si>
    <t>This model features, opening hood, opening doors, detailed engine, rear spoiler, opening trunk, working steering, tinted windows, baked enamel finish. Color red.</t>
  </si>
  <si>
    <t>1937 Lincoln Berline</t>
  </si>
  <si>
    <t>Features opening engine cover, doors, trunk, and fuel filler cap. Color black</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</si>
  <si>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</si>
  <si>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</si>
  <si>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1965 Aston Martin DB5</t>
  </si>
  <si>
    <t>Die-cast model of the silver 1965 Aston Martin DB5 in silver. This model includes full wire wheels and doors that open with fully detailed passenger compartment. In 1:18 scale, this model measures approximately 10 inches/20 cm long.</t>
  </si>
  <si>
    <t>1980s Black Hawk Helicopter</t>
  </si>
  <si>
    <t>1:18 scale replica of actual Army's UH-60L BLACK HAWK Helicopter. 100% hand-assembled. Features rotating rotor blades, propeller blades and rubber wheels.</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</si>
  <si>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</si>
  <si>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</si>
  <si>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</si>
  <si>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</si>
  <si>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</si>
  <si>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1995 Honda Civic</t>
  </si>
  <si>
    <t>This model features, opening hood, opening doors, detailed engine, rear spoiler, opening trunk, working steering, tinted windows, baked enamel finish. Color yellow.</t>
  </si>
  <si>
    <t>1998 Chrysler Plymouth Prowler</t>
  </si>
  <si>
    <t>1911 Ford Town Car</t>
  </si>
  <si>
    <t>Features opening hood, opening doors, opening trunk, wide white wall tires, front door arm rests, working steering system.</t>
  </si>
  <si>
    <t>1964 Mercedes Tour Bus</t>
  </si>
  <si>
    <t>Exact replica. 100+ parts. working steering system, original logos</t>
  </si>
  <si>
    <t>1932 Model A Ford J-Coupe</t>
  </si>
  <si>
    <t>This model features grille-mounted chrome horn, lift-up louvered hood, fold-down rumble seat, working steering system, chrome-covered spare, opening doors, detailed and wired engine</t>
  </si>
  <si>
    <t>1926 Ford Fire Engine</t>
  </si>
  <si>
    <t>Carousel DieCast Legends</t>
  </si>
  <si>
    <t>Gleaming red handsome appearance. Everything is here the fire hoses, ladder, axes, bells, lanterns, ready to fight any inferno.</t>
  </si>
  <si>
    <t>P-51-D Mustang</t>
  </si>
  <si>
    <t>Has retractable wheels and comes with a stand</t>
  </si>
  <si>
    <t>1936 Harley Davidson El Knucklehead</t>
  </si>
  <si>
    <t>Intricately detailed with chrome accents and trim, official die-struck logos and baked enamel finish.</t>
  </si>
  <si>
    <t>1928 Mercedes-Benz SSK</t>
  </si>
  <si>
    <t>This 1:18 replica features grille-mounted chrome horn, lift-up louvered hood, fold-down rumble seat, working steering system, chrome-covered spare, opening doors, detailed and wired engine. Color black.</t>
  </si>
  <si>
    <t>1999 Indy 500 Monte Carlo SS</t>
  </si>
  <si>
    <t>Features include opening and closing doors. Color: Red</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</si>
  <si>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</si>
  <si>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</si>
  <si>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1934 Ford V8 Coupe</t>
  </si>
  <si>
    <t>Chrome Trim, Chrome Grille, Opening Hood, Opening Doors, Opening Trunk, Detailed Engine, Working Steering System</t>
  </si>
  <si>
    <t>1999 Yamaha Speed Boat</t>
  </si>
  <si>
    <t>Exact replica. Wood and Metal. Many extras including rigging, long boats, pilot house, anchors, etc. Comes with three masts, all square-rigged.</t>
  </si>
  <si>
    <t>18th Century Vintage Horse Carriage</t>
  </si>
  <si>
    <t>Hand crafted diecast-like metal horse carriage is re-created in about 1:18 scale of antique horse carriage. This antique style metal Stagecoach is all hand-assembled with many different parts.
This collectible metal horse carriage is painted in classic Red, and features turning steering wheel and is entirely hand-finished.</t>
  </si>
  <si>
    <t>1903 Ford Model A</t>
  </si>
  <si>
    <t>Features opening trunk,  working steering system</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</si>
  <si>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</si>
  <si>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</si>
  <si>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</si>
  <si>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</si>
  <si>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</si>
  <si>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Collectable Wooden Train</t>
  </si>
  <si>
    <t>Hand crafted wooden toy train set is in about 1:18 scale, 25 inches in total length including 2 additional carts, of actual vintage train. This antique style wooden toy train model set is all hand-assembled with 100% wood.</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</si>
  <si>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</si>
  <si>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</si>
  <si>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1917 Maxwell Touring Car</t>
  </si>
  <si>
    <t>Features Gold Trim, Full Size Spare Tire, Chrome Trim, Chrome Grille, Opening Hood, Opening Doors, Opening Trunk, Detailed Engine, Working Steering System</t>
  </si>
  <si>
    <t>1976 Ford Gran Torino</t>
  </si>
  <si>
    <t>Highly detailed 1976 Ford Gran Torino "Starsky and Hutch" diecast model. Very well constructed and painted in red and white patterns.</t>
  </si>
  <si>
    <t>1948 Porsche Type 356 Roadster</t>
  </si>
  <si>
    <t>This model features working front and rear suspension on accurately replicated and actuating shock absorbers as well as opening engine cover, rear stabilizer flap,  and 4 opening doors.</t>
  </si>
  <si>
    <t>1957 Vespa GS150</t>
  </si>
  <si>
    <t>Features rotating wheels , working kick stand. Comes with stand.</t>
  </si>
  <si>
    <t>1941 Chevrolet Special Deluxe Cabriolet</t>
  </si>
  <si>
    <t>Features opening hood, opening doors, opening trunk, wide white wall tires, front door arm rests, working steering system, leather upholstery. Color black.</t>
  </si>
  <si>
    <t>1970 Triumph Spitfire</t>
  </si>
  <si>
    <t>Features include opening and closing doors. Color: White.</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</si>
  <si>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</si>
  <si>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</si>
  <si>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1904 Buick Runabout</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</si>
  <si>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</si>
  <si>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</si>
  <si>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1939 Cadillac Limousine</t>
  </si>
  <si>
    <t>Features completely detailed interior including Velvet flocked drapes,deluxe wood grain floor, and a wood grain casket with seperate chrome handles</t>
  </si>
  <si>
    <t>1957 Corvette Convertible</t>
  </si>
  <si>
    <t>1957 die cast Corvette Convertible in Roman Red with white sides and whitewall tires. 1:18 scale quality die-cast with detailed engine and underbvody. Now you can own The Classic Corvette.</t>
  </si>
  <si>
    <t>1957 Ford Thunderbird</t>
  </si>
  <si>
    <t>This 1:18 scale precision die-cast replica, with its optional porthole hardtop and factory baked-enamel Thunderbird Bronze finish, is a 100% accurate rendition of this American classic.</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</si>
  <si>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</si>
  <si>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</si>
  <si>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1970 Dodge Coronet</t>
  </si>
  <si>
    <t>1:24 scale die-cast about 18" long doors open, hood opens and rubber wheels</t>
  </si>
  <si>
    <t>1997 BMW R 1100 S</t>
  </si>
  <si>
    <t>Detailed scale replica with working suspension and constructed from over 70 parts</t>
  </si>
  <si>
    <t>1966 Shelby Cobra 427 S/C</t>
  </si>
  <si>
    <t>This diecast model of the 1966 Shelby Cobra 427 S/C includes many authentic details and operating parts. The 1:24 scale model of this iconic lighweight sports car from the 1960s comes in silver and it's own display case.</t>
  </si>
  <si>
    <t>1928 British Royal Navy Airplane</t>
  </si>
  <si>
    <t>Official logos and insignias</t>
  </si>
  <si>
    <t>1939 Chevrolet Deluxe Coupe</t>
  </si>
  <si>
    <t>This 1:24 scale die-cast replica of the 1939 Chevrolet Deluxe Coupe has the same classy look as the original. Features opening trunk, hood and doors and a showroom quality baked enamel finish.</t>
  </si>
  <si>
    <t>1960 BSA Gold Star DBD34</t>
  </si>
  <si>
    <t>18th century schooner</t>
  </si>
  <si>
    <t>All wood with canvas sails. Many extras including rigging, long boats, pilot house, anchors, etc. Comes with 4 masts, all square-rigged.</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</si>
  <si>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</si>
  <si>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</si>
  <si>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</si>
  <si>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</si>
  <si>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1982 Ducati 900 Monster</t>
  </si>
  <si>
    <t>Features two-tone paint with chrome accents, superior die-cast detail , rotating wheels , working kick stand</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</si>
  <si>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</si>
  <si>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</si>
  <si>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</si>
  <si>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</si>
  <si>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1900s Vintage Bi-Plane</t>
  </si>
  <si>
    <t>Hand crafted diecast-like metal bi-plane is re-created in about 1:24 scale of antique pioneer airplane. All hand-assembled with many different parts. Hand-painted in classic yellow and features correct markings of original airplane.</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</si>
  <si>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</si>
  <si>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</si>
  <si>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1982 Lamborghini Diablo</t>
  </si>
  <si>
    <t>1912 Ford Model T Delivery Wagon</t>
  </si>
  <si>
    <t>This model features chrome trim and grille, opening hood, opening doors, opening trunk, detailed engine, working steering system. Color white.</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</si>
  <si>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</si>
  <si>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</si>
  <si>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</si>
  <si>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</si>
  <si>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1937 Horch 930V Limousine</t>
  </si>
  <si>
    <t>Features opening hood, opening doors, opening trunk, wide white wall tires, front door arm rests, working steering system</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</si>
  <si>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</si>
  <si>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</si>
  <si>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1940 Ford Delivery Sedan</t>
  </si>
  <si>
    <t>Chrome Trim, Chrome Grille, Opening Hood, Opening Doors, Opening Trunk, Detailed Engine, Working Steering System. Color black.</t>
  </si>
  <si>
    <t>1956 Porsche 356A Coupe</t>
  </si>
  <si>
    <t>Corsair F4U ( Bird Cage)</t>
  </si>
  <si>
    <t>Has retractable wheels and comes with a stand. Official logos and insignias.</t>
  </si>
  <si>
    <t>1936 Mercedes Benz 500k Roadster</t>
  </si>
  <si>
    <t>This model features grille-mounted chrome horn, lift-up louvered hood, fold-down rumble seat, working steering system and rubber wheels. Color black.</t>
  </si>
  <si>
    <t>1992 Porsche Cayenne Turbo Silver</t>
  </si>
  <si>
    <t>1936 Chrysler Airflow</t>
  </si>
  <si>
    <t>Features opening trunk,  working steering system. Color dark green.</t>
  </si>
  <si>
    <t>1900s Vintage Tri-Plane</t>
  </si>
  <si>
    <t>Hand crafted diecast-like metal Triplane is Re-created in about 1:24 scale of antique pioneer airplane. This antique style metal triplane is all hand-assembled with many different parts.</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</si>
  <si>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</si>
  <si>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</si>
  <si>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1980’s GM Manhattan Express</t>
  </si>
  <si>
    <t>This 1980’s era new look Manhattan express is still active, running from the Bronx to mid-town Manhattan. Has 35 opeining windows and working lights. Needs a battery.</t>
  </si>
  <si>
    <t>1997 BMW F650 ST</t>
  </si>
  <si>
    <t>Features official die-struck logos and baked enamel finish. Comes with stand.</t>
  </si>
  <si>
    <t>1982 Ducati 996 R</t>
  </si>
  <si>
    <t>1954 Greyhound Scenicruiser</t>
  </si>
  <si>
    <t>Model features bi-level seating, 50 windows, skylights &amp; glare resistant glass, working steering system, original logos</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</si>
  <si>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</si>
  <si>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</si>
  <si>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</si>
  <si>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</si>
  <si>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1928 Ford Phaeton Deluxe</t>
  </si>
  <si>
    <t>This model features grille-mounted chrome horn, lift-up louvered hood, fold-down rumble seat, working steering system</t>
  </si>
  <si>
    <t>1974 Ducati 350 Mk3 Desmo</t>
  </si>
  <si>
    <t>This model features two-tone paint with chrome accents, superior die-cast detail , rotating wheels , working kick stand</t>
  </si>
  <si>
    <t>1930 Buick Marquette Phaeton</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</si>
  <si>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</si>
  <si>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</si>
  <si>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</si>
  <si>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</si>
  <si>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2002 Yamaha YZR M1</t>
  </si>
  <si>
    <t>The Schooner Bluenose</t>
  </si>
  <si>
    <t>All wood with canvas sails. Measures 31 1/2 inches in Length, 22 inches High and 4 3/4 inches Wide. Many extras.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</si>
  <si>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American Airlines: B767-300</t>
  </si>
  <si>
    <t>Exact replia with official logos and insignias and retractable wheels</t>
  </si>
  <si>
    <t>The Mayflower</t>
  </si>
  <si>
    <t>Measures 31 1/2 inches Long x 25 1/2 inches High x 10 5/8 inches Wide
All wood with canvas sail. Extras include long boats, rigging, ladders, railing, anchors, side cannons, hand painted, etc.</t>
  </si>
  <si>
    <t>HMS Bounty</t>
  </si>
  <si>
    <t>Measures 30 inches Long x 27 1/2 inches High x 4 3/4 inches Wide. 
Many extras including rigging, long boats, pilot house, anchors, etc. Comes with three masts, all square-rigged.</t>
  </si>
  <si>
    <t>America West Airlines B757-200</t>
  </si>
  <si>
    <t>Official logos and insignias. Working steering system. Rotating jet engines</t>
  </si>
  <si>
    <t>The USS Constitution Ship</t>
  </si>
  <si>
    <t>All wood with canvas sails. Measures 31 1/2" Length x 22 3/8" High x 8 1/4" Width. Extras include 4 boats on deck, sea sprite on bow, anchors, copper railing, pilot houses, etc.</t>
  </si>
  <si>
    <t>1982 Camaro Z28</t>
  </si>
  <si>
    <t>Features include opening and closing doors. Color: White. 
Measures approximately 9 1/2" Long.</t>
  </si>
  <si>
    <t>ATA: B757-300</t>
  </si>
  <si>
    <t>F/A 18 Hornet 1/72</t>
  </si>
  <si>
    <t>10" Wingspan with retractable landing gears.Comes with pilot</t>
  </si>
  <si>
    <t>The Titanic</t>
  </si>
  <si>
    <t>Completed model measures 19 1/2 inches long, 9 inches high, 3inches wide and is in barn red/black. All wood and metal.</t>
  </si>
  <si>
    <t>The Queen Mary</t>
  </si>
  <si>
    <t>American Airlines: MD-11S</t>
  </si>
  <si>
    <t>Polished finish. Exact replia with official logos and insignias and retractable wheels</t>
  </si>
  <si>
    <t>Boeing X-32A JSF</t>
  </si>
  <si>
    <t>Pont Yacht</t>
  </si>
  <si>
    <t>Measures 38 inches Long x 33 3/4 inches High. Includes a stand.
Many extras including rigging, long boats, pilot house, anchors, etc. Comes with 2 masts, all square-rigged</t>
  </si>
  <si>
    <t>1:72</t>
  </si>
  <si>
    <t>1:10</t>
  </si>
  <si>
    <t>1:12</t>
  </si>
  <si>
    <t>1:18</t>
  </si>
  <si>
    <t>1:700</t>
  </si>
  <si>
    <t>1:24</t>
  </si>
  <si>
    <t>1:32</t>
  </si>
  <si>
    <t>1:50</t>
  </si>
  <si>
    <t>Quantos produtos tem em estoque?</t>
  </si>
  <si>
    <t>Quantidade de itens</t>
  </si>
  <si>
    <t>Qtd total de estoque</t>
  </si>
  <si>
    <t>Preço total de compra em estoque</t>
  </si>
  <si>
    <t>Quantos itens diferentes tem cadastrados?</t>
  </si>
  <si>
    <t>Qual a quantidade mínima em estoque?</t>
  </si>
  <si>
    <t>Qual a quantidade média em estoque?</t>
  </si>
  <si>
    <t>Qual a quantidade máxima em estoque?</t>
  </si>
  <si>
    <t>Qual o custo total?</t>
  </si>
  <si>
    <t>Qual o lucro bruto mínimo?</t>
  </si>
  <si>
    <t>Qual o lucro bruto médio?</t>
  </si>
  <si>
    <t>Qual o lucro bruto máximo?</t>
  </si>
  <si>
    <t>Qual o lucro bruto total?</t>
  </si>
  <si>
    <t>Qual o preço de venda mínimo?</t>
  </si>
  <si>
    <t>Qual o preço de venda médio?</t>
  </si>
  <si>
    <t>Qual o preço de venda máximo?</t>
  </si>
  <si>
    <t>Qual o preço de venda total?</t>
  </si>
  <si>
    <t>Qual preço mínimo de compra?</t>
  </si>
  <si>
    <t>Qual preço médio de compra?</t>
  </si>
  <si>
    <t>Qual preço máximo de compra?</t>
  </si>
  <si>
    <t>Relatório por categoria</t>
  </si>
  <si>
    <t>Desafio Tabela de Produtos</t>
  </si>
  <si>
    <t>Relatório por escala</t>
  </si>
  <si>
    <t>Relatório por fornecedor</t>
  </si>
  <si>
    <t>address</t>
  </si>
  <si>
    <t>vendor</t>
  </si>
  <si>
    <t>mortorcycles.jpg</t>
  </si>
  <si>
    <t>classic-cars.jpg</t>
  </si>
  <si>
    <t>planes.jpg</t>
  </si>
  <si>
    <t>ships.jpg</t>
  </si>
  <si>
    <t>trains.jpg</t>
  </si>
  <si>
    <t>trucks-buses.jpg</t>
  </si>
  <si>
    <t>vintage-cars.jpg</t>
  </si>
  <si>
    <t>Carros Classicos</t>
  </si>
  <si>
    <t>Motos</t>
  </si>
  <si>
    <t>Aviões</t>
  </si>
  <si>
    <t>Navios</t>
  </si>
  <si>
    <t>Trens</t>
  </si>
  <si>
    <t>Caminhões e Ônibus</t>
  </si>
  <si>
    <t>Carros Vintage</t>
  </si>
  <si>
    <t>Nome</t>
  </si>
  <si>
    <t>Categoria</t>
  </si>
  <si>
    <t>Escala</t>
  </si>
  <si>
    <t>Fornecedor</t>
  </si>
  <si>
    <t>Descrição</t>
  </si>
  <si>
    <t>Qtd.Estoque</t>
  </si>
  <si>
    <t>Preço de Compra</t>
  </si>
  <si>
    <t>Preço de Venda</t>
  </si>
  <si>
    <t>Preço de Compra em Estoque</t>
  </si>
  <si>
    <t>Preço de Venda em Estoque</t>
  </si>
  <si>
    <t>Lucro Bruto</t>
  </si>
  <si>
    <t>Lucro Bruto em Estoque</t>
  </si>
  <si>
    <t>Código do Produto</t>
  </si>
  <si>
    <t>Caminhões e ônibus</t>
  </si>
  <si>
    <t>Soma de Qtd.Estoque</t>
  </si>
  <si>
    <t>Rótulos de Linha</t>
  </si>
  <si>
    <t>Total Geral</t>
  </si>
  <si>
    <t>Contagem de Código do Produto</t>
  </si>
  <si>
    <t>Soma de Preço de Compra</t>
  </si>
  <si>
    <t>Mín. de Preço de Compra</t>
  </si>
  <si>
    <t>Média de Qtd.Estoque2</t>
  </si>
  <si>
    <t>Máx. de Qtd.Estoque2</t>
  </si>
  <si>
    <t>Soma de Preço de Compra em Estoque</t>
  </si>
  <si>
    <t>(Tudo)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</si>
</sst>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43" formatCode="_-* #,##0.00_-;\-* #,##0.00_-;_-* &quot;-&quot;??_-;_-@_-"/>
    <numFmt numFmtId="164" formatCode="_-* #,##0_-;\-* #,##0_-;_-* &quot;-&quot;??_-;_-@_-"/>
    <numFmt numFmtId="165" formatCode="_-[$$-409]* #,##0.00_ ;_-[$$-409]* \-#,##0.00\ ;_-[$$-409]* &quot;-&quot;??_ ;_-@_ "/>
    <numFmt numFmtId="166" formatCode="_-[$$-409]* #,##0_ ;_-[$$-409]* \-#,##0\ ;_-[$$-409]* &quot;-&quot;??_ ;_-@_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b/>
      <sz val="11"/>
      <color theme="4"/>
      <name val="Calibri"/>
      <family val="2"/>
      <scheme val="minor"/>
    </font>
    <font>
      <b/>
      <sz val="14"/>
      <color theme="4"/>
      <name val="Calibri"/>
      <family val="2"/>
      <scheme val="minor"/>
    </font>
    <font>
      <b/>
      <sz val="18"/>
      <color theme="4"/>
      <name val="Calibri"/>
      <family val="2"/>
      <scheme val="minor"/>
    </font>
    <font>
      <sz val="10"/>
      <color theme="1"/>
      <name val="Calibri"/>
      <family val="2"/>
      <scheme val="minor"/>
    </font>
    <font>
      <b/>
      <sz val="14"/>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0"/>
        <bgColor indexed="64"/>
      </patternFill>
    </fill>
    <fill>
      <patternFill patternType="solid">
        <fgColor theme="4"/>
        <bgColor indexed="64"/>
      </patternFill>
    </fill>
    <fill>
      <patternFill patternType="solid">
        <fgColor theme="5"/>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s>
  <cellStyleXfs count="4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49" fontId="0" fillId="0" borderId="0" xfId="0" applyNumberFormat="1"/>
    <xf numFmtId="49" fontId="0" fillId="0" borderId="0" xfId="0" quotePrefix="1" applyNumberFormat="1"/>
    <xf numFmtId="0" fontId="18" fillId="33" borderId="0" xfId="0" applyFont="1" applyFill="1"/>
    <xf numFmtId="0" fontId="0" fillId="0" borderId="0" xfId="0" applyAlignment="1">
      <alignment horizontal="left" vertical="top" wrapText="1"/>
    </xf>
    <xf numFmtId="0" fontId="22" fillId="0" borderId="0" xfId="0" applyFont="1" applyAlignment="1">
      <alignment horizontal="left" vertical="top" wrapText="1"/>
    </xf>
    <xf numFmtId="0" fontId="23" fillId="35" borderId="0" xfId="0" applyFont="1" applyFill="1" applyAlignment="1">
      <alignment horizontal="left" vertical="top" wrapText="1"/>
    </xf>
    <xf numFmtId="164" fontId="0" fillId="0" borderId="0" xfId="1" applyNumberFormat="1" applyFont="1"/>
    <xf numFmtId="165" fontId="0" fillId="0" borderId="0" xfId="1" applyNumberFormat="1" applyFont="1"/>
    <xf numFmtId="0" fontId="24" fillId="36" borderId="0" xfId="0" applyFont="1" applyFill="1"/>
    <xf numFmtId="0" fontId="0" fillId="0" borderId="0" xfId="0" applyAlignment="1">
      <alignment horizontal="left" vertical="top"/>
    </xf>
    <xf numFmtId="0" fontId="23" fillId="37" borderId="0" xfId="0" applyFont="1" applyFill="1"/>
    <xf numFmtId="0" fontId="0" fillId="0" borderId="0" xfId="0" applyAlignment="1">
      <alignment horizontal="center" vertical="center" wrapText="1"/>
    </xf>
    <xf numFmtId="165" fontId="0" fillId="0" borderId="0" xfId="0" applyNumberFormat="1"/>
    <xf numFmtId="164" fontId="18" fillId="34" borderId="10" xfId="1" applyNumberFormat="1" applyFont="1" applyFill="1" applyBorder="1"/>
    <xf numFmtId="0" fontId="18" fillId="34" borderId="10" xfId="0" applyFont="1" applyFill="1" applyBorder="1"/>
    <xf numFmtId="165" fontId="18" fillId="34" borderId="10" xfId="2" applyNumberFormat="1" applyFont="1" applyFill="1" applyBorder="1"/>
    <xf numFmtId="165" fontId="18" fillId="34" borderId="10" xfId="0" applyNumberFormat="1" applyFont="1" applyFill="1" applyBorder="1"/>
    <xf numFmtId="0" fontId="19" fillId="34" borderId="10" xfId="0" applyFont="1" applyFill="1" applyBorder="1"/>
    <xf numFmtId="0" fontId="18" fillId="34" borderId="10" xfId="1" applyNumberFormat="1" applyFont="1" applyFill="1" applyBorder="1"/>
    <xf numFmtId="165" fontId="18" fillId="34" borderId="10" xfId="1" applyNumberFormat="1" applyFont="1" applyFill="1" applyBorder="1"/>
    <xf numFmtId="0" fontId="0" fillId="0" borderId="10" xfId="0" applyBorder="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20" fillId="33" borderId="0" xfId="0" applyFont="1" applyFill="1" applyAlignment="1">
      <alignment horizontal="center"/>
    </xf>
    <xf numFmtId="0" fontId="18" fillId="33" borderId="0" xfId="0" applyFont="1" applyFill="1"/>
    <xf numFmtId="0" fontId="21" fillId="0" borderId="0" xfId="0" applyFont="1" applyAlignment="1">
      <alignment horizontal="center"/>
    </xf>
  </cellXfs>
  <cellStyles count="44">
    <cellStyle name="20% - Ênfase1" xfId="21" builtinId="30" customBuiltin="1"/>
    <cellStyle name="20% - Ênfase2" xfId="25" builtinId="34" customBuiltin="1"/>
    <cellStyle name="20% - Ênfase3" xfId="29" builtinId="38" customBuiltin="1"/>
    <cellStyle name="20% - Ênfase4" xfId="33" builtinId="42" customBuiltin="1"/>
    <cellStyle name="20% - Ênfase5" xfId="37" builtinId="46" customBuiltin="1"/>
    <cellStyle name="20% - Ênfase6" xfId="41" builtinId="50" customBuiltin="1"/>
    <cellStyle name="40% - Ênfase1" xfId="22" builtinId="31" customBuiltin="1"/>
    <cellStyle name="40% - Ênfase2" xfId="26" builtinId="35" customBuiltin="1"/>
    <cellStyle name="40% - Ênfase3" xfId="30" builtinId="39" customBuiltin="1"/>
    <cellStyle name="40% - Ênfase4" xfId="34" builtinId="43" customBuiltin="1"/>
    <cellStyle name="40% - Ênfase5" xfId="38" builtinId="47" customBuiltin="1"/>
    <cellStyle name="40% - Ênfase6" xfId="42" builtinId="51" customBuiltin="1"/>
    <cellStyle name="60% - Ênfase1" xfId="23" builtinId="32" customBuiltin="1"/>
    <cellStyle name="60% - Ênfase2" xfId="27" builtinId="36" customBuiltin="1"/>
    <cellStyle name="60% - Ênfase3" xfId="31" builtinId="40" customBuiltin="1"/>
    <cellStyle name="60% - Ênfase4" xfId="35" builtinId="44" customBuiltin="1"/>
    <cellStyle name="60% - Ênfase5" xfId="39" builtinId="48" customBuiltin="1"/>
    <cellStyle name="60% - Ênfase6" xfId="43" builtinId="52" customBuiltin="1"/>
    <cellStyle name="Bom" xfId="8"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4" builtinId="33" customBuiltin="1"/>
    <cellStyle name="Ênfase3" xfId="28" builtinId="37" customBuiltin="1"/>
    <cellStyle name="Ênfase4" xfId="32" builtinId="41" customBuiltin="1"/>
    <cellStyle name="Ênfase5" xfId="36" builtinId="45" customBuiltin="1"/>
    <cellStyle name="Ênfase6" xfId="40" builtinId="49" customBuiltin="1"/>
    <cellStyle name="Entrada" xfId="11" builtinId="20" customBuiltin="1"/>
    <cellStyle name="Moeda" xfId="2" builtinId="4"/>
    <cellStyle name="Neutro" xfId="10" builtinId="28" customBuiltin="1"/>
    <cellStyle name="Normal" xfId="0" builtinId="0"/>
    <cellStyle name="Nota" xfId="17" builtinId="10" customBuiltin="1"/>
    <cellStyle name="Ruim" xfId="9" builtinId="27" customBuiltin="1"/>
    <cellStyle name="Saída" xfId="12" builtinId="21" customBuiltin="1"/>
    <cellStyle name="Texto de Aviso" xfId="16" builtinId="11" customBuiltin="1"/>
    <cellStyle name="Texto Explicativo" xfId="18" builtinId="53" customBuiltin="1"/>
    <cellStyle name="Título" xfId="3" builtinId="15" customBuiltin="1"/>
    <cellStyle name="Título 1" xfId="4" builtinId="16" customBuiltin="1"/>
    <cellStyle name="Título 2" xfId="5" builtinId="17" customBuiltin="1"/>
    <cellStyle name="Título 3" xfId="6" builtinId="18" customBuiltin="1"/>
    <cellStyle name="Título 4" xfId="7" builtinId="19" customBuiltin="1"/>
    <cellStyle name="Total" xfId="19" builtinId="25" customBuiltin="1"/>
    <cellStyle name="Vírgula" xfId="1" builtinId="3"/>
  </cellStyles>
  <dxfs count="3">
    <dxf>
      <numFmt numFmtId="166" formatCode="_-[$$-409]* #,##0_ ;_-[$$-409]* \-#,##0\ ;_-[$$-409]* &quot;-&quot;??_ ;_-@_ "/>
    </dxf>
    <dxf>
      <numFmt numFmtId="166" formatCode="_-[$$-409]* #,##0_ ;_-[$$-409]* \-#,##0\ ;_-[$$-409]* &quot;-&quot;??_ ;_-@_ "/>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[Modelos Clássicos - Inicial.xlsx]Planilha2!Tabela dinâmica5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Planilha2!$B$1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Planilha2!$A$2:$A$74</c:f>
              <c:multiLvlStrCache>
                <c:ptCount val="65"/>
                <c:lvl>
                  <c:pt idx="0">
                    <c:v>Autoart Studio Design</c:v>
                  </c:pt>
                  <c:pt idx="1">
                    <c:v>Classic Metal Creations</c:v>
                  </c:pt>
                  <c:pt idx="2">
                    <c:v>Gearbox Collectibles</c:v>
                  </c:pt>
                  <c:pt idx="3">
                    <c:v>Highway 66 Mini Classics</c:v>
                  </c:pt>
                  <c:pt idx="4">
                    <c:v>Min Lin Diecast</c:v>
                  </c:pt>
                  <c:pt idx="5">
                    <c:v>Motor City Art Classics</c:v>
                  </c:pt>
                  <c:pt idx="6">
                    <c:v>Red Start Diecast</c:v>
                  </c:pt>
                  <c:pt idx="7">
                    <c:v>Second Gear Diecast</c:v>
                  </c:pt>
                  <c:pt idx="8">
                    <c:v>Unimax Art Galleries</c:v>
                  </c:pt>
                  <c:pt idx="9">
                    <c:v>Autoart Studio Design</c:v>
                  </c:pt>
                  <c:pt idx="10">
                    <c:v>Carousel DieCast Legends</c:v>
                  </c:pt>
                  <c:pt idx="11">
                    <c:v>Classic Metal Creations</c:v>
                  </c:pt>
                  <c:pt idx="12">
                    <c:v>Exoto Designs</c:v>
                  </c:pt>
                  <c:pt idx="13">
                    <c:v>Highway 66 Mini Classics</c:v>
                  </c:pt>
                  <c:pt idx="14">
                    <c:v>Motor City Art Classics</c:v>
                  </c:pt>
                  <c:pt idx="15">
                    <c:v>Red Start Diecast</c:v>
                  </c:pt>
                  <c:pt idx="16">
                    <c:v>Studio M Art Models</c:v>
                  </c:pt>
                  <c:pt idx="17">
                    <c:v>Unimax Art Galleries</c:v>
                  </c:pt>
                  <c:pt idx="18">
                    <c:v>Welly Diecast Productions</c:v>
                  </c:pt>
                  <c:pt idx="19">
                    <c:v>Autoart Studio Design</c:v>
                  </c:pt>
                  <c:pt idx="20">
                    <c:v>Carousel DieCast Legends</c:v>
                  </c:pt>
                  <c:pt idx="21">
                    <c:v>Classic Metal Creations</c:v>
                  </c:pt>
                  <c:pt idx="22">
                    <c:v>Exoto Designs</c:v>
                  </c:pt>
                  <c:pt idx="23">
                    <c:v>Gearbox Collectibles</c:v>
                  </c:pt>
                  <c:pt idx="24">
                    <c:v>Highway 66 Mini Classics</c:v>
                  </c:pt>
                  <c:pt idx="25">
                    <c:v>Min Lin Diecast</c:v>
                  </c:pt>
                  <c:pt idx="26">
                    <c:v>Motor City Art Classics</c:v>
                  </c:pt>
                  <c:pt idx="27">
                    <c:v>Red Start Diecast</c:v>
                  </c:pt>
                  <c:pt idx="28">
                    <c:v>Second Gear Diecast</c:v>
                  </c:pt>
                  <c:pt idx="29">
                    <c:v>Studio M Art Models</c:v>
                  </c:pt>
                  <c:pt idx="30">
                    <c:v>Unimax Art Galleries</c:v>
                  </c:pt>
                  <c:pt idx="31">
                    <c:v>Welly Diecast Productions</c:v>
                  </c:pt>
                  <c:pt idx="32">
                    <c:v>Autoart Studio Design</c:v>
                  </c:pt>
                  <c:pt idx="33">
                    <c:v>Carousel DieCast Legends</c:v>
                  </c:pt>
                  <c:pt idx="34">
                    <c:v>Classic Metal Creations</c:v>
                  </c:pt>
                  <c:pt idx="35">
                    <c:v>Exoto Designs</c:v>
                  </c:pt>
                  <c:pt idx="36">
                    <c:v>Gearbox Collectibles</c:v>
                  </c:pt>
                  <c:pt idx="37">
                    <c:v>Highway 66 Mini Classics</c:v>
                  </c:pt>
                  <c:pt idx="38">
                    <c:v>Min Lin Diecast</c:v>
                  </c:pt>
                  <c:pt idx="39">
                    <c:v>Motor City Art Classics</c:v>
                  </c:pt>
                  <c:pt idx="40">
                    <c:v>Red Start Diecast</c:v>
                  </c:pt>
                  <c:pt idx="41">
                    <c:v>Second Gear Diecast</c:v>
                  </c:pt>
                  <c:pt idx="42">
                    <c:v>Studio M Art Models</c:v>
                  </c:pt>
                  <c:pt idx="43">
                    <c:v>Unimax Art Galleries</c:v>
                  </c:pt>
                  <c:pt idx="44">
                    <c:v>Welly Diecast Productions</c:v>
                  </c:pt>
                  <c:pt idx="45">
                    <c:v>Autoart Studio Design</c:v>
                  </c:pt>
                  <c:pt idx="46">
                    <c:v>Exoto Designs</c:v>
                  </c:pt>
                  <c:pt idx="47">
                    <c:v>Gearbox Collectibles</c:v>
                  </c:pt>
                  <c:pt idx="48">
                    <c:v>Highway 66 Mini Classics</c:v>
                  </c:pt>
                  <c:pt idx="49">
                    <c:v>Min Lin Diecast</c:v>
                  </c:pt>
                  <c:pt idx="50">
                    <c:v>Red Start Diecast</c:v>
                  </c:pt>
                  <c:pt idx="51">
                    <c:v>Second Gear Diecast</c:v>
                  </c:pt>
                  <c:pt idx="52">
                    <c:v>Studio M Art Models</c:v>
                  </c:pt>
                  <c:pt idx="53">
                    <c:v>Unimax Art Galleries</c:v>
                  </c:pt>
                  <c:pt idx="54">
                    <c:v>Welly Diecast Productions</c:v>
                  </c:pt>
                  <c:pt idx="55">
                    <c:v>Autoart Studio Design</c:v>
                  </c:pt>
                  <c:pt idx="56">
                    <c:v>Carousel DieCast Legends</c:v>
                  </c:pt>
                  <c:pt idx="57">
                    <c:v>Min Lin Diecast</c:v>
                  </c:pt>
                  <c:pt idx="58">
                    <c:v>Red Start Diecast</c:v>
                  </c:pt>
                  <c:pt idx="59">
                    <c:v>Studio M Art Models</c:v>
                  </c:pt>
                  <c:pt idx="60">
                    <c:v>Unimax Art Galleries</c:v>
                  </c:pt>
                  <c:pt idx="61">
                    <c:v>Welly Diecast Productions</c:v>
                  </c:pt>
                  <c:pt idx="62">
                    <c:v>Carousel DieCast Legends</c:v>
                  </c:pt>
                  <c:pt idx="63">
                    <c:v>Classic Metal Creations</c:v>
                  </c:pt>
                  <c:pt idx="64">
                    <c:v>Gearbox Collectibles</c:v>
                  </c:pt>
                </c:lvl>
                <c:lvl>
                  <c:pt idx="0">
                    <c:v>Aviões</c:v>
                  </c:pt>
                  <c:pt idx="9">
                    <c:v>Caminhões e Ônibus</c:v>
                  </c:pt>
                  <c:pt idx="19">
                    <c:v>Carros Classicos</c:v>
                  </c:pt>
                  <c:pt idx="32">
                    <c:v>Carros Vintage</c:v>
                  </c:pt>
                  <c:pt idx="45">
                    <c:v>Motos</c:v>
                  </c:pt>
                  <c:pt idx="55">
                    <c:v>Navios</c:v>
                  </c:pt>
                  <c:pt idx="62">
                    <c:v>Trens</c:v>
                  </c:pt>
                </c:lvl>
              </c:multiLvlStrCache>
            </c:multiLvlStrRef>
          </c:cat>
          <c:val>
            <c:numRef>
              <c:f>Planilha2!$B$2:$B$74</c:f>
              <c:numCache>
                <c:formatCode>General</c:formatCode>
                <c:ptCount val="65"/>
                <c:pt idx="0">
                  <c:v>5942</c:v>
                </c:pt>
                <c:pt idx="1">
                  <c:v>3627</c:v>
                </c:pt>
                <c:pt idx="2">
                  <c:v>992</c:v>
                </c:pt>
                <c:pt idx="3">
                  <c:v>7106</c:v>
                </c:pt>
                <c:pt idx="4">
                  <c:v>5841</c:v>
                </c:pt>
                <c:pt idx="5">
                  <c:v>15061</c:v>
                </c:pt>
                <c:pt idx="6">
                  <c:v>5330</c:v>
                </c:pt>
                <c:pt idx="7">
                  <c:v>15632</c:v>
                </c:pt>
                <c:pt idx="8">
                  <c:v>2756</c:v>
                </c:pt>
                <c:pt idx="9">
                  <c:v>2327</c:v>
                </c:pt>
                <c:pt idx="10">
                  <c:v>2018</c:v>
                </c:pt>
                <c:pt idx="11">
                  <c:v>2874</c:v>
                </c:pt>
                <c:pt idx="12">
                  <c:v>6125</c:v>
                </c:pt>
                <c:pt idx="13">
                  <c:v>1016</c:v>
                </c:pt>
                <c:pt idx="14">
                  <c:v>8227</c:v>
                </c:pt>
                <c:pt idx="15">
                  <c:v>814</c:v>
                </c:pt>
                <c:pt idx="16">
                  <c:v>2613</c:v>
                </c:pt>
                <c:pt idx="17">
                  <c:v>8258</c:v>
                </c:pt>
                <c:pt idx="18">
                  <c:v>1579</c:v>
                </c:pt>
                <c:pt idx="19">
                  <c:v>68</c:v>
                </c:pt>
                <c:pt idx="20">
                  <c:v>17673</c:v>
                </c:pt>
                <c:pt idx="21">
                  <c:v>34415</c:v>
                </c:pt>
                <c:pt idx="22">
                  <c:v>12729</c:v>
                </c:pt>
                <c:pt idx="23">
                  <c:v>41113</c:v>
                </c:pt>
                <c:pt idx="24">
                  <c:v>15782</c:v>
                </c:pt>
                <c:pt idx="25">
                  <c:v>17234</c:v>
                </c:pt>
                <c:pt idx="26">
                  <c:v>3252</c:v>
                </c:pt>
                <c:pt idx="27">
                  <c:v>8164</c:v>
                </c:pt>
                <c:pt idx="28">
                  <c:v>19182</c:v>
                </c:pt>
                <c:pt idx="29">
                  <c:v>8872</c:v>
                </c:pt>
                <c:pt idx="30">
                  <c:v>9352</c:v>
                </c:pt>
                <c:pt idx="31">
                  <c:v>31347</c:v>
                </c:pt>
                <c:pt idx="32">
                  <c:v>12256</c:v>
                </c:pt>
                <c:pt idx="33">
                  <c:v>10810</c:v>
                </c:pt>
                <c:pt idx="34">
                  <c:v>2847</c:v>
                </c:pt>
                <c:pt idx="35">
                  <c:v>25134</c:v>
                </c:pt>
                <c:pt idx="36">
                  <c:v>548</c:v>
                </c:pt>
                <c:pt idx="37">
                  <c:v>136</c:v>
                </c:pt>
                <c:pt idx="38">
                  <c:v>14822</c:v>
                </c:pt>
                <c:pt idx="39">
                  <c:v>16565</c:v>
                </c:pt>
                <c:pt idx="40">
                  <c:v>8073</c:v>
                </c:pt>
                <c:pt idx="41">
                  <c:v>4710</c:v>
                </c:pt>
                <c:pt idx="42">
                  <c:v>22342</c:v>
                </c:pt>
                <c:pt idx="43">
                  <c:v>3913</c:v>
                </c:pt>
                <c:pt idx="44">
                  <c:v>2724</c:v>
                </c:pt>
                <c:pt idx="45">
                  <c:v>7603</c:v>
                </c:pt>
                <c:pt idx="46">
                  <c:v>178</c:v>
                </c:pt>
                <c:pt idx="47">
                  <c:v>9241</c:v>
                </c:pt>
                <c:pt idx="48">
                  <c:v>13480</c:v>
                </c:pt>
                <c:pt idx="49">
                  <c:v>7933</c:v>
                </c:pt>
                <c:pt idx="50">
                  <c:v>5582</c:v>
                </c:pt>
                <c:pt idx="51">
                  <c:v>3341</c:v>
                </c:pt>
                <c:pt idx="52">
                  <c:v>7689</c:v>
                </c:pt>
                <c:pt idx="53">
                  <c:v>9997</c:v>
                </c:pt>
                <c:pt idx="54">
                  <c:v>4357</c:v>
                </c:pt>
                <c:pt idx="55">
                  <c:v>1897</c:v>
                </c:pt>
                <c:pt idx="56">
                  <c:v>3854</c:v>
                </c:pt>
                <c:pt idx="57">
                  <c:v>4259</c:v>
                </c:pt>
                <c:pt idx="58">
                  <c:v>7083</c:v>
                </c:pt>
                <c:pt idx="59">
                  <c:v>737</c:v>
                </c:pt>
                <c:pt idx="60">
                  <c:v>3915</c:v>
                </c:pt>
                <c:pt idx="61">
                  <c:v>5088</c:v>
                </c:pt>
                <c:pt idx="62">
                  <c:v>6450</c:v>
                </c:pt>
                <c:pt idx="63">
                  <c:v>1645</c:v>
                </c:pt>
                <c:pt idx="64">
                  <c:v>8601</c:v>
                </c:pt>
              </c:numCache>
            </c:numRef>
          </c:val>
          <c:extLst>
            <c:ext xmlns:c16="http://schemas.microsoft.com/office/drawing/2014/chart" uri="{C3380CC4-5D6E-409C-BE32-E72D297353CC}">
              <c16:uniqueId val="{00000004-81C2-467C-B0F8-4F9C6E2D9F70}"/>
            </c:ext>
          </c:extLst>
        </c:ser>
        <c:dLbls>
          <c:showLegendKey val="0"/>
          <c:showVal val="0"/>
          <c:showCatName val="0"/>
          <c:showSerName val="0"/>
          <c:showPercent val="0"/>
          <c:showBubbleSize val="0"/>
        </c:dLbls>
        <c:gapWidth val="100"/>
        <c:overlap val="-24"/>
        <c:axId val="438517016"/>
        <c:axId val="438514392"/>
      </c:barChart>
      <c:catAx>
        <c:axId val="4385170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438514392"/>
        <c:crosses val="autoZero"/>
        <c:auto val="1"/>
        <c:lblAlgn val="ctr"/>
        <c:lblOffset val="100"/>
        <c:noMultiLvlLbl val="0"/>
      </c:catAx>
      <c:valAx>
        <c:axId val="438514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438517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14</xdr:col>
      <xdr:colOff>266700</xdr:colOff>
      <xdr:row>17</xdr:row>
      <xdr:rowOff>152400</xdr:rowOff>
    </xdr:to>
    <xdr:graphicFrame macro="">
      <xdr:nvGraphicFramePr>
        <xdr:cNvPr id="2" name="Gráfico 1">
          <a:extLst>
            <a:ext uri="{FF2B5EF4-FFF2-40B4-BE49-F238E27FC236}">
              <a16:creationId xmlns:a16="http://schemas.microsoft.com/office/drawing/2014/main" id="{ACBF4628-6084-7EB0-6874-2E83EA61E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695325</xdr:colOff>
      <xdr:row>4</xdr:row>
      <xdr:rowOff>6001</xdr:rowOff>
    </xdr:from>
    <xdr:to>
      <xdr:col>5</xdr:col>
      <xdr:colOff>1352549</xdr:colOff>
      <xdr:row>17</xdr:row>
      <xdr:rowOff>152400</xdr:rowOff>
    </xdr:to>
    <xdr:pic>
      <xdr:nvPicPr>
        <xdr:cNvPr id="9" name="Imagem 8" descr="Incentive compensation or commercial challenge: what is the most effective  tool for motivating your sales representatives?">
          <a:extLst>
            <a:ext uri="{FF2B5EF4-FFF2-40B4-BE49-F238E27FC236}">
              <a16:creationId xmlns:a16="http://schemas.microsoft.com/office/drawing/2014/main" id="{D660D8EA-2637-401D-B584-F6B6E4AE2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0" y="920401"/>
          <a:ext cx="4467224" cy="2622899"/>
        </a:xfrm>
        <a:prstGeom prst="rect">
          <a:avLst/>
        </a:prstGeom>
        <a:solidFill>
          <a:srgbClr val="FFFFFF">
            <a:shade val="85000"/>
          </a:srgbClr>
        </a:solidFill>
        <a:ln w="190500" cap="sq">
          <a:solidFill>
            <a:srgbClr val="FFFFFF"/>
          </a:solidFill>
          <a:miter lim="800000"/>
        </a:ln>
        <a:effectLst>
          <a:outerShdw blurRad="65000" dist="50800" dir="12900000" kx="195000" ky="145000" algn="tl" rotWithShape="0">
            <a:srgbClr val="000000">
              <a:alpha val="30000"/>
            </a:srgbClr>
          </a:outerShdw>
        </a:effectLst>
        <a:scene3d>
          <a:camera prst="orthographicFront">
            <a:rot lat="0" lon="0" rev="360000"/>
          </a:camera>
          <a:lightRig rig="twoPt" dir="t">
            <a:rot lat="0" lon="0" rev="7200000"/>
          </a:lightRig>
        </a:scene3d>
        <a:sp3d contourW="12700">
          <a:bevelT w="25400" h="19050"/>
          <a:contourClr>
            <a:srgbClr val="969696"/>
          </a:contourClr>
        </a:sp3d>
      </xdr:spPr>
    </xdr:pic>
    <xdr:clientData/>
  </xdr:twoCellAnchor>
  <xdr:oneCellAnchor>
    <xdr:from>
      <xdr:col>4</xdr:col>
      <xdr:colOff>659456</xdr:colOff>
      <xdr:row>13</xdr:row>
      <xdr:rowOff>29497</xdr:rowOff>
    </xdr:from>
    <xdr:ext cx="2077317" cy="749821"/>
    <xdr:sp macro="" textlink="">
      <xdr:nvSpPr>
        <xdr:cNvPr id="10" name="CaixaDeTexto 9">
          <a:extLst>
            <a:ext uri="{FF2B5EF4-FFF2-40B4-BE49-F238E27FC236}">
              <a16:creationId xmlns:a16="http://schemas.microsoft.com/office/drawing/2014/main" id="{86351DD9-EE61-47A3-8FB3-364C4CC6DD8C}"/>
            </a:ext>
          </a:extLst>
        </xdr:cNvPr>
        <xdr:cNvSpPr txBox="1"/>
      </xdr:nvSpPr>
      <xdr:spPr>
        <a:xfrm rot="21255404">
          <a:off x="6822131" y="2658397"/>
          <a:ext cx="2077317" cy="749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pt-BR" sz="1400" b="1">
              <a:solidFill>
                <a:schemeClr val="bg1"/>
              </a:solidFill>
            </a:rPr>
            <a:t>Desafio</a:t>
          </a:r>
        </a:p>
        <a:p>
          <a:pPr algn="ctr"/>
          <a:r>
            <a:rPr lang="pt-BR" sz="1400" b="0">
              <a:solidFill>
                <a:schemeClr val="bg1"/>
              </a:solidFill>
            </a:rPr>
            <a:t>Ocasião ou obstáculo que deve ser ultrapassado</a:t>
          </a:r>
        </a:p>
      </xdr:txBody>
    </xdr:sp>
    <xdr:clientData/>
  </xdr:oneCellAnchor>
  <xdr:twoCellAnchor>
    <xdr:from>
      <xdr:col>4</xdr:col>
      <xdr:colOff>1676402</xdr:colOff>
      <xdr:row>3</xdr:row>
      <xdr:rowOff>76200</xdr:rowOff>
    </xdr:from>
    <xdr:to>
      <xdr:col>5</xdr:col>
      <xdr:colOff>1343026</xdr:colOff>
      <xdr:row>5</xdr:row>
      <xdr:rowOff>22098</xdr:rowOff>
    </xdr:to>
    <xdr:sp macro="" textlink="">
      <xdr:nvSpPr>
        <xdr:cNvPr id="11" name="Balão de Fala: Retângulo com Cantos Arredondados 10">
          <a:extLst>
            <a:ext uri="{FF2B5EF4-FFF2-40B4-BE49-F238E27FC236}">
              <a16:creationId xmlns:a16="http://schemas.microsoft.com/office/drawing/2014/main" id="{5767EA30-1270-47D7-81DF-155C5DED79D3}"/>
            </a:ext>
          </a:extLst>
        </xdr:cNvPr>
        <xdr:cNvSpPr/>
      </xdr:nvSpPr>
      <xdr:spPr>
        <a:xfrm>
          <a:off x="7839077" y="800100"/>
          <a:ext cx="1533524" cy="326898"/>
        </a:xfrm>
        <a:prstGeom prst="wedgeRoundRectCallout">
          <a:avLst>
            <a:gd name="adj1" fmla="val -44482"/>
            <a:gd name="adj2" fmla="val 11203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200" b="1"/>
            <a:t>Vocês conseguem!!!</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ra" refreshedDate="44952.759526851849" createdVersion="8" refreshedVersion="8" minRefreshableVersion="3" recordCount="110" xr:uid="{62AF33D6-C322-4238-81E9-A4829FBCC03D}">
  <cacheSource type="worksheet">
    <worksheetSource ref="A1:M111" sheet="Produtos"/>
  </cacheSource>
  <cacheFields count="13">
    <cacheField name="Código do Produto" numFmtId="0">
      <sharedItems count="110">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33"/>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Nome" numFmtId="0">
      <sharedItems count="110">
        <s v="1969 Harley Davidson Ultimate Chopper"/>
        <s v="1952 Alpine Renault 1300"/>
        <s v="1996 Moto Guzzi 1100i"/>
        <s v="2003 Harley-Davidson Eagle Drag Bike"/>
        <s v="1972 Alfa Romeo GTA"/>
        <s v="1962 LanciaA Delta 16V"/>
        <s v="1968 Ford Mustang"/>
        <s v="2001 Ferrari Enzo"/>
        <s v="1958 Setra Bus"/>
        <s v="2002 Suzuki XREO"/>
        <s v="1969 Corvair Monza"/>
        <s v="1968 Dodge Charger"/>
        <s v="1969 Ford Falcon"/>
        <s v="1970 Plymouth Hemi Cuda"/>
        <s v="1957 Chevy Pickup"/>
        <s v="1969 Dodge Charger"/>
        <s v="1940 Ford Pickup Truck"/>
        <s v="1993 Mazda RX-7"/>
        <s v="1937 Lincoln Berline"/>
        <s v="1936 Mercedes-Benz 500K Special Roadster"/>
        <s v="1965 Aston Martin DB5"/>
        <s v="1980s Black Hawk Helicopter"/>
        <s v="1917 Grand Touring Sedan"/>
        <s v="1948 Porsche 356-A Roadster"/>
        <s v="1995 Honda Civic"/>
        <s v="1998 Chrysler Plymouth Prowler"/>
        <s v="1911 Ford Town Car"/>
        <s v="1964 Mercedes Tour Bus"/>
        <s v="1932 Model A Ford J-Coupe"/>
        <s v="1926 Ford Fire Engine"/>
        <s v="P-51-D Mustang"/>
        <s v="1936 Harley Davidson El Knucklehead"/>
        <s v="1928 Mercedes-Benz SSK"/>
        <s v="1999 Indy 500 Monte Carlo SS"/>
        <s v="1913 Ford Model T Speedster"/>
        <s v="1934 Ford V8 Coupe"/>
        <s v="1999 Yamaha Speed Boat"/>
        <s v="18th Century Vintage Horse Carriage"/>
        <s v="1903 Ford Model A"/>
        <s v="1992 Ferrari 360 Spider red"/>
        <s v="1985 Toyota Supra"/>
        <s v="Collectable Wooden Train"/>
        <s v="1969 Dodge Super Bee"/>
        <s v="1917 Maxwell Touring Car"/>
        <s v="1976 Ford Gran Torino"/>
        <s v="1948 Porsche Type 356 Roadster"/>
        <s v="1957 Vespa GS150"/>
        <s v="1941 Chevrolet Special Deluxe Cabriolet"/>
        <s v="1970 Triumph Spitfire"/>
        <s v="1932 Alfa Romeo 8C2300 Spider Sport"/>
        <s v="1904 Buick Runabout"/>
        <s v="1940s Ford truck"/>
        <s v="1939 Cadillac Limousine"/>
        <s v="1957 Corvette Convertible"/>
        <s v="1957 Ford Thunderbird"/>
        <s v="1970 Chevy Chevelle SS 454"/>
        <s v="1970 Dodge Coronet"/>
        <s v="1997 BMW R 1100 S"/>
        <s v="1966 Shelby Cobra 427 S/C"/>
        <s v="1928 British Royal Navy Airplane"/>
        <s v="1939 Chevrolet Deluxe Coupe"/>
        <s v="1960 BSA Gold Star DBD34"/>
        <s v="18th century schooner"/>
        <s v="1938 Cadillac V-16 Presidential Limousine"/>
        <s v="1962 Volkswagen Microbus"/>
        <s v="1982 Ducati 900 Monster"/>
        <s v="1949 Jaguar XK 120"/>
        <s v="1958 Chevy Corvette Limited Edition"/>
        <s v="1900s Vintage Bi-Plane"/>
        <s v="1952 Citroen-15CV"/>
        <s v="1982 Lamborghini Diablo"/>
        <s v="1912 Ford Model T Delivery Wagon"/>
        <s v="1969 Chevrolet Camaro Z28"/>
        <s v="1971 Alpine Renault 1600s"/>
        <s v="1937 Horch 930V Limousine"/>
        <s v="2002 Chevy Corvette"/>
        <s v="1940 Ford Delivery Sedan"/>
        <s v="1956 Porsche 356A Coupe"/>
        <s v="Corsair F4U ( Bird Cage)"/>
        <s v="1936 Mercedes Benz 500k Roadster"/>
        <s v="1992 Porsche Cayenne Turbo Silver"/>
        <s v="1936 Chrysler Airflow"/>
        <s v="1900s Vintage Tri-Plane"/>
        <s v="1961 Chevrolet Impala"/>
        <s v="1980’s GM Manhattan Express"/>
        <s v="1997 BMW F650 ST"/>
        <s v="1982 Ducati 996 R"/>
        <s v="1954 Greyhound Scenicruiser"/>
        <s v="1950's Chicago Surface Lines Streetcar"/>
        <s v="1996 Peterbilt 379 Stake Bed with Outrigger"/>
        <s v="1928 Ford Phaeton Deluxe"/>
        <s v="1974 Ducati 350 Mk3 Desmo"/>
        <s v="1930 Buick Marquette Phaeton"/>
        <s v="Diamond T620 Semi-Skirted Tanker"/>
        <s v="1962 City of Detroit Streetcar"/>
        <s v="2002 Yamaha YZR M1"/>
        <s v="The Schooner Bluenose"/>
        <s v="American Airlines: B767-300"/>
        <s v="The Mayflower"/>
        <s v="HMS Bounty"/>
        <s v="America West Airlines B757-200"/>
        <s v="The USS Constitution Ship"/>
        <s v="1982 Camaro Z28"/>
        <s v="ATA: B757-300"/>
        <s v="F/A 18 Hornet 1/72"/>
        <s v="The Titanic"/>
        <s v="The Queen Mary"/>
        <s v="American Airlines: MD-11S"/>
        <s v="Boeing X-32A JSF"/>
        <s v="Pont Yacht"/>
      </sharedItems>
    </cacheField>
    <cacheField name="Categoria" numFmtId="0">
      <sharedItems count="7">
        <s v="Motos"/>
        <s v="Carros Classicos"/>
        <s v="Caminhões e Ônibus"/>
        <s v="Carros Vintage"/>
        <s v="Aviões"/>
        <s v="Navios"/>
        <s v="Trens"/>
      </sharedItems>
    </cacheField>
    <cacheField name="Escala" numFmtId="49">
      <sharedItems count="8">
        <s v="1:10"/>
        <s v="1:12"/>
        <s v="1:18"/>
        <s v="1:72"/>
        <s v="1:24"/>
        <s v="1:32"/>
        <s v="1:50"/>
        <s v="1:700"/>
      </sharedItems>
    </cacheField>
    <cacheField name="Fornecedor" numFmtId="0">
      <sharedItems count="13">
        <s v="Min Lin Diecast"/>
        <s v="Classic Metal Creations"/>
        <s v="Highway 66 Mini Classics"/>
        <s v="Red Start Diecast"/>
        <s v="Motor City Art Classics"/>
        <s v="Second Gear Diecast"/>
        <s v="Autoart Studio Design"/>
        <s v="Welly Diecast Productions"/>
        <s v="Unimax Art Galleries"/>
        <s v="Studio M Art Models"/>
        <s v="Exoto Designs"/>
        <s v="Gearbox Collectibles"/>
        <s v="Carousel DieCast Legends"/>
      </sharedItems>
    </cacheField>
    <cacheField name="Descrição" numFmtId="0">
      <sharedItems count="95" longText="1">
        <s v="This replica features working kickstand, front suspension, gear-shift lever, footbrake lever, drive chain, wheels and steering. All parts are particularly delicate due to their precise scale and require special care and attention."/>
        <s v="Turnable front wheels; steering function; detailed interior; detailed engine; opening hood; opening trunk; opening doors; and detailed chassis."/>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a_, precision diecast replica, baked enamel finish, 1:10 scale model, removable fender, seat and tank cover piece for displaying the superior detail of the v-twin engine"/>
        <s v="Features include: Turnable front wheels; steering function; detailed interior; detailed engine; opening hood; opening trunk; opening doors; and detailed chassis."/>
        <s v="Hood, doors and trunk all open to reveal highly detailed interior features. Steering wheel actually turns the front wheels. Color dark green."/>
        <s v="Model features 30 windows, skylights &amp; glare resistant glass, working steering system, original logos"/>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s v="1:18 scale die-cast about 10&quot; long doors open, hood opens, trunk opens and wheels roll"/>
        <s v="1:12 scale model of a 1968 Dodge Charger. Hood, doors and trunk all open to reveal highly detailed interior features. Steering wheel actually turns the front wheels. Color black"/>
        <s v="Very detailed 1970 Plymouth Cuda model in 1:12 scale. The Cuda is generally accepted as one of the fastest original muscle cars from the 1970s. This model is a reproduction of one of the orginal 652 cars built in 1970. Red color."/>
        <s v="1:12 scale die-cast about 20&quot; long Hood opens, Rubber wheels"/>
        <s v="Detailed model of the 1969 Dodge Charger. This model includes finely detailed interior and exterior features. Painted in red and white."/>
        <s v="This model features soft rubber tires, working steering, rubber mud guards, authentic Ford logos, detailed undercarriage, opening doors and hood,  removable split rear gate, full size spare mounted in bed, detailed interior with opening glove box"/>
        <s v="This model features, opening hood, opening doors, detailed engine, rear spoiler, opening trunk, working steering, tinted windows, baked enamel finish. Color red."/>
        <s v="Features opening engine cover, doors, trunk, and fuel filler cap. Color black"/>
        <s v="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
        <s v="Die-cast model of the silver 1965 Aston Martin DB5 in silver. This model includes full wire wheels and doors that open with fully detailed passenger compartment. In 1:18 scale, this model measures approximately 10 inches/20 cm long."/>
        <s v="1:18 scale replica of actual Army's UH-60L BLACK HAWK Helicopter. 100% hand-assembled. Features rotating rotor blades, propeller blades and rubber wheels."/>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s v="This precision die-cast replica features opening doors, superb detail and craftsmanship, working steering system, opening forward compartment, opening rear trunk with removable spare, 4 wheel independent spring suspension as well as factory baked enamel finish."/>
        <s v="This model features, opening hood, opening doors, detailed engine, rear spoiler, opening trunk, working steering, tinted windows, baked enamel finish. Color yellow."/>
        <s v="Features opening hood, opening doors, opening trunk, wide white wall tires, front door arm rests, working steering system."/>
        <s v="Exact replica. 100+ parts. working steering system, original logos"/>
        <s v="This model features grille-mounted chrome horn, lift-up louvered hood, fold-down rumble seat, working steering system, chrome-covered spare, opening doors, detailed and wired engine"/>
        <s v="Gleaming red handsome appearance. Everything is here the fire hoses, ladder, axes, bells, lanterns, ready to fight any inferno."/>
        <s v="Has retractable wheels and comes with a stand"/>
        <s v="Intricately detailed with chrome accents and trim, official die-struck logos and baked enamel finish."/>
        <s v="This 1:18 replica features grille-mounted chrome horn, lift-up louvered hood, fold-down rumble seat, working steering system, chrome-covered spare, opening doors, detailed and wired engine. Color black."/>
        <s v="Features include opening and closing doors. Color: Red"/>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s v="Chrome Trim, Chrome Grille, Opening Hood, Opening Doors, Opening Trunk, Detailed Engine, Working Steering System"/>
        <s v="Exact replica. Wood and Metal. Many extras including rigging, long boats, pilot house, anchors, etc. Comes with three masts, all square-rigged."/>
        <s v="Hand crafted diecast-like metal horse carriage is re-created in about 1:18 scale of antique horse carriage. This antique style metal Stagecoach is all hand-assembled with many different parts._x000a__x000a_This collectible metal horse carriage is painted in classic Red, and features turning steering wheel and is entirely hand-finished."/>
        <s v="Features opening trunk,  working steering system"/>
        <s v="his replica features opening doors, superb detail and craftsmanship, working steering system, opening forward compartment, opening rear trunk with removable spare, 4 wheel independent spring suspension as well as factory baked enamel finish."/>
        <s v="This model features soft rubber tires, working steering, rubber mud guards, authentic Ford logos, detailed undercarriage, opening doors and hood, removable split rear gate, full size spare mounted in bed, detailed interior with opening glove box"/>
        <s v="Hand crafted wooden toy train set is in about 1:18 scale, 25 inches in total length including 2 additional carts, of actual vintage train. This antique style wooden toy train model set is all hand-assembled with 100% wood."/>
        <s v="This replica features opening doors, superb detail and craftsmanship, working steering system, opening forward compartment, opening rear trunk with removable spare, 4 wheel independent spring suspension as well as factory baked enamel finish."/>
        <s v="Features Gold Trim, Full Size Spare Tire, Chrome Trim, Chrome Grille, Opening Hood, Opening Doors, Opening Trunk, Detailed Engine, Working Steering System"/>
        <s v="Highly detailed 1976 Ford Gran Torino &quot;Starsky and Hutch&quot; diecast model. Very well constructed and painted in red and white patterns."/>
        <s v="This model features working front and rear suspension on accurately replicated and actuating shock absorbers as well as opening engine cover, rear stabilizer flap,  and 4 opening doors."/>
        <s v="Features rotating wheels , working kick stand. Comes with stand."/>
        <s v="Features opening hood, opening doors, opening trunk, wide white wall tires, front door arm rests, working steering system, leather upholstery. Color black."/>
        <s v="Features include opening and closing doors. Color: White."/>
        <s v="This 1:18 scale precision die cast replica features the 6 front headlights of the original, plus a detailed version of the 142 horsepower straight 8 engine, dual spares and their famous comprehensive dashboard. Color black."/>
        <s v="This 1940s Ford Pick-Up truck is re-created in 1:18 scale of original 1940s Ford truck. This antique style metal 1940s Ford Flatbed truck is all hand-assembled. This collectible 1940's Pick-Up truck is painted in classic dark green color, and features rotating wheels."/>
        <s v="Features completely detailed interior including Velvet flocked drapes,deluxe wood grain floor, and a wood grain casket with seperate chrome handles"/>
        <s v="1957 die cast Corvette Convertible in Roman Red with white sides and whitewall tires. 1:18 scale quality die-cast with detailed engine and underbvody. Now you can own The Classic Corvette."/>
        <s v="This 1:18 scale precision die-cast replica, with its optional porthole hardtop and factory baked-enamel Thunderbird Bronze finish, is a 100% accurate rendition of this American classic."/>
        <s v="This model features rotating wheels, working streering system and opening doors. All parts are particularly delicate due to their precise scale and require special care and attention. It should not be picked up by the doors, roof, hood or trunk."/>
        <s v="1:24 scale die-cast about 18&quot; long doors open, hood opens and rubber wheels"/>
        <s v="Detailed scale replica with working suspension and constructed from over 70 parts"/>
        <s v="This diecast model of the 1966 Shelby Cobra 427 S/C includes many authentic details and operating parts. The 1:24 scale model of this iconic lighweight sports car from the 1960s comes in silver and it's own display case."/>
        <s v="Official logos and insignias"/>
        <s v="This 1:24 scale die-cast replica of the 1939 Chevrolet Deluxe Coupe has the same classy look as the original. Features opening trunk, hood and doors and a showroom quality baked enamel finish."/>
        <s v="All wood with canvas sails. Many extras including rigging, long boats, pilot house, anchors, etc. Comes with 4 masts, all square-rigged."/>
        <s v="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
        <s v="This 1:18 scale die cast replica of the 1962 Microbus is loaded with features: A working steering system, opening front doors and tailgate, and famous two-tone factory baked enamel finish, are all topped of by the sliding, real fabric, sunroof."/>
        <s v="Features two-tone paint with chrome accents, superior die-cast detail , rotating wheels , working kick stand"/>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s v="The operating parts of this 1958 Chevy Corvette Limited Edition are particularly delicate due to their precise scale and require special care and attention. Features rotating wheels, working streering, opening doors and trunk. Color dark green."/>
        <s v="Hand crafted diecast-like metal bi-plane is re-created in about 1:24 scale of antique pioneer airplane. All hand-assembled with many different parts. Hand-painted in classic yellow and features correct markings of original airplane."/>
        <s v="Precision crafted hand-assembled 1:18 scale reproduction of the 1952 15CV, with its independent spring suspension, working steering system, opening doors and hood, detailed engine and instrument panel, all topped of with a factory fresh baked enamel finish."/>
        <s v="This model features chrome trim and grille, opening hood, opening doors, opening trunk, detailed engine, working steering system. Color white."/>
        <s v="1969 Z/28 Chevy Camaro 1:24 scale replica. The operating parts of this limited edition 1:24 scale diecast model car 1969 Chevy Camaro Z28- hood, trunk, wheels, streering, suspension and doors- are particularly delicate due to their precise scale and require special care and attention."/>
        <s v="This 1971 Alpine Renault 1600s replica Features opening doors, superb detail and craftsmanship, working steering system, opening forward compartment, opening rear trunk with removable spare, 4 wheel independent spring suspension as well as factory baked enamel finish."/>
        <s v="Features opening hood, opening doors, opening trunk, wide white wall tires, front door arm rests, working steering system"/>
        <s v="The operating parts of this limited edition Diecast 2002 Chevy Corvette 50th Anniversary Pace car Limited Edition are particularly delicate due to their precise scale and require special care and attention. Features rotating wheels, poseable streering, opening doors and trunk."/>
        <s v="Chrome Trim, Chrome Grille, Opening Hood, Opening Doors, Opening Trunk, Detailed Engine, Working Steering System. Color black."/>
        <s v="Has retractable wheels and comes with a stand. Official logos and insignias."/>
        <s v="This model features grille-mounted chrome horn, lift-up louvered hood, fold-down rumble seat, working steering system and rubber wheels. Color black."/>
        <s v="Features opening trunk,  working steering system. Color dark green."/>
        <s v="Hand crafted diecast-like metal Triplane is Re-created in about 1:24 scale of antique pioneer airplane. This antique style metal triplane is all hand-assembled with many different parts."/>
        <s v="This 1:18 scale precision die-cast reproduction of the 1961 Chevrolet Impala has all the features-doors, hood and trunk that open; detailed 409 cubic-inch engine; chrome dashboard and stick shift, two-tone interior; working steering system; all topped of with a factory baked-enamel finish."/>
        <s v="This 1980’s era new look Manhattan express is still active, running from the Bronx to mid-town Manhattan. Has 35 opeining windows and working lights. Needs a battery."/>
        <s v="Features official die-struck logos and baked enamel finish. Comes with stand."/>
        <s v="Model features bi-level seating, 50 windows, skylights &amp; glare resistant glass, working steering system, original logos"/>
        <s v="This streetcar is a joy to see. It has 80 separate windows, electric wire guides, detailed interiors with seats, poles and drivers controls, rolling and turning wheel assemblies, plus authentic factory baked-enamel finishes (Green Hornet for Chicago and Cream and Crimson for Boston)."/>
        <s v="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
        <s v="This model features grille-mounted chrome horn, lift-up louvered hood, fold-down rumble seat, working steering system"/>
        <s v="This model features two-tone paint with chrome accents, superior die-cast detail , rotating wheels , working kick stand"/>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s v="This streetcar is a joy to see. It has 99 separate windows, electric wire guides, detailed interiors with seats, poles and drivers controls, rolling and turning wheel assemblies, plus authentic factory baked-enamel finishes (Green Hornet for Chicago and Cream and Crimson for Boston)."/>
        <s v="All wood with canvas sails. Measures 31 1/2 inches in Length, 22 inches High and 4 3/4 inches Wide. Many extras._x000a_The schooner Bluenose was built in Nova Scotia in 1921 to fish the rough waters off the coast of Newfoundland. Because of the Bluenose racing prowess she became the pride of all Canadians. Still featured on stamps and the Canadian dime, the Bluenose was lost off Haiti in 1946."/>
        <s v="Exact replia with official logos and insignias and retractable wheels"/>
        <s v="Measures 31 1/2 inches Long x 25 1/2 inches High x 10 5/8 inches Wide_x000a_All wood with canvas sail. Extras include long boats, rigging, ladders, railing, anchors, side cannons, hand painted, etc."/>
        <s v="Measures 30 inches Long x 27 1/2 inches High x 4 3/4 inches Wide. _x000a_Many extras including rigging, long boats, pilot house, anchors, etc. Comes with three masts, all square-rigged."/>
        <s v="Official logos and insignias. Working steering system. Rotating jet engines"/>
        <s v="All wood with canvas sails. Measures 31 1/2&quot; Length x 22 3/8&quot; High x 8 1/4&quot; Width. Extras include 4 boats on deck, sea sprite on bow, anchors, copper railing, pilot houses, etc."/>
        <s v="Features include opening and closing doors. Color: White. _x000a_Measures approximately 9 1/2&quot; Long."/>
        <s v="10&quot; Wingspan with retractable landing gears.Comes with pilot"/>
        <s v="Completed model measures 19 1/2 inches long, 9 inches high, 3inches wide and is in barn red/black. All wood and metal."/>
        <s v="Polished finish. Exact replia with official logos and insignias and retractable wheels"/>
        <s v="Measures 38 inches Long x 33 3/4 inches High. Includes a stand._x000a_Many extras including rigging, long boats, pilot house, anchors, etc. Comes with 2 masts, all square-rigged"/>
      </sharedItems>
    </cacheField>
    <cacheField name="Qtd.Estoque" numFmtId="164">
      <sharedItems containsSemiMixedTypes="0" containsString="0" containsNumber="1" containsInteger="1" minValue="15" maxValue="9997" count="110">
        <n v="7933"/>
        <n v="7305"/>
        <n v="6625"/>
        <n v="5582"/>
        <n v="3252"/>
        <n v="6791"/>
        <n v="68"/>
        <n v="3619"/>
        <n v="1579"/>
        <n v="9997"/>
        <n v="6906"/>
        <n v="9123"/>
        <n v="1049"/>
        <n v="5663"/>
        <n v="6125"/>
        <n v="7323"/>
        <n v="2613"/>
        <n v="3975"/>
        <n v="8693"/>
        <n v="8635"/>
        <n v="9042"/>
        <n v="5330"/>
        <n v="2724"/>
        <n v="8826"/>
        <n v="9772"/>
        <n v="4724"/>
        <n v="540"/>
        <n v="8258"/>
        <n v="9354"/>
        <n v="2018"/>
        <n v="992"/>
        <n v="4357"/>
        <n v="548"/>
        <n v="8164"/>
        <n v="4189"/>
        <n v="5649"/>
        <n v="4259"/>
        <n v="5992"/>
        <n v="3913"/>
        <n v="8347"/>
        <n v="7733"/>
        <n v="6450"/>
        <n v="1917"/>
        <n v="7913"/>
        <n v="9127"/>
        <n v="8990"/>
        <n v="7689"/>
        <n v="2378"/>
        <n v="5545"/>
        <n v="6553"/>
        <n v="8290"/>
        <n v="3128"/>
        <n v="6645"/>
        <n v="1249"/>
        <n v="3209"/>
        <n v="1005"/>
        <n v="4074"/>
        <n v="7003"/>
        <n v="8197"/>
        <n v="3627"/>
        <n v="7332"/>
        <n v="15"/>
        <n v="1898"/>
        <n v="2847"/>
        <n v="2327"/>
        <n v="6840"/>
        <n v="2350"/>
        <n v="2542"/>
        <n v="5942"/>
        <n v="1452"/>
        <n v="7723"/>
        <n v="9173"/>
        <n v="4695"/>
        <n v="7995"/>
        <n v="2902"/>
        <n v="9446"/>
        <n v="6621"/>
        <n v="6600"/>
        <n v="6812"/>
        <n v="2081"/>
        <n v="6582"/>
        <n v="4710"/>
        <n v="2756"/>
        <n v="7869"/>
        <n v="5099"/>
        <n v="178"/>
        <n v="9241"/>
        <n v="2874"/>
        <n v="8601"/>
        <n v="814"/>
        <n v="136"/>
        <n v="3341"/>
        <n v="7062"/>
        <n v="1016"/>
        <n v="1645"/>
        <n v="600"/>
        <n v="1897"/>
        <n v="5841"/>
        <n v="737"/>
        <n v="3501"/>
        <n v="9653"/>
        <n v="7083"/>
        <n v="6934"/>
        <n v="7106"/>
        <n v="551"/>
        <n v="1956"/>
        <n v="5088"/>
        <n v="8820"/>
        <n v="4857"/>
        <n v="414"/>
      </sharedItems>
    </cacheField>
    <cacheField name="Preço de Compra" numFmtId="165">
      <sharedItems containsSemiMixedTypes="0" containsString="0" containsNumber="1" minValue="15.91" maxValue="103.42" count="108">
        <n v="48.81"/>
        <n v="98.58"/>
        <n v="68.989999999999995"/>
        <n v="91.02"/>
        <n v="85.68"/>
        <n v="103.42"/>
        <n v="95.34"/>
        <n v="95.59"/>
        <n v="77.900000000000006"/>
        <n v="66.27"/>
        <n v="89.14"/>
        <n v="75.16"/>
        <n v="83.05"/>
        <n v="31.92"/>
        <n v="55.7"/>
        <n v="58.73"/>
        <n v="58.33"/>
        <n v="83.51"/>
        <n v="60.62"/>
        <n v="24.26"/>
        <n v="65.959999999999994"/>
        <n v="77.27"/>
        <n v="86.7"/>
        <n v="53.9"/>
        <n v="93.89"/>
        <n v="101.51"/>
        <n v="33.299999999999997"/>
        <n v="74.86"/>
        <n v="58.48"/>
        <n v="24.92"/>
        <n v="49"/>
        <n v="24.23"/>
        <n v="72.56"/>
        <n v="56.76"/>
        <n v="60.78"/>
        <n v="34.35"/>
        <n v="51.61"/>
        <n v="60.74"/>
        <n v="68.3"/>
        <n v="57.01"/>
        <n v="67.56"/>
        <n v="49.05"/>
        <n v="57.54"/>
        <n v="73.489999999999995"/>
        <n v="62.16"/>
        <n v="32.950000000000003"/>
        <n v="64.58"/>
        <n v="91.92"/>
        <n v="43.26"/>
        <n v="52.66"/>
        <n v="84.76"/>
        <n v="23.14"/>
        <n v="69.930000000000007"/>
        <n v="34.21"/>
        <n v="49.24"/>
        <n v="32.369999999999997"/>
        <n v="60.86"/>
        <n v="29.18"/>
        <n v="66.739999999999995"/>
        <n v="22.57"/>
        <n v="37.32"/>
        <n v="82.34"/>
        <n v="20.61"/>
        <n v="61.34"/>
        <n v="47.1"/>
        <n v="47.25"/>
        <n v="15.91"/>
        <n v="34.25"/>
        <n v="72.819999999999993"/>
        <n v="16.239999999999998"/>
        <n v="46.91"/>
        <n v="50.51"/>
        <n v="38.58"/>
        <n v="26.3"/>
        <n v="62.11"/>
        <n v="48.64"/>
        <n v="98.3"/>
        <n v="29.34"/>
        <n v="21.75"/>
        <n v="69.78"/>
        <n v="57.46"/>
        <n v="36.229999999999997"/>
        <n v="32.33"/>
        <n v="53.93"/>
        <n v="66.92"/>
        <n v="24.14"/>
        <n v="25.98"/>
        <n v="26.72"/>
        <n v="33.61"/>
        <n v="33.020000000000003"/>
        <n v="56.13"/>
        <n v="27.06"/>
        <n v="68.290000000000006"/>
        <n v="37.49"/>
        <n v="34.17"/>
        <n v="34"/>
        <n v="51.15"/>
        <n v="43.3"/>
        <n v="39.83"/>
        <n v="68.8"/>
        <n v="33.97"/>
        <n v="46.53"/>
        <n v="59.33"/>
        <n v="54.4"/>
        <n v="51.09"/>
        <n v="53.63"/>
        <n v="36.270000000000003"/>
        <n v="32.770000000000003"/>
      </sharedItems>
    </cacheField>
    <cacheField name="Preço de Compra em Estoque" numFmtId="165">
      <sharedItems containsSemiMixedTypes="0" containsString="0" containsNumber="1" minValue="559.79999999999995" maxValue="917493.08"/>
    </cacheField>
    <cacheField name="Preço de Venda" numFmtId="165">
      <sharedItems containsSemiMixedTypes="0" containsString="0" containsNumber="1" minValue="33.19" maxValue="214.3"/>
    </cacheField>
    <cacheField name="Preço de Venda em Estoque" numFmtId="165">
      <sharedItems containsSemiMixedTypes="0" containsString="0" containsNumber="1" minValue="1142.55" maxValue="1565461.5"/>
    </cacheField>
    <cacheField name="Lucro Bruto" numFmtId="165">
      <sharedItems containsSemiMixedTypes="0" containsString="0" containsNumber="1" minValue="10.619999999999997" maxValue="115.72000000000001"/>
    </cacheField>
    <cacheField name="Lucro Bruto em Estoque" numFmtId="165">
      <sharedItems containsSemiMixedTypes="0" containsString="0" containsNumber="1" minValue="582.75" maxValue="845334.600000000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x v="0"/>
    <x v="0"/>
    <x v="0"/>
    <x v="0"/>
    <x v="0"/>
    <x v="0"/>
    <x v="0"/>
    <n v="387209.73000000004"/>
    <n v="95.7"/>
    <n v="759188.1"/>
    <n v="46.89"/>
    <n v="371978.37"/>
  </r>
  <r>
    <x v="1"/>
    <x v="1"/>
    <x v="1"/>
    <x v="0"/>
    <x v="1"/>
    <x v="1"/>
    <x v="1"/>
    <x v="1"/>
    <n v="720126.9"/>
    <n v="214.3"/>
    <n v="1565461.5"/>
    <n v="115.72000000000001"/>
    <n v="845334.60000000009"/>
  </r>
  <r>
    <x v="2"/>
    <x v="2"/>
    <x v="0"/>
    <x v="0"/>
    <x v="2"/>
    <x v="2"/>
    <x v="2"/>
    <x v="2"/>
    <n v="457058.74999999994"/>
    <n v="118.94"/>
    <n v="787977.5"/>
    <n v="49.95"/>
    <n v="330918.75"/>
  </r>
  <r>
    <x v="3"/>
    <x v="3"/>
    <x v="0"/>
    <x v="0"/>
    <x v="3"/>
    <x v="3"/>
    <x v="3"/>
    <x v="3"/>
    <n v="508073.63999999996"/>
    <n v="193.66"/>
    <n v="1081010.1199999999"/>
    <n v="102.64"/>
    <n v="572936.48"/>
  </r>
  <r>
    <x v="4"/>
    <x v="4"/>
    <x v="1"/>
    <x v="0"/>
    <x v="4"/>
    <x v="4"/>
    <x v="4"/>
    <x v="4"/>
    <n v="278631.36000000004"/>
    <n v="136"/>
    <n v="442272"/>
    <n v="50.319999999999993"/>
    <n v="163640.63999999998"/>
  </r>
  <r>
    <x v="5"/>
    <x v="5"/>
    <x v="1"/>
    <x v="0"/>
    <x v="5"/>
    <x v="4"/>
    <x v="5"/>
    <x v="5"/>
    <n v="702325.22"/>
    <n v="147.74"/>
    <n v="1003302.3400000001"/>
    <n v="44.320000000000007"/>
    <n v="300977.12000000005"/>
  </r>
  <r>
    <x v="6"/>
    <x v="6"/>
    <x v="1"/>
    <x v="1"/>
    <x v="6"/>
    <x v="5"/>
    <x v="6"/>
    <x v="6"/>
    <n v="6483.12"/>
    <n v="194.57"/>
    <n v="13230.76"/>
    <n v="99.22999999999999"/>
    <n v="6747.6399999999994"/>
  </r>
  <r>
    <x v="7"/>
    <x v="7"/>
    <x v="1"/>
    <x v="1"/>
    <x v="5"/>
    <x v="1"/>
    <x v="7"/>
    <x v="7"/>
    <n v="345940.21"/>
    <n v="207.8"/>
    <n v="752028.20000000007"/>
    <n v="112.21000000000001"/>
    <n v="406087.99000000005"/>
  </r>
  <r>
    <x v="8"/>
    <x v="8"/>
    <x v="2"/>
    <x v="1"/>
    <x v="7"/>
    <x v="6"/>
    <x v="8"/>
    <x v="8"/>
    <n v="123004.1"/>
    <n v="136.66999999999999"/>
    <n v="215801.93"/>
    <n v="58.769999999999982"/>
    <n v="92797.829999999973"/>
  </r>
  <r>
    <x v="9"/>
    <x v="9"/>
    <x v="0"/>
    <x v="1"/>
    <x v="8"/>
    <x v="7"/>
    <x v="9"/>
    <x v="9"/>
    <n v="662501.18999999994"/>
    <n v="150.62"/>
    <n v="1505748.1400000001"/>
    <n v="84.350000000000009"/>
    <n v="843246.95000000007"/>
  </r>
  <r>
    <x v="10"/>
    <x v="10"/>
    <x v="1"/>
    <x v="2"/>
    <x v="7"/>
    <x v="8"/>
    <x v="10"/>
    <x v="10"/>
    <n v="615600.84"/>
    <n v="151.08000000000001"/>
    <n v="1043358.4800000001"/>
    <n v="61.940000000000012"/>
    <n v="427757.64000000007"/>
  </r>
  <r>
    <x v="11"/>
    <x v="11"/>
    <x v="1"/>
    <x v="1"/>
    <x v="7"/>
    <x v="9"/>
    <x v="11"/>
    <x v="11"/>
    <n v="685684.67999999993"/>
    <n v="117.44"/>
    <n v="1071405.1199999999"/>
    <n v="42.28"/>
    <n v="385720.44"/>
  </r>
  <r>
    <x v="12"/>
    <x v="12"/>
    <x v="1"/>
    <x v="1"/>
    <x v="5"/>
    <x v="1"/>
    <x v="12"/>
    <x v="12"/>
    <n v="87119.45"/>
    <n v="173.02"/>
    <n v="181497.98"/>
    <n v="89.970000000000013"/>
    <n v="94378.530000000013"/>
  </r>
  <r>
    <x v="13"/>
    <x v="13"/>
    <x v="1"/>
    <x v="1"/>
    <x v="9"/>
    <x v="10"/>
    <x v="13"/>
    <x v="13"/>
    <n v="180762.96000000002"/>
    <n v="79.8"/>
    <n v="451907.39999999997"/>
    <n v="47.879999999999995"/>
    <n v="271144.44"/>
  </r>
  <r>
    <x v="14"/>
    <x v="14"/>
    <x v="2"/>
    <x v="1"/>
    <x v="10"/>
    <x v="11"/>
    <x v="14"/>
    <x v="14"/>
    <n v="341162.5"/>
    <n v="118.5"/>
    <n v="725812.5"/>
    <n v="62.8"/>
    <n v="384650"/>
  </r>
  <r>
    <x v="15"/>
    <x v="15"/>
    <x v="1"/>
    <x v="1"/>
    <x v="7"/>
    <x v="12"/>
    <x v="15"/>
    <x v="15"/>
    <n v="430079.79"/>
    <n v="115.16"/>
    <n v="843316.67999999993"/>
    <n v="56.43"/>
    <n v="413236.89"/>
  </r>
  <r>
    <x v="16"/>
    <x v="16"/>
    <x v="2"/>
    <x v="2"/>
    <x v="9"/>
    <x v="13"/>
    <x v="16"/>
    <x v="16"/>
    <n v="152416.29"/>
    <n v="116.67"/>
    <n v="304858.71000000002"/>
    <n v="58.34"/>
    <n v="152442.42000000001"/>
  </r>
  <r>
    <x v="17"/>
    <x v="17"/>
    <x v="1"/>
    <x v="2"/>
    <x v="2"/>
    <x v="14"/>
    <x v="17"/>
    <x v="17"/>
    <n v="331952.25"/>
    <n v="141.54"/>
    <n v="562621.5"/>
    <n v="58.029999999999987"/>
    <n v="230669.24999999994"/>
  </r>
  <r>
    <x v="18"/>
    <x v="18"/>
    <x v="3"/>
    <x v="2"/>
    <x v="4"/>
    <x v="15"/>
    <x v="18"/>
    <x v="18"/>
    <n v="526969.66"/>
    <n v="102.74"/>
    <n v="893118.82"/>
    <n v="42.12"/>
    <n v="366149.16"/>
  </r>
  <r>
    <x v="19"/>
    <x v="19"/>
    <x v="3"/>
    <x v="2"/>
    <x v="9"/>
    <x v="16"/>
    <x v="19"/>
    <x v="19"/>
    <n v="209485.1"/>
    <n v="53.91"/>
    <n v="465512.85"/>
    <n v="29.649999999999995"/>
    <n v="256027.74999999997"/>
  </r>
  <r>
    <x v="20"/>
    <x v="20"/>
    <x v="1"/>
    <x v="2"/>
    <x v="1"/>
    <x v="17"/>
    <x v="20"/>
    <x v="20"/>
    <n v="596410.31999999995"/>
    <n v="124.44"/>
    <n v="1125186.48"/>
    <n v="58.480000000000004"/>
    <n v="528776.16"/>
  </r>
  <r>
    <x v="21"/>
    <x v="21"/>
    <x v="4"/>
    <x v="2"/>
    <x v="3"/>
    <x v="18"/>
    <x v="21"/>
    <x v="21"/>
    <n v="411849.1"/>
    <n v="157.69"/>
    <n v="840487.7"/>
    <n v="80.42"/>
    <n v="428638.60000000003"/>
  </r>
  <r>
    <x v="22"/>
    <x v="22"/>
    <x v="3"/>
    <x v="2"/>
    <x v="7"/>
    <x v="19"/>
    <x v="22"/>
    <x v="22"/>
    <n v="236170.80000000002"/>
    <n v="170"/>
    <n v="463080"/>
    <n v="83.3"/>
    <n v="226909.19999999998"/>
  </r>
  <r>
    <x v="23"/>
    <x v="23"/>
    <x v="1"/>
    <x v="2"/>
    <x v="11"/>
    <x v="20"/>
    <x v="23"/>
    <x v="23"/>
    <n v="475721.39999999997"/>
    <n v="77"/>
    <n v="679602"/>
    <n v="23.1"/>
    <n v="203880.6"/>
  </r>
  <r>
    <x v="24"/>
    <x v="24"/>
    <x v="1"/>
    <x v="2"/>
    <x v="0"/>
    <x v="21"/>
    <x v="24"/>
    <x v="24"/>
    <n v="917493.08"/>
    <n v="142.25"/>
    <n v="1390067"/>
    <n v="48.36"/>
    <n v="472573.92"/>
  </r>
  <r>
    <x v="25"/>
    <x v="25"/>
    <x v="1"/>
    <x v="2"/>
    <x v="11"/>
    <x v="1"/>
    <x v="25"/>
    <x v="25"/>
    <n v="479533.24000000005"/>
    <n v="163.72999999999999"/>
    <n v="773460.5199999999"/>
    <n v="62.219999999999985"/>
    <n v="293927.27999999991"/>
  </r>
  <r>
    <x v="26"/>
    <x v="26"/>
    <x v="3"/>
    <x v="2"/>
    <x v="4"/>
    <x v="22"/>
    <x v="26"/>
    <x v="26"/>
    <n v="17982"/>
    <n v="60.54"/>
    <n v="32691.599999999999"/>
    <n v="27.240000000000002"/>
    <n v="14709.6"/>
  </r>
  <r>
    <x v="27"/>
    <x v="27"/>
    <x v="2"/>
    <x v="2"/>
    <x v="8"/>
    <x v="23"/>
    <x v="27"/>
    <x v="27"/>
    <n v="618193.88"/>
    <n v="122.73"/>
    <n v="1013504.3400000001"/>
    <n v="47.870000000000005"/>
    <n v="395310.46"/>
  </r>
  <r>
    <x v="28"/>
    <x v="28"/>
    <x v="3"/>
    <x v="2"/>
    <x v="6"/>
    <x v="24"/>
    <x v="28"/>
    <x v="28"/>
    <n v="547021.91999999993"/>
    <n v="127.13"/>
    <n v="1189174.02"/>
    <n v="68.650000000000006"/>
    <n v="642152.10000000009"/>
  </r>
  <r>
    <x v="29"/>
    <x v="29"/>
    <x v="2"/>
    <x v="2"/>
    <x v="12"/>
    <x v="25"/>
    <x v="29"/>
    <x v="29"/>
    <n v="50288.560000000005"/>
    <n v="60.77"/>
    <n v="122633.86"/>
    <n v="35.85"/>
    <n v="72345.3"/>
  </r>
  <r>
    <x v="30"/>
    <x v="30"/>
    <x v="4"/>
    <x v="3"/>
    <x v="11"/>
    <x v="26"/>
    <x v="30"/>
    <x v="30"/>
    <n v="48608"/>
    <n v="84.48"/>
    <n v="83804.160000000003"/>
    <n v="35.480000000000004"/>
    <n v="35196.160000000003"/>
  </r>
  <r>
    <x v="31"/>
    <x v="31"/>
    <x v="0"/>
    <x v="2"/>
    <x v="7"/>
    <x v="27"/>
    <x v="31"/>
    <x v="31"/>
    <n v="105570.11"/>
    <n v="60.57"/>
    <n v="263903.49"/>
    <n v="36.340000000000003"/>
    <n v="158333.38"/>
  </r>
  <r>
    <x v="32"/>
    <x v="32"/>
    <x v="3"/>
    <x v="2"/>
    <x v="11"/>
    <x v="28"/>
    <x v="32"/>
    <x v="32"/>
    <n v="39762.880000000005"/>
    <n v="168.75"/>
    <n v="92475"/>
    <n v="96.19"/>
    <n v="52712.119999999995"/>
  </r>
  <r>
    <x v="33"/>
    <x v="33"/>
    <x v="1"/>
    <x v="2"/>
    <x v="3"/>
    <x v="29"/>
    <x v="33"/>
    <x v="33"/>
    <n v="463388.63999999996"/>
    <n v="132"/>
    <n v="1077648"/>
    <n v="75.240000000000009"/>
    <n v="614259.3600000001"/>
  </r>
  <r>
    <x v="34"/>
    <x v="34"/>
    <x v="3"/>
    <x v="2"/>
    <x v="12"/>
    <x v="30"/>
    <x v="34"/>
    <x v="34"/>
    <n v="254607.42"/>
    <n v="101.31"/>
    <n v="424387.59"/>
    <n v="40.53"/>
    <n v="169780.17"/>
  </r>
  <r>
    <x v="35"/>
    <x v="35"/>
    <x v="3"/>
    <x v="2"/>
    <x v="0"/>
    <x v="31"/>
    <x v="35"/>
    <x v="35"/>
    <n v="194043.15"/>
    <n v="62.46"/>
    <n v="352836.54"/>
    <n v="28.11"/>
    <n v="158793.38999999998"/>
  </r>
  <r>
    <x v="36"/>
    <x v="36"/>
    <x v="5"/>
    <x v="2"/>
    <x v="0"/>
    <x v="32"/>
    <x v="36"/>
    <x v="36"/>
    <n v="219806.99"/>
    <n v="86.02"/>
    <n v="366359.18"/>
    <n v="34.409999999999997"/>
    <n v="146552.18999999997"/>
  </r>
  <r>
    <x v="37"/>
    <x v="37"/>
    <x v="3"/>
    <x v="2"/>
    <x v="3"/>
    <x v="33"/>
    <x v="37"/>
    <x v="37"/>
    <n v="363954.08"/>
    <n v="104.72"/>
    <n v="627482.24"/>
    <n v="43.98"/>
    <n v="263528.15999999997"/>
  </r>
  <r>
    <x v="38"/>
    <x v="38"/>
    <x v="3"/>
    <x v="2"/>
    <x v="8"/>
    <x v="34"/>
    <x v="38"/>
    <x v="38"/>
    <n v="267257.89999999997"/>
    <n v="136.59"/>
    <n v="534476.67000000004"/>
    <n v="68.290000000000006"/>
    <n v="267218.77"/>
  </r>
  <r>
    <x v="39"/>
    <x v="39"/>
    <x v="1"/>
    <x v="2"/>
    <x v="8"/>
    <x v="35"/>
    <x v="39"/>
    <x v="8"/>
    <n v="650231.30000000005"/>
    <n v="169.34"/>
    <n v="1413480.98"/>
    <n v="91.44"/>
    <n v="763249.67999999993"/>
  </r>
  <r>
    <x v="40"/>
    <x v="40"/>
    <x v="1"/>
    <x v="2"/>
    <x v="2"/>
    <x v="36"/>
    <x v="40"/>
    <x v="39"/>
    <n v="440858.32999999996"/>
    <n v="107.57"/>
    <n v="831838.80999999994"/>
    <n v="50.559999999999995"/>
    <n v="390980.48"/>
  </r>
  <r>
    <x v="41"/>
    <x v="41"/>
    <x v="6"/>
    <x v="2"/>
    <x v="12"/>
    <x v="37"/>
    <x v="41"/>
    <x v="40"/>
    <n v="435762"/>
    <n v="100.84"/>
    <n v="650418"/>
    <n v="33.28"/>
    <n v="214656"/>
  </r>
  <r>
    <x v="42"/>
    <x v="42"/>
    <x v="1"/>
    <x v="2"/>
    <x v="0"/>
    <x v="38"/>
    <x v="42"/>
    <x v="41"/>
    <n v="94028.849999999991"/>
    <n v="80.41"/>
    <n v="154145.97"/>
    <n v="31.36"/>
    <n v="60117.119999999995"/>
  </r>
  <r>
    <x v="43"/>
    <x v="43"/>
    <x v="3"/>
    <x v="2"/>
    <x v="10"/>
    <x v="39"/>
    <x v="43"/>
    <x v="42"/>
    <n v="455314.02"/>
    <n v="99.21"/>
    <n v="785048.73"/>
    <n v="41.669999999999995"/>
    <n v="329734.70999999996"/>
  </r>
  <r>
    <x v="44"/>
    <x v="44"/>
    <x v="1"/>
    <x v="2"/>
    <x v="11"/>
    <x v="40"/>
    <x v="44"/>
    <x v="43"/>
    <n v="670743.23"/>
    <n v="146.99"/>
    <n v="1341577.73"/>
    <n v="73.500000000000014"/>
    <n v="670834.50000000012"/>
  </r>
  <r>
    <x v="45"/>
    <x v="45"/>
    <x v="1"/>
    <x v="2"/>
    <x v="11"/>
    <x v="41"/>
    <x v="45"/>
    <x v="44"/>
    <n v="558818.4"/>
    <n v="141.28"/>
    <n v="1270107.2"/>
    <n v="79.12"/>
    <n v="711288.8"/>
  </r>
  <r>
    <x v="46"/>
    <x v="46"/>
    <x v="0"/>
    <x v="2"/>
    <x v="9"/>
    <x v="42"/>
    <x v="46"/>
    <x v="45"/>
    <n v="253352.55000000002"/>
    <n v="62.17"/>
    <n v="478025.13"/>
    <n v="29.22"/>
    <n v="224672.58"/>
  </r>
  <r>
    <x v="47"/>
    <x v="47"/>
    <x v="3"/>
    <x v="2"/>
    <x v="10"/>
    <x v="43"/>
    <x v="47"/>
    <x v="46"/>
    <n v="153571.24"/>
    <n v="105.87"/>
    <n v="251758.86000000002"/>
    <n v="41.290000000000006"/>
    <n v="98187.62000000001"/>
  </r>
  <r>
    <x v="48"/>
    <x v="48"/>
    <x v="1"/>
    <x v="2"/>
    <x v="0"/>
    <x v="44"/>
    <x v="48"/>
    <x v="47"/>
    <n v="509696.4"/>
    <n v="143.62"/>
    <n v="796372.9"/>
    <n v="51.7"/>
    <n v="286676.5"/>
  </r>
  <r>
    <x v="49"/>
    <x v="49"/>
    <x v="3"/>
    <x v="2"/>
    <x v="10"/>
    <x v="45"/>
    <x v="49"/>
    <x v="48"/>
    <n v="283482.77999999997"/>
    <n v="92.03"/>
    <n v="603072.59"/>
    <n v="48.77"/>
    <n v="319589.81"/>
  </r>
  <r>
    <x v="50"/>
    <x v="50"/>
    <x v="3"/>
    <x v="2"/>
    <x v="10"/>
    <x v="34"/>
    <x v="50"/>
    <x v="49"/>
    <n v="436551.39999999997"/>
    <n v="87.77"/>
    <n v="727613.29999999993"/>
    <n v="35.11"/>
    <n v="291061.90000000002"/>
  </r>
  <r>
    <x v="51"/>
    <x v="51"/>
    <x v="2"/>
    <x v="2"/>
    <x v="4"/>
    <x v="46"/>
    <x v="51"/>
    <x v="50"/>
    <n v="265129.28000000003"/>
    <n v="121.08"/>
    <n v="378738.24"/>
    <n v="36.319999999999993"/>
    <n v="113608.95999999998"/>
  </r>
  <r>
    <x v="52"/>
    <x v="52"/>
    <x v="3"/>
    <x v="2"/>
    <x v="9"/>
    <x v="47"/>
    <x v="52"/>
    <x v="51"/>
    <n v="153765.30000000002"/>
    <n v="50.31"/>
    <n v="334309.95"/>
    <n v="27.17"/>
    <n v="180544.65000000002"/>
  </r>
  <r>
    <x v="53"/>
    <x v="53"/>
    <x v="1"/>
    <x v="2"/>
    <x v="1"/>
    <x v="48"/>
    <x v="53"/>
    <x v="52"/>
    <n v="87342.57"/>
    <n v="148.80000000000001"/>
    <n v="185851.2"/>
    <n v="78.87"/>
    <n v="98508.63"/>
  </r>
  <r>
    <x v="54"/>
    <x v="54"/>
    <x v="1"/>
    <x v="2"/>
    <x v="9"/>
    <x v="49"/>
    <x v="54"/>
    <x v="53"/>
    <n v="109779.89"/>
    <n v="71.27"/>
    <n v="228705.43"/>
    <n v="37.059999999999995"/>
    <n v="118925.53999999998"/>
  </r>
  <r>
    <x v="55"/>
    <x v="55"/>
    <x v="1"/>
    <x v="4"/>
    <x v="8"/>
    <x v="50"/>
    <x v="55"/>
    <x v="54"/>
    <n v="49486.200000000004"/>
    <n v="73.489999999999995"/>
    <n v="73857.45"/>
    <n v="24.249999999999993"/>
    <n v="24371.249999999993"/>
  </r>
  <r>
    <x v="56"/>
    <x v="56"/>
    <x v="1"/>
    <x v="4"/>
    <x v="2"/>
    <x v="51"/>
    <x v="56"/>
    <x v="55"/>
    <n v="131875.37999999998"/>
    <n v="57.8"/>
    <n v="235477.19999999998"/>
    <n v="25.43"/>
    <n v="103601.81999999999"/>
  </r>
  <r>
    <x v="57"/>
    <x v="57"/>
    <x v="0"/>
    <x v="4"/>
    <x v="6"/>
    <x v="52"/>
    <x v="57"/>
    <x v="56"/>
    <n v="426202.58"/>
    <n v="112.7"/>
    <n v="789238.1"/>
    <n v="51.84"/>
    <n v="363035.52"/>
  </r>
  <r>
    <x v="58"/>
    <x v="58"/>
    <x v="1"/>
    <x v="4"/>
    <x v="12"/>
    <x v="53"/>
    <x v="58"/>
    <x v="57"/>
    <n v="239188.46"/>
    <n v="50.31"/>
    <n v="412391.07"/>
    <n v="21.130000000000003"/>
    <n v="173202.61000000002"/>
  </r>
  <r>
    <x v="59"/>
    <x v="59"/>
    <x v="4"/>
    <x v="4"/>
    <x v="1"/>
    <x v="54"/>
    <x v="59"/>
    <x v="58"/>
    <n v="242065.97999999998"/>
    <n v="109.42"/>
    <n v="396866.34"/>
    <n v="42.680000000000007"/>
    <n v="154800.36000000002"/>
  </r>
  <r>
    <x v="60"/>
    <x v="60"/>
    <x v="3"/>
    <x v="4"/>
    <x v="4"/>
    <x v="55"/>
    <x v="60"/>
    <x v="59"/>
    <n v="165483.24"/>
    <n v="33.19"/>
    <n v="243349.08"/>
    <n v="10.619999999999997"/>
    <n v="77865.839999999982"/>
  </r>
  <r>
    <x v="61"/>
    <x v="61"/>
    <x v="0"/>
    <x v="4"/>
    <x v="2"/>
    <x v="52"/>
    <x v="61"/>
    <x v="60"/>
    <n v="559.79999999999995"/>
    <n v="76.17"/>
    <n v="1142.55"/>
    <n v="38.85"/>
    <n v="582.75"/>
  </r>
  <r>
    <x v="62"/>
    <x v="62"/>
    <x v="5"/>
    <x v="4"/>
    <x v="12"/>
    <x v="56"/>
    <x v="62"/>
    <x v="61"/>
    <n v="156281.32"/>
    <n v="122.89"/>
    <n v="233245.22"/>
    <n v="40.549999999999997"/>
    <n v="76963.899999999994"/>
  </r>
  <r>
    <x v="63"/>
    <x v="63"/>
    <x v="3"/>
    <x v="4"/>
    <x v="1"/>
    <x v="57"/>
    <x v="63"/>
    <x v="62"/>
    <n v="58676.67"/>
    <n v="44.8"/>
    <n v="127545.59999999999"/>
    <n v="24.189999999999998"/>
    <n v="68868.929999999993"/>
  </r>
  <r>
    <x v="64"/>
    <x v="64"/>
    <x v="2"/>
    <x v="4"/>
    <x v="6"/>
    <x v="58"/>
    <x v="64"/>
    <x v="63"/>
    <n v="142738.18000000002"/>
    <n v="127.79"/>
    <n v="297367.33"/>
    <n v="66.45"/>
    <n v="154629.15"/>
  </r>
  <r>
    <x v="65"/>
    <x v="65"/>
    <x v="0"/>
    <x v="4"/>
    <x v="2"/>
    <x v="59"/>
    <x v="65"/>
    <x v="64"/>
    <n v="322164"/>
    <n v="69.260000000000005"/>
    <n v="473738.4"/>
    <n v="22.160000000000004"/>
    <n v="151574.40000000002"/>
  </r>
  <r>
    <x v="66"/>
    <x v="66"/>
    <x v="1"/>
    <x v="4"/>
    <x v="1"/>
    <x v="60"/>
    <x v="66"/>
    <x v="65"/>
    <n v="111037.5"/>
    <n v="90.87"/>
    <n v="213544.5"/>
    <n v="43.620000000000005"/>
    <n v="102507.00000000001"/>
  </r>
  <r>
    <x v="67"/>
    <x v="67"/>
    <x v="1"/>
    <x v="4"/>
    <x v="12"/>
    <x v="61"/>
    <x v="67"/>
    <x v="66"/>
    <n v="40443.22"/>
    <n v="35.36"/>
    <n v="89885.119999999995"/>
    <n v="19.45"/>
    <n v="49441.9"/>
  </r>
  <r>
    <x v="68"/>
    <x v="68"/>
    <x v="4"/>
    <x v="4"/>
    <x v="6"/>
    <x v="62"/>
    <x v="68"/>
    <x v="67"/>
    <n v="203513.5"/>
    <n v="68.510000000000005"/>
    <n v="407086.42000000004"/>
    <n v="34.260000000000005"/>
    <n v="203572.92000000004"/>
  </r>
  <r>
    <x v="69"/>
    <x v="69"/>
    <x v="1"/>
    <x v="4"/>
    <x v="10"/>
    <x v="63"/>
    <x v="69"/>
    <x v="68"/>
    <n v="105734.63999999998"/>
    <n v="117.44"/>
    <n v="170522.88"/>
    <n v="44.620000000000005"/>
    <n v="64788.240000000005"/>
  </r>
  <r>
    <x v="70"/>
    <x v="70"/>
    <x v="1"/>
    <x v="4"/>
    <x v="5"/>
    <x v="38"/>
    <x v="70"/>
    <x v="69"/>
    <n v="125421.51999999999"/>
    <n v="37.76"/>
    <n v="291620.47999999998"/>
    <n v="21.52"/>
    <n v="166198.96"/>
  </r>
  <r>
    <x v="71"/>
    <x v="71"/>
    <x v="3"/>
    <x v="4"/>
    <x v="0"/>
    <x v="64"/>
    <x v="71"/>
    <x v="70"/>
    <n v="430305.43"/>
    <n v="88.51"/>
    <n v="811902.2300000001"/>
    <n v="41.600000000000009"/>
    <n v="381596.8000000001"/>
  </r>
  <r>
    <x v="72"/>
    <x v="72"/>
    <x v="1"/>
    <x v="4"/>
    <x v="10"/>
    <x v="65"/>
    <x v="72"/>
    <x v="71"/>
    <n v="237144.44999999998"/>
    <n v="85.61"/>
    <n v="401938.95"/>
    <n v="35.1"/>
    <n v="164794.5"/>
  </r>
  <r>
    <x v="73"/>
    <x v="73"/>
    <x v="1"/>
    <x v="4"/>
    <x v="7"/>
    <x v="66"/>
    <x v="73"/>
    <x v="72"/>
    <n v="308447.09999999998"/>
    <n v="61.23"/>
    <n v="489533.85"/>
    <n v="22.65"/>
    <n v="181086.75"/>
  </r>
  <r>
    <x v="74"/>
    <x v="74"/>
    <x v="3"/>
    <x v="4"/>
    <x v="6"/>
    <x v="67"/>
    <x v="74"/>
    <x v="73"/>
    <n v="76322.600000000006"/>
    <n v="65.75"/>
    <n v="190806.5"/>
    <n v="39.450000000000003"/>
    <n v="114483.90000000001"/>
  </r>
  <r>
    <x v="75"/>
    <x v="75"/>
    <x v="1"/>
    <x v="4"/>
    <x v="11"/>
    <x v="68"/>
    <x v="75"/>
    <x v="74"/>
    <n v="586691.05999999994"/>
    <n v="107.08"/>
    <n v="1011477.6799999999"/>
    <n v="44.97"/>
    <n v="424786.62"/>
  </r>
  <r>
    <x v="76"/>
    <x v="76"/>
    <x v="3"/>
    <x v="4"/>
    <x v="12"/>
    <x v="69"/>
    <x v="76"/>
    <x v="75"/>
    <n v="322045.44"/>
    <n v="83.86"/>
    <n v="555237.05999999994"/>
    <n v="35.22"/>
    <n v="233191.62"/>
  </r>
  <r>
    <x v="77"/>
    <x v="77"/>
    <x v="1"/>
    <x v="2"/>
    <x v="1"/>
    <x v="4"/>
    <x v="77"/>
    <x v="76"/>
    <n v="648780"/>
    <n v="140.43"/>
    <n v="926838"/>
    <n v="42.13000000000001"/>
    <n v="278058.00000000006"/>
  </r>
  <r>
    <x v="78"/>
    <x v="78"/>
    <x v="4"/>
    <x v="4"/>
    <x v="5"/>
    <x v="70"/>
    <x v="78"/>
    <x v="77"/>
    <n v="199864.08"/>
    <n v="68.239999999999995"/>
    <n v="464850.87999999995"/>
    <n v="38.899999999999991"/>
    <n v="264986.79999999993"/>
  </r>
  <r>
    <x v="79"/>
    <x v="79"/>
    <x v="3"/>
    <x v="4"/>
    <x v="3"/>
    <x v="71"/>
    <x v="79"/>
    <x v="78"/>
    <n v="45261.75"/>
    <n v="41.03"/>
    <n v="85383.430000000008"/>
    <n v="19.28"/>
    <n v="40121.68"/>
  </r>
  <r>
    <x v="80"/>
    <x v="80"/>
    <x v="1"/>
    <x v="4"/>
    <x v="10"/>
    <x v="38"/>
    <x v="80"/>
    <x v="79"/>
    <n v="459291.96"/>
    <n v="118.28"/>
    <n v="778518.96"/>
    <n v="48.5"/>
    <n v="319227"/>
  </r>
  <r>
    <x v="81"/>
    <x v="81"/>
    <x v="3"/>
    <x v="4"/>
    <x v="5"/>
    <x v="72"/>
    <x v="81"/>
    <x v="80"/>
    <n v="270636.59999999998"/>
    <n v="97.39"/>
    <n v="458706.9"/>
    <n v="39.93"/>
    <n v="188070.3"/>
  </r>
  <r>
    <x v="82"/>
    <x v="82"/>
    <x v="4"/>
    <x v="4"/>
    <x v="8"/>
    <x v="73"/>
    <x v="82"/>
    <x v="81"/>
    <n v="99849.87999999999"/>
    <n v="72.45"/>
    <n v="199672.2"/>
    <n v="36.220000000000006"/>
    <n v="99822.320000000022"/>
  </r>
  <r>
    <x v="83"/>
    <x v="83"/>
    <x v="1"/>
    <x v="2"/>
    <x v="1"/>
    <x v="74"/>
    <x v="83"/>
    <x v="82"/>
    <n v="254404.77"/>
    <n v="80.84"/>
    <n v="636129.96000000008"/>
    <n v="48.510000000000005"/>
    <n v="381725.19000000006"/>
  </r>
  <r>
    <x v="84"/>
    <x v="84"/>
    <x v="2"/>
    <x v="5"/>
    <x v="4"/>
    <x v="75"/>
    <x v="84"/>
    <x v="83"/>
    <n v="274989.07"/>
    <n v="96.31"/>
    <n v="491084.69"/>
    <n v="42.38"/>
    <n v="216095.62000000002"/>
  </r>
  <r>
    <x v="85"/>
    <x v="85"/>
    <x v="0"/>
    <x v="5"/>
    <x v="10"/>
    <x v="76"/>
    <x v="85"/>
    <x v="84"/>
    <n v="11911.76"/>
    <n v="99.89"/>
    <n v="17780.420000000002"/>
    <n v="32.97"/>
    <n v="5868.66"/>
  </r>
  <r>
    <x v="86"/>
    <x v="86"/>
    <x v="0"/>
    <x v="5"/>
    <x v="11"/>
    <x v="42"/>
    <x v="86"/>
    <x v="85"/>
    <n v="223077.74000000002"/>
    <n v="40.229999999999997"/>
    <n v="371765.43"/>
    <n v="16.089999999999996"/>
    <n v="148687.68999999997"/>
  </r>
  <r>
    <x v="87"/>
    <x v="87"/>
    <x v="2"/>
    <x v="5"/>
    <x v="1"/>
    <x v="77"/>
    <x v="87"/>
    <x v="86"/>
    <n v="74666.52"/>
    <n v="54.11"/>
    <n v="155512.13999999998"/>
    <n v="28.13"/>
    <n v="80845.62"/>
  </r>
  <r>
    <x v="88"/>
    <x v="88"/>
    <x v="6"/>
    <x v="5"/>
    <x v="11"/>
    <x v="78"/>
    <x v="88"/>
    <x v="87"/>
    <n v="229818.72"/>
    <n v="62.14"/>
    <n v="534466.14"/>
    <n v="35.42"/>
    <n v="304647.42000000004"/>
  </r>
  <r>
    <x v="89"/>
    <x v="89"/>
    <x v="2"/>
    <x v="5"/>
    <x v="3"/>
    <x v="79"/>
    <x v="89"/>
    <x v="88"/>
    <n v="27358.54"/>
    <n v="64.64"/>
    <n v="52616.959999999999"/>
    <n v="31.03"/>
    <n v="25258.420000000002"/>
  </r>
  <r>
    <x v="90"/>
    <x v="90"/>
    <x v="3"/>
    <x v="5"/>
    <x v="2"/>
    <x v="80"/>
    <x v="90"/>
    <x v="89"/>
    <n v="4490.72"/>
    <n v="68.790000000000006"/>
    <n v="9355.44"/>
    <n v="35.770000000000003"/>
    <n v="4864.72"/>
  </r>
  <r>
    <x v="91"/>
    <x v="91"/>
    <x v="0"/>
    <x v="5"/>
    <x v="5"/>
    <x v="81"/>
    <x v="91"/>
    <x v="90"/>
    <n v="187530.33000000002"/>
    <n v="102.05"/>
    <n v="340949.05"/>
    <n v="45.919999999999995"/>
    <n v="153418.71999999997"/>
  </r>
  <r>
    <x v="92"/>
    <x v="92"/>
    <x v="3"/>
    <x v="6"/>
    <x v="9"/>
    <x v="34"/>
    <x v="92"/>
    <x v="91"/>
    <n v="191097.72"/>
    <n v="43.64"/>
    <n v="308185.68"/>
    <n v="16.580000000000002"/>
    <n v="117087.96"/>
  </r>
  <r>
    <x v="93"/>
    <x v="93"/>
    <x v="2"/>
    <x v="6"/>
    <x v="2"/>
    <x v="82"/>
    <x v="93"/>
    <x v="92"/>
    <n v="69382.64"/>
    <n v="115.75"/>
    <n v="117602"/>
    <n v="47.459999999999994"/>
    <n v="48219.359999999993"/>
  </r>
  <r>
    <x v="94"/>
    <x v="94"/>
    <x v="6"/>
    <x v="6"/>
    <x v="1"/>
    <x v="83"/>
    <x v="94"/>
    <x v="93"/>
    <n v="61671.05"/>
    <n v="58.58"/>
    <n v="96364.099999999991"/>
    <n v="21.089999999999996"/>
    <n v="34693.049999999996"/>
  </r>
  <r>
    <x v="95"/>
    <x v="95"/>
    <x v="0"/>
    <x v="6"/>
    <x v="6"/>
    <x v="42"/>
    <x v="95"/>
    <x v="94"/>
    <n v="20502"/>
    <n v="81.36"/>
    <n v="48816"/>
    <n v="47.19"/>
    <n v="28314"/>
  </r>
  <r>
    <x v="96"/>
    <x v="96"/>
    <x v="5"/>
    <x v="7"/>
    <x v="6"/>
    <x v="84"/>
    <x v="96"/>
    <x v="95"/>
    <n v="64498"/>
    <n v="66.67"/>
    <n v="126472.99"/>
    <n v="32.67"/>
    <n v="61974.990000000005"/>
  </r>
  <r>
    <x v="97"/>
    <x v="97"/>
    <x v="4"/>
    <x v="7"/>
    <x v="0"/>
    <x v="85"/>
    <x v="97"/>
    <x v="96"/>
    <n v="298767.14999999997"/>
    <n v="91.34"/>
    <n v="533516.94000000006"/>
    <n v="40.190000000000005"/>
    <n v="234749.79000000004"/>
  </r>
  <r>
    <x v="98"/>
    <x v="98"/>
    <x v="5"/>
    <x v="7"/>
    <x v="9"/>
    <x v="86"/>
    <x v="98"/>
    <x v="97"/>
    <n v="31912.1"/>
    <n v="86.61"/>
    <n v="63831.57"/>
    <n v="43.31"/>
    <n v="31919.47"/>
  </r>
  <r>
    <x v="99"/>
    <x v="99"/>
    <x v="5"/>
    <x v="7"/>
    <x v="8"/>
    <x v="87"/>
    <x v="99"/>
    <x v="98"/>
    <n v="139444.82999999999"/>
    <n v="90.52"/>
    <n v="316910.51999999996"/>
    <n v="50.69"/>
    <n v="177465.69"/>
  </r>
  <r>
    <x v="100"/>
    <x v="100"/>
    <x v="4"/>
    <x v="7"/>
    <x v="4"/>
    <x v="88"/>
    <x v="100"/>
    <x v="99"/>
    <n v="664126.4"/>
    <n v="99.72"/>
    <n v="962597.16"/>
    <n v="30.92"/>
    <n v="298470.76"/>
  </r>
  <r>
    <x v="101"/>
    <x v="101"/>
    <x v="5"/>
    <x v="7"/>
    <x v="3"/>
    <x v="89"/>
    <x v="101"/>
    <x v="100"/>
    <n v="240609.50999999998"/>
    <n v="72.28"/>
    <n v="511959.24"/>
    <n v="38.31"/>
    <n v="271349.73000000004"/>
  </r>
  <r>
    <x v="102"/>
    <x v="102"/>
    <x v="1"/>
    <x v="2"/>
    <x v="12"/>
    <x v="90"/>
    <x v="102"/>
    <x v="101"/>
    <n v="322639.02"/>
    <n v="101.15"/>
    <n v="701374.10000000009"/>
    <n v="54.620000000000005"/>
    <n v="378735.08"/>
  </r>
  <r>
    <x v="103"/>
    <x v="103"/>
    <x v="4"/>
    <x v="7"/>
    <x v="2"/>
    <x v="85"/>
    <x v="103"/>
    <x v="102"/>
    <n v="421598.98"/>
    <n v="118.65"/>
    <n v="843126.9"/>
    <n v="59.320000000000007"/>
    <n v="421527.92000000004"/>
  </r>
  <r>
    <x v="104"/>
    <x v="104"/>
    <x v="4"/>
    <x v="3"/>
    <x v="4"/>
    <x v="91"/>
    <x v="104"/>
    <x v="103"/>
    <n v="29974.399999999998"/>
    <n v="80"/>
    <n v="44080"/>
    <n v="25.6"/>
    <n v="14105.6"/>
  </r>
  <r>
    <x v="105"/>
    <x v="105"/>
    <x v="5"/>
    <x v="7"/>
    <x v="12"/>
    <x v="92"/>
    <x v="105"/>
    <x v="104"/>
    <n v="99932.040000000008"/>
    <n v="100.17"/>
    <n v="195932.52"/>
    <n v="49.08"/>
    <n v="96000.48"/>
  </r>
  <r>
    <x v="106"/>
    <x v="106"/>
    <x v="5"/>
    <x v="7"/>
    <x v="7"/>
    <x v="32"/>
    <x v="106"/>
    <x v="105"/>
    <n v="272869.44"/>
    <n v="99.31"/>
    <n v="505289.28"/>
    <n v="45.68"/>
    <n v="232419.84"/>
  </r>
  <r>
    <x v="107"/>
    <x v="107"/>
    <x v="4"/>
    <x v="7"/>
    <x v="5"/>
    <x v="93"/>
    <x v="107"/>
    <x v="106"/>
    <n v="319901.40000000002"/>
    <n v="74.03"/>
    <n v="652944.6"/>
    <n v="37.76"/>
    <n v="333043.19999999995"/>
  </r>
  <r>
    <x v="108"/>
    <x v="108"/>
    <x v="4"/>
    <x v="3"/>
    <x v="4"/>
    <x v="91"/>
    <x v="108"/>
    <x v="107"/>
    <n v="159163.89000000001"/>
    <n v="49.66"/>
    <n v="241198.62"/>
    <n v="16.889999999999993"/>
    <n v="82034.729999999967"/>
  </r>
  <r>
    <x v="109"/>
    <x v="109"/>
    <x v="5"/>
    <x v="3"/>
    <x v="8"/>
    <x v="94"/>
    <x v="109"/>
    <x v="26"/>
    <n v="13786.199999999999"/>
    <n v="54.6"/>
    <n v="22604.400000000001"/>
    <n v="21.300000000000004"/>
    <n v="8818.2000000000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7C313-54BD-4F23-9E11-2E88E8E079B4}" name="Tabela dinâ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3:C44" firstHeaderRow="0" firstDataRow="1" firstDataCol="0" rowPageCount="1" colPageCount="1"/>
  <pivotFields count="13">
    <pivotField showAll="0">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showAll="0">
      <items count="111">
        <item x="62"/>
        <item x="37"/>
        <item x="68"/>
        <item x="82"/>
        <item x="38"/>
        <item x="50"/>
        <item x="26"/>
        <item x="71"/>
        <item x="34"/>
        <item x="22"/>
        <item x="43"/>
        <item x="29"/>
        <item x="59"/>
        <item x="90"/>
        <item x="32"/>
        <item x="92"/>
        <item x="49"/>
        <item x="28"/>
        <item x="35"/>
        <item x="81"/>
        <item x="31"/>
        <item x="79"/>
        <item x="19"/>
        <item x="74"/>
        <item x="18"/>
        <item x="63"/>
        <item x="52"/>
        <item x="60"/>
        <item x="76"/>
        <item x="16"/>
        <item x="51"/>
        <item x="47"/>
        <item x="23"/>
        <item x="45"/>
        <item x="66"/>
        <item x="88"/>
        <item x="1"/>
        <item x="69"/>
        <item x="87"/>
        <item x="77"/>
        <item x="14"/>
        <item x="53"/>
        <item x="54"/>
        <item x="46"/>
        <item x="67"/>
        <item x="8"/>
        <item x="61"/>
        <item x="83"/>
        <item x="94"/>
        <item x="5"/>
        <item x="64"/>
        <item x="27"/>
        <item x="20"/>
        <item x="58"/>
        <item x="11"/>
        <item x="6"/>
        <item x="72"/>
        <item x="10"/>
        <item x="15"/>
        <item x="42"/>
        <item x="12"/>
        <item x="0"/>
        <item x="55"/>
        <item x="56"/>
        <item x="13"/>
        <item x="48"/>
        <item x="73"/>
        <item x="4"/>
        <item x="91"/>
        <item x="44"/>
        <item x="84"/>
        <item x="21"/>
        <item x="102"/>
        <item x="65"/>
        <item x="86"/>
        <item x="70"/>
        <item x="40"/>
        <item x="39"/>
        <item x="80"/>
        <item x="17"/>
        <item x="24"/>
        <item x="2"/>
        <item x="89"/>
        <item x="85"/>
        <item x="57"/>
        <item x="25"/>
        <item x="33"/>
        <item x="36"/>
        <item x="7"/>
        <item x="75"/>
        <item x="9"/>
        <item x="95"/>
        <item x="3"/>
        <item x="100"/>
        <item x="97"/>
        <item x="107"/>
        <item x="103"/>
        <item x="108"/>
        <item x="41"/>
        <item x="78"/>
        <item x="93"/>
        <item x="104"/>
        <item x="99"/>
        <item x="30"/>
        <item x="109"/>
        <item x="98"/>
        <item x="106"/>
        <item x="96"/>
        <item x="105"/>
        <item x="101"/>
        <item t="default"/>
      </items>
    </pivotField>
    <pivotField showAll="0">
      <items count="8">
        <item x="4"/>
        <item x="2"/>
        <item x="1"/>
        <item x="3"/>
        <item x="0"/>
        <item x="5"/>
        <item x="6"/>
        <item t="default"/>
      </items>
    </pivotField>
    <pivotField showAll="0">
      <items count="9">
        <item x="0"/>
        <item x="1"/>
        <item x="2"/>
        <item x="4"/>
        <item x="5"/>
        <item x="6"/>
        <item x="7"/>
        <item x="3"/>
        <item t="default"/>
      </items>
    </pivotField>
    <pivotField axis="axisPage" showAll="0">
      <items count="14">
        <item x="6"/>
        <item x="12"/>
        <item x="1"/>
        <item x="10"/>
        <item x="11"/>
        <item x="2"/>
        <item x="0"/>
        <item x="4"/>
        <item x="3"/>
        <item x="5"/>
        <item x="9"/>
        <item x="8"/>
        <item x="7"/>
        <item t="default"/>
      </items>
    </pivotField>
    <pivotField showAll="0"/>
    <pivotField dataField="1" numFmtId="164" showAll="0">
      <items count="111">
        <item x="61"/>
        <item x="6"/>
        <item x="90"/>
        <item x="85"/>
        <item x="109"/>
        <item x="26"/>
        <item x="32"/>
        <item x="104"/>
        <item x="95"/>
        <item x="98"/>
        <item x="89"/>
        <item x="30"/>
        <item x="55"/>
        <item x="93"/>
        <item x="12"/>
        <item x="53"/>
        <item x="69"/>
        <item x="8"/>
        <item x="94"/>
        <item x="96"/>
        <item x="62"/>
        <item x="42"/>
        <item x="105"/>
        <item x="29"/>
        <item x="79"/>
        <item x="64"/>
        <item x="66"/>
        <item x="47"/>
        <item x="67"/>
        <item x="16"/>
        <item x="22"/>
        <item x="82"/>
        <item x="63"/>
        <item x="87"/>
        <item x="74"/>
        <item x="51"/>
        <item x="54"/>
        <item x="4"/>
        <item x="91"/>
        <item x="99"/>
        <item x="7"/>
        <item x="59"/>
        <item x="38"/>
        <item x="17"/>
        <item x="56"/>
        <item x="34"/>
        <item x="36"/>
        <item x="31"/>
        <item x="72"/>
        <item x="81"/>
        <item x="25"/>
        <item x="108"/>
        <item x="106"/>
        <item x="84"/>
        <item x="21"/>
        <item x="48"/>
        <item x="3"/>
        <item x="35"/>
        <item x="13"/>
        <item x="97"/>
        <item x="68"/>
        <item x="37"/>
        <item x="14"/>
        <item x="41"/>
        <item x="49"/>
        <item x="80"/>
        <item x="77"/>
        <item x="76"/>
        <item x="2"/>
        <item x="52"/>
        <item x="5"/>
        <item x="78"/>
        <item x="65"/>
        <item x="10"/>
        <item x="102"/>
        <item x="57"/>
        <item x="92"/>
        <item x="101"/>
        <item x="103"/>
        <item x="1"/>
        <item x="15"/>
        <item x="60"/>
        <item x="46"/>
        <item x="70"/>
        <item x="40"/>
        <item x="83"/>
        <item x="43"/>
        <item x="0"/>
        <item x="73"/>
        <item x="33"/>
        <item x="58"/>
        <item x="27"/>
        <item x="50"/>
        <item x="39"/>
        <item x="88"/>
        <item x="19"/>
        <item x="18"/>
        <item x="107"/>
        <item x="23"/>
        <item x="45"/>
        <item x="20"/>
        <item x="11"/>
        <item x="44"/>
        <item x="71"/>
        <item x="86"/>
        <item x="28"/>
        <item x="75"/>
        <item x="100"/>
        <item x="24"/>
        <item x="9"/>
        <item t="default"/>
      </items>
    </pivotField>
    <pivotField dataField="1" numFmtId="165" showAll="0">
      <items count="109">
        <item x="66"/>
        <item x="69"/>
        <item x="62"/>
        <item x="78"/>
        <item x="59"/>
        <item x="51"/>
        <item x="85"/>
        <item x="31"/>
        <item x="19"/>
        <item x="29"/>
        <item x="86"/>
        <item x="73"/>
        <item x="87"/>
        <item x="91"/>
        <item x="57"/>
        <item x="77"/>
        <item x="13"/>
        <item x="82"/>
        <item x="55"/>
        <item x="107"/>
        <item x="45"/>
        <item x="89"/>
        <item x="26"/>
        <item x="88"/>
        <item x="100"/>
        <item x="95"/>
        <item x="94"/>
        <item x="53"/>
        <item x="67"/>
        <item x="35"/>
        <item x="81"/>
        <item x="106"/>
        <item x="60"/>
        <item x="93"/>
        <item x="72"/>
        <item x="98"/>
        <item x="48"/>
        <item x="97"/>
        <item x="101"/>
        <item x="70"/>
        <item x="64"/>
        <item x="65"/>
        <item x="75"/>
        <item x="0"/>
        <item x="30"/>
        <item x="41"/>
        <item x="54"/>
        <item x="71"/>
        <item x="104"/>
        <item x="96"/>
        <item x="36"/>
        <item x="49"/>
        <item x="105"/>
        <item x="23"/>
        <item x="83"/>
        <item x="103"/>
        <item x="14"/>
        <item x="90"/>
        <item x="33"/>
        <item x="39"/>
        <item x="80"/>
        <item x="42"/>
        <item x="16"/>
        <item x="28"/>
        <item x="15"/>
        <item x="102"/>
        <item x="18"/>
        <item x="37"/>
        <item x="34"/>
        <item x="56"/>
        <item x="63"/>
        <item x="74"/>
        <item x="44"/>
        <item x="46"/>
        <item x="20"/>
        <item x="9"/>
        <item x="58"/>
        <item x="84"/>
        <item x="40"/>
        <item x="92"/>
        <item x="38"/>
        <item x="99"/>
        <item x="2"/>
        <item x="79"/>
        <item x="52"/>
        <item x="32"/>
        <item x="68"/>
        <item x="43"/>
        <item x="27"/>
        <item x="11"/>
        <item x="21"/>
        <item x="8"/>
        <item x="61"/>
        <item x="12"/>
        <item x="17"/>
        <item x="50"/>
        <item x="4"/>
        <item x="22"/>
        <item x="10"/>
        <item x="3"/>
        <item x="47"/>
        <item x="24"/>
        <item x="6"/>
        <item x="7"/>
        <item x="76"/>
        <item x="1"/>
        <item x="25"/>
        <item x="5"/>
        <item t="default"/>
      </items>
    </pivotField>
    <pivotField dataField="1" numFmtId="165" showAll="0"/>
    <pivotField numFmtId="165" showAll="0"/>
    <pivotField numFmtId="165" showAll="0"/>
    <pivotField numFmtId="165" showAll="0"/>
    <pivotField numFmtId="165" showAll="0"/>
  </pivotFields>
  <rowItems count="1">
    <i/>
  </rowItems>
  <colFields count="1">
    <field x="-2"/>
  </colFields>
  <colItems count="3">
    <i>
      <x/>
    </i>
    <i i="1">
      <x v="1"/>
    </i>
    <i i="2">
      <x v="2"/>
    </i>
  </colItems>
  <pageFields count="1">
    <pageField fld="4" hier="-1"/>
  </pageFields>
  <dataFields count="3">
    <dataField name="Soma de Qtd.Estoque" fld="6" baseField="0" baseItem="0"/>
    <dataField name="Soma de Preço de Compra" fld="7" baseField="0" baseItem="0"/>
    <dataField name="Soma de Preço de Compra em Estoq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325C7-72EE-457E-851F-05F933E54BC9}" name="Tabela dinâmica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0:G39" firstHeaderRow="0" firstDataRow="1" firstDataCol="1"/>
  <pivotFields count="13">
    <pivotField dataField="1" showAll="0"/>
    <pivotField showAll="0"/>
    <pivotField showAll="0">
      <items count="8">
        <item x="4"/>
        <item x="2"/>
        <item x="1"/>
        <item x="3"/>
        <item x="0"/>
        <item x="5"/>
        <item x="6"/>
        <item t="default"/>
      </items>
    </pivotField>
    <pivotField axis="axisRow" showAll="0">
      <items count="9">
        <item x="0"/>
        <item x="1"/>
        <item x="2"/>
        <item x="4"/>
        <item x="5"/>
        <item x="6"/>
        <item x="7"/>
        <item x="3"/>
        <item t="default"/>
      </items>
    </pivotField>
    <pivotField showAll="0">
      <items count="14">
        <item x="6"/>
        <item x="12"/>
        <item x="1"/>
        <item x="10"/>
        <item x="11"/>
        <item x="2"/>
        <item x="0"/>
        <item x="4"/>
        <item x="3"/>
        <item x="5"/>
        <item x="9"/>
        <item x="8"/>
        <item x="7"/>
        <item t="default"/>
      </items>
    </pivotField>
    <pivotField showAll="0">
      <items count="96">
        <item x="11"/>
        <item x="9"/>
        <item x="8"/>
        <item x="18"/>
        <item x="51"/>
        <item x="91"/>
        <item x="48"/>
        <item x="65"/>
        <item x="56"/>
        <item x="84"/>
        <item x="89"/>
        <item x="31"/>
        <item x="69"/>
        <item x="92"/>
        <item x="12"/>
        <item x="52"/>
        <item x="17"/>
        <item x="85"/>
        <item x="23"/>
        <item x="32"/>
        <item x="47"/>
        <item x="39"/>
        <item x="29"/>
        <item x="44"/>
        <item x="90"/>
        <item x="4"/>
        <item x="76"/>
        <item x="15"/>
        <item x="67"/>
        <item x="43"/>
        <item x="22"/>
        <item x="34"/>
        <item x="72"/>
        <item x="42"/>
        <item x="59"/>
        <item x="25"/>
        <item x="62"/>
        <item x="33"/>
        <item x="73"/>
        <item x="37"/>
        <item x="26"/>
        <item x="70"/>
        <item x="40"/>
        <item x="35"/>
        <item x="5"/>
        <item x="27"/>
        <item x="87"/>
        <item x="86"/>
        <item x="94"/>
        <item x="6"/>
        <item x="77"/>
        <item x="3"/>
        <item x="54"/>
        <item x="7"/>
        <item x="88"/>
        <item x="2"/>
        <item x="93"/>
        <item x="63"/>
        <item x="60"/>
        <item x="61"/>
        <item x="68"/>
        <item x="28"/>
        <item x="58"/>
        <item x="45"/>
        <item x="49"/>
        <item x="74"/>
        <item x="16"/>
        <item x="19"/>
        <item x="55"/>
        <item x="57"/>
        <item x="46"/>
        <item x="66"/>
        <item x="75"/>
        <item x="30"/>
        <item x="53"/>
        <item x="82"/>
        <item x="64"/>
        <item x="80"/>
        <item x="71"/>
        <item x="24"/>
        <item x="50"/>
        <item x="13"/>
        <item x="36"/>
        <item x="81"/>
        <item x="41"/>
        <item x="79"/>
        <item x="14"/>
        <item x="21"/>
        <item x="20"/>
        <item x="38"/>
        <item x="0"/>
        <item x="78"/>
        <item x="83"/>
        <item x="1"/>
        <item x="10"/>
        <item t="default"/>
      </items>
    </pivotField>
    <pivotField dataField="1" numFmtId="164" showAll="0"/>
    <pivotField dataField="1" numFmtId="165" showAll="0"/>
    <pivotField dataField="1" numFmtId="165" showAll="0"/>
    <pivotField numFmtId="165" showAll="0"/>
    <pivotField numFmtId="165" showAll="0"/>
    <pivotField numFmtId="165" showAll="0"/>
    <pivotField numFmtId="165" showAll="0"/>
  </pivotFields>
  <rowFields count="1">
    <field x="3"/>
  </rowFields>
  <rowItems count="9">
    <i>
      <x/>
    </i>
    <i>
      <x v="1"/>
    </i>
    <i>
      <x v="2"/>
    </i>
    <i>
      <x v="3"/>
    </i>
    <i>
      <x v="4"/>
    </i>
    <i>
      <x v="5"/>
    </i>
    <i>
      <x v="6"/>
    </i>
    <i>
      <x v="7"/>
    </i>
    <i t="grand">
      <x/>
    </i>
  </rowItems>
  <colFields count="1">
    <field x="-2"/>
  </colFields>
  <colItems count="6">
    <i>
      <x/>
    </i>
    <i i="1">
      <x v="1"/>
    </i>
    <i i="2">
      <x v="2"/>
    </i>
    <i i="3">
      <x v="3"/>
    </i>
    <i i="4">
      <x v="4"/>
    </i>
    <i i="5">
      <x v="5"/>
    </i>
  </colItems>
  <dataFields count="6">
    <dataField name="Contagem de Código do Produto" fld="0" subtotal="count" baseField="0" baseItem="0"/>
    <dataField name="Soma de Qtd.Estoque" fld="6" baseField="0" baseItem="0" numFmtId="166"/>
    <dataField name="Mín. de Preço de Compra" fld="7" subtotal="min" baseField="2" baseItem="0" numFmtId="166"/>
    <dataField name="Média de Qtd.Estoque2" fld="6" subtotal="average" baseField="2" baseItem="0" numFmtId="166"/>
    <dataField name="Máx. de Qtd.Estoque2" fld="6" subtotal="max" baseField="2" baseItem="0" numFmtId="166"/>
    <dataField name="Soma de Preço de Compra em Estoque" fld="8" baseField="2" baseItem="0" numFmtId="166"/>
  </dataFields>
  <formats count="1">
    <format dxfId="0">
      <pivotArea outline="0" collapsedLevelsAreSubtotals="1" fieldPosition="0">
        <references count="1">
          <reference field="4294967294" count="5" selected="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666F3C-950F-4FB7-AE67-0224375A3505}"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4:G28" firstHeaderRow="0" firstDataRow="1" firstDataCol="1"/>
  <pivotFields count="13">
    <pivotField dataField="1" showAll="0"/>
    <pivotField showAll="0"/>
    <pivotField showAll="0">
      <items count="8">
        <item x="4"/>
        <item x="2"/>
        <item x="1"/>
        <item x="3"/>
        <item x="0"/>
        <item x="5"/>
        <item x="6"/>
        <item t="default"/>
      </items>
    </pivotField>
    <pivotField showAll="0"/>
    <pivotField axis="axisRow" showAll="0">
      <items count="14">
        <item x="6"/>
        <item x="12"/>
        <item x="1"/>
        <item x="10"/>
        <item x="11"/>
        <item x="2"/>
        <item x="0"/>
        <item x="4"/>
        <item x="3"/>
        <item x="5"/>
        <item x="9"/>
        <item x="8"/>
        <item x="7"/>
        <item t="default"/>
      </items>
    </pivotField>
    <pivotField showAll="0"/>
    <pivotField dataField="1" numFmtId="164" showAll="0"/>
    <pivotField dataField="1" numFmtId="165" showAll="0"/>
    <pivotField dataField="1" numFmtId="165" showAll="0"/>
    <pivotField numFmtId="165" showAll="0"/>
    <pivotField numFmtId="165" showAll="0"/>
    <pivotField numFmtId="165" showAll="0"/>
    <pivotField numFmtId="165" showAll="0"/>
  </pivotFields>
  <rowFields count="1">
    <field x="4"/>
  </rowFields>
  <rowItems count="14">
    <i>
      <x/>
    </i>
    <i>
      <x v="1"/>
    </i>
    <i>
      <x v="2"/>
    </i>
    <i>
      <x v="3"/>
    </i>
    <i>
      <x v="4"/>
    </i>
    <i>
      <x v="5"/>
    </i>
    <i>
      <x v="6"/>
    </i>
    <i>
      <x v="7"/>
    </i>
    <i>
      <x v="8"/>
    </i>
    <i>
      <x v="9"/>
    </i>
    <i>
      <x v="10"/>
    </i>
    <i>
      <x v="11"/>
    </i>
    <i>
      <x v="12"/>
    </i>
    <i t="grand">
      <x/>
    </i>
  </rowItems>
  <colFields count="1">
    <field x="-2"/>
  </colFields>
  <colItems count="6">
    <i>
      <x/>
    </i>
    <i i="1">
      <x v="1"/>
    </i>
    <i i="2">
      <x v="2"/>
    </i>
    <i i="3">
      <x v="3"/>
    </i>
    <i i="4">
      <x v="4"/>
    </i>
    <i i="5">
      <x v="5"/>
    </i>
  </colItems>
  <dataFields count="6">
    <dataField name="Contagem de Código do Produto" fld="0" subtotal="count" baseField="0" baseItem="0"/>
    <dataField name="Soma de Qtd.Estoque" fld="6" baseField="0" baseItem="0" numFmtId="166"/>
    <dataField name="Mín. de Preço de Compra" fld="7" subtotal="min" baseField="2" baseItem="0" numFmtId="166"/>
    <dataField name="Média de Qtd.Estoque2" fld="6" subtotal="average" baseField="2" baseItem="0" numFmtId="166"/>
    <dataField name="Máx. de Qtd.Estoque2" fld="6" subtotal="max" baseField="2" baseItem="0" numFmtId="166"/>
    <dataField name="Soma de Preço de Compra em Estoque" fld="8" baseField="2" baseItem="0" numFmtId="166"/>
  </dataFields>
  <formats count="1">
    <format dxfId="1">
      <pivotArea outline="0" collapsedLevelsAreSubtotals="1" fieldPosition="0">
        <references count="1">
          <reference field="4294967294" count="5" selected="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3FBEB5-EEEE-4D85-A1CA-819BF7E8118F}"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G11" firstHeaderRow="0" firstDataRow="1" firstDataCol="1"/>
  <pivotFields count="13">
    <pivotField dataField="1" showAll="0"/>
    <pivotField showAll="0"/>
    <pivotField axis="axisRow" showAll="0">
      <items count="8">
        <item x="4"/>
        <item x="2"/>
        <item x="1"/>
        <item x="3"/>
        <item x="0"/>
        <item x="5"/>
        <item x="6"/>
        <item t="default"/>
      </items>
    </pivotField>
    <pivotField showAll="0"/>
    <pivotField showAll="0"/>
    <pivotField showAll="0"/>
    <pivotField dataField="1" numFmtId="164" showAll="0"/>
    <pivotField dataField="1" numFmtId="165" showAll="0"/>
    <pivotField dataField="1" numFmtId="165" showAll="0"/>
    <pivotField numFmtId="165" showAll="0"/>
    <pivotField numFmtId="165" showAll="0"/>
    <pivotField numFmtId="165" showAll="0"/>
    <pivotField numFmtId="165" showAll="0"/>
  </pivotFields>
  <rowFields count="1">
    <field x="2"/>
  </rowFields>
  <rowItems count="8">
    <i>
      <x/>
    </i>
    <i>
      <x v="1"/>
    </i>
    <i>
      <x v="2"/>
    </i>
    <i>
      <x v="3"/>
    </i>
    <i>
      <x v="4"/>
    </i>
    <i>
      <x v="5"/>
    </i>
    <i>
      <x v="6"/>
    </i>
    <i t="grand">
      <x/>
    </i>
  </rowItems>
  <colFields count="1">
    <field x="-2"/>
  </colFields>
  <colItems count="6">
    <i>
      <x/>
    </i>
    <i i="1">
      <x v="1"/>
    </i>
    <i i="2">
      <x v="2"/>
    </i>
    <i i="3">
      <x v="3"/>
    </i>
    <i i="4">
      <x v="4"/>
    </i>
    <i i="5">
      <x v="5"/>
    </i>
  </colItems>
  <dataFields count="6">
    <dataField name="Contagem de Código do Produto" fld="0" subtotal="count" baseField="0" baseItem="0"/>
    <dataField name="Soma de Qtd.Estoque" fld="6" baseField="0" baseItem="0" numFmtId="166"/>
    <dataField name="Mín. de Preço de Compra" fld="7" subtotal="min" baseField="2" baseItem="0" numFmtId="166"/>
    <dataField name="Média de Qtd.Estoque2" fld="6" subtotal="average" baseField="2" baseItem="0" numFmtId="166"/>
    <dataField name="Máx. de Qtd.Estoque2" fld="6" subtotal="max" baseField="2" baseItem="0" numFmtId="166"/>
    <dataField name="Soma de Preço de Compra em Estoque" fld="8" baseField="2" baseItem="0" numFmtId="166"/>
  </dataFields>
  <formats count="1">
    <format dxfId="2">
      <pivotArea outline="0" collapsedLevelsAreSubtotals="1" fieldPosition="0">
        <references count="1">
          <reference field="4294967294" count="5" selected="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FFCEAF-C280-49ED-93C2-0272189987B9}" name="Tabela dinâmica5"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1:B74" firstHeaderRow="1" firstDataRow="1" firstDataCol="1"/>
  <pivotFields count="13">
    <pivotField showAll="0">
      <items count="1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showAll="0">
      <items count="111">
        <item x="62"/>
        <item x="37"/>
        <item x="68"/>
        <item x="82"/>
        <item x="38"/>
        <item x="50"/>
        <item x="26"/>
        <item x="71"/>
        <item x="34"/>
        <item x="22"/>
        <item x="43"/>
        <item x="29"/>
        <item x="59"/>
        <item x="90"/>
        <item x="32"/>
        <item x="92"/>
        <item x="49"/>
        <item x="28"/>
        <item x="35"/>
        <item x="81"/>
        <item x="31"/>
        <item x="79"/>
        <item x="19"/>
        <item x="74"/>
        <item x="18"/>
        <item x="63"/>
        <item x="52"/>
        <item x="60"/>
        <item x="76"/>
        <item x="16"/>
        <item x="51"/>
        <item x="47"/>
        <item x="23"/>
        <item x="45"/>
        <item x="66"/>
        <item x="88"/>
        <item x="1"/>
        <item x="69"/>
        <item x="87"/>
        <item x="77"/>
        <item x="14"/>
        <item x="53"/>
        <item x="54"/>
        <item x="46"/>
        <item x="67"/>
        <item x="8"/>
        <item x="61"/>
        <item x="83"/>
        <item x="94"/>
        <item x="5"/>
        <item x="64"/>
        <item x="27"/>
        <item x="20"/>
        <item x="58"/>
        <item x="11"/>
        <item x="6"/>
        <item x="72"/>
        <item x="10"/>
        <item x="15"/>
        <item x="42"/>
        <item x="12"/>
        <item x="0"/>
        <item x="55"/>
        <item x="56"/>
        <item x="13"/>
        <item x="48"/>
        <item x="73"/>
        <item x="4"/>
        <item x="91"/>
        <item x="44"/>
        <item x="84"/>
        <item x="21"/>
        <item x="102"/>
        <item x="65"/>
        <item x="86"/>
        <item x="70"/>
        <item x="40"/>
        <item x="39"/>
        <item x="80"/>
        <item x="17"/>
        <item x="24"/>
        <item x="2"/>
        <item x="89"/>
        <item x="85"/>
        <item x="57"/>
        <item x="25"/>
        <item x="33"/>
        <item x="36"/>
        <item x="7"/>
        <item x="75"/>
        <item x="9"/>
        <item x="95"/>
        <item x="3"/>
        <item x="100"/>
        <item x="97"/>
        <item x="107"/>
        <item x="103"/>
        <item x="108"/>
        <item x="41"/>
        <item x="78"/>
        <item x="93"/>
        <item x="104"/>
        <item x="99"/>
        <item x="30"/>
        <item x="109"/>
        <item x="98"/>
        <item x="106"/>
        <item x="96"/>
        <item x="105"/>
        <item x="101"/>
        <item t="default"/>
      </items>
    </pivotField>
    <pivotField axis="axisRow" showAll="0">
      <items count="8">
        <item x="4"/>
        <item x="2"/>
        <item x="1"/>
        <item x="3"/>
        <item x="0"/>
        <item x="5"/>
        <item x="6"/>
        <item t="default"/>
      </items>
    </pivotField>
    <pivotField showAll="0">
      <items count="9">
        <item x="0"/>
        <item x="1"/>
        <item x="2"/>
        <item x="4"/>
        <item x="5"/>
        <item x="6"/>
        <item x="7"/>
        <item x="3"/>
        <item t="default"/>
      </items>
    </pivotField>
    <pivotField axis="axisRow" showAll="0">
      <items count="14">
        <item x="6"/>
        <item x="12"/>
        <item x="1"/>
        <item x="10"/>
        <item x="11"/>
        <item x="2"/>
        <item x="0"/>
        <item x="4"/>
        <item x="3"/>
        <item x="5"/>
        <item x="9"/>
        <item x="8"/>
        <item x="7"/>
        <item t="default"/>
      </items>
    </pivotField>
    <pivotField showAll="0"/>
    <pivotField dataField="1" numFmtId="164" showAll="0">
      <items count="111">
        <item x="61"/>
        <item x="6"/>
        <item x="90"/>
        <item x="85"/>
        <item x="109"/>
        <item x="26"/>
        <item x="32"/>
        <item x="104"/>
        <item x="95"/>
        <item x="98"/>
        <item x="89"/>
        <item x="30"/>
        <item x="55"/>
        <item x="93"/>
        <item x="12"/>
        <item x="53"/>
        <item x="69"/>
        <item x="8"/>
        <item x="94"/>
        <item x="96"/>
        <item x="62"/>
        <item x="42"/>
        <item x="105"/>
        <item x="29"/>
        <item x="79"/>
        <item x="64"/>
        <item x="66"/>
        <item x="47"/>
        <item x="67"/>
        <item x="16"/>
        <item x="22"/>
        <item x="82"/>
        <item x="63"/>
        <item x="87"/>
        <item x="74"/>
        <item x="51"/>
        <item x="54"/>
        <item x="4"/>
        <item x="91"/>
        <item x="99"/>
        <item x="7"/>
        <item x="59"/>
        <item x="38"/>
        <item x="17"/>
        <item x="56"/>
        <item x="34"/>
        <item x="36"/>
        <item x="31"/>
        <item x="72"/>
        <item x="81"/>
        <item x="25"/>
        <item x="108"/>
        <item x="106"/>
        <item x="84"/>
        <item x="21"/>
        <item x="48"/>
        <item x="3"/>
        <item x="35"/>
        <item x="13"/>
        <item x="97"/>
        <item x="68"/>
        <item x="37"/>
        <item x="14"/>
        <item x="41"/>
        <item x="49"/>
        <item x="80"/>
        <item x="77"/>
        <item x="76"/>
        <item x="2"/>
        <item x="52"/>
        <item x="5"/>
        <item x="78"/>
        <item x="65"/>
        <item x="10"/>
        <item x="102"/>
        <item x="57"/>
        <item x="92"/>
        <item x="101"/>
        <item x="103"/>
        <item x="1"/>
        <item x="15"/>
        <item x="60"/>
        <item x="46"/>
        <item x="70"/>
        <item x="40"/>
        <item x="83"/>
        <item x="43"/>
        <item x="0"/>
        <item x="73"/>
        <item x="33"/>
        <item x="58"/>
        <item x="27"/>
        <item x="50"/>
        <item x="39"/>
        <item x="88"/>
        <item x="19"/>
        <item x="18"/>
        <item x="107"/>
        <item x="23"/>
        <item x="45"/>
        <item x="20"/>
        <item x="11"/>
        <item x="44"/>
        <item x="71"/>
        <item x="86"/>
        <item x="28"/>
        <item x="75"/>
        <item x="100"/>
        <item x="24"/>
        <item x="9"/>
        <item t="default"/>
      </items>
    </pivotField>
    <pivotField numFmtId="165" showAll="0"/>
    <pivotField numFmtId="165" showAll="0"/>
    <pivotField numFmtId="165" showAll="0"/>
    <pivotField numFmtId="165" showAll="0"/>
    <pivotField numFmtId="165" showAll="0"/>
    <pivotField numFmtId="165" showAll="0"/>
  </pivotFields>
  <rowFields count="2">
    <field x="2"/>
    <field x="4"/>
  </rowFields>
  <rowItems count="73">
    <i>
      <x/>
    </i>
    <i r="1">
      <x/>
    </i>
    <i r="1">
      <x v="2"/>
    </i>
    <i r="1">
      <x v="4"/>
    </i>
    <i r="1">
      <x v="5"/>
    </i>
    <i r="1">
      <x v="6"/>
    </i>
    <i r="1">
      <x v="7"/>
    </i>
    <i r="1">
      <x v="8"/>
    </i>
    <i r="1">
      <x v="9"/>
    </i>
    <i r="1">
      <x v="11"/>
    </i>
    <i>
      <x v="1"/>
    </i>
    <i r="1">
      <x/>
    </i>
    <i r="1">
      <x v="1"/>
    </i>
    <i r="1">
      <x v="2"/>
    </i>
    <i r="1">
      <x v="3"/>
    </i>
    <i r="1">
      <x v="5"/>
    </i>
    <i r="1">
      <x v="7"/>
    </i>
    <i r="1">
      <x v="8"/>
    </i>
    <i r="1">
      <x v="10"/>
    </i>
    <i r="1">
      <x v="11"/>
    </i>
    <i r="1">
      <x v="12"/>
    </i>
    <i>
      <x v="2"/>
    </i>
    <i r="1">
      <x/>
    </i>
    <i r="1">
      <x v="1"/>
    </i>
    <i r="1">
      <x v="2"/>
    </i>
    <i r="1">
      <x v="3"/>
    </i>
    <i r="1">
      <x v="4"/>
    </i>
    <i r="1">
      <x v="5"/>
    </i>
    <i r="1">
      <x v="6"/>
    </i>
    <i r="1">
      <x v="7"/>
    </i>
    <i r="1">
      <x v="8"/>
    </i>
    <i r="1">
      <x v="9"/>
    </i>
    <i r="1">
      <x v="10"/>
    </i>
    <i r="1">
      <x v="11"/>
    </i>
    <i r="1">
      <x v="12"/>
    </i>
    <i>
      <x v="3"/>
    </i>
    <i r="1">
      <x/>
    </i>
    <i r="1">
      <x v="1"/>
    </i>
    <i r="1">
      <x v="2"/>
    </i>
    <i r="1">
      <x v="3"/>
    </i>
    <i r="1">
      <x v="4"/>
    </i>
    <i r="1">
      <x v="5"/>
    </i>
    <i r="1">
      <x v="6"/>
    </i>
    <i r="1">
      <x v="7"/>
    </i>
    <i r="1">
      <x v="8"/>
    </i>
    <i r="1">
      <x v="9"/>
    </i>
    <i r="1">
      <x v="10"/>
    </i>
    <i r="1">
      <x v="11"/>
    </i>
    <i r="1">
      <x v="12"/>
    </i>
    <i>
      <x v="4"/>
    </i>
    <i r="1">
      <x/>
    </i>
    <i r="1">
      <x v="3"/>
    </i>
    <i r="1">
      <x v="4"/>
    </i>
    <i r="1">
      <x v="5"/>
    </i>
    <i r="1">
      <x v="6"/>
    </i>
    <i r="1">
      <x v="8"/>
    </i>
    <i r="1">
      <x v="9"/>
    </i>
    <i r="1">
      <x v="10"/>
    </i>
    <i r="1">
      <x v="11"/>
    </i>
    <i r="1">
      <x v="12"/>
    </i>
    <i>
      <x v="5"/>
    </i>
    <i r="1">
      <x/>
    </i>
    <i r="1">
      <x v="1"/>
    </i>
    <i r="1">
      <x v="6"/>
    </i>
    <i r="1">
      <x v="8"/>
    </i>
    <i r="1">
      <x v="10"/>
    </i>
    <i r="1">
      <x v="11"/>
    </i>
    <i r="1">
      <x v="12"/>
    </i>
    <i>
      <x v="6"/>
    </i>
    <i r="1">
      <x v="1"/>
    </i>
    <i r="1">
      <x v="2"/>
    </i>
    <i r="1">
      <x v="4"/>
    </i>
    <i t="grand">
      <x/>
    </i>
  </rowItems>
  <colItems count="1">
    <i/>
  </colItems>
  <dataFields count="1">
    <dataField name="Soma de Qtd.Estoque" fld="6" baseField="0" baseItem="0"/>
  </dataField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C8"/>
  <sheetViews>
    <sheetView workbookViewId="0">
      <selection activeCell="A7" sqref="A7"/>
    </sheetView>
  </sheetViews>
  <sheetFormatPr defaultRowHeight="15" x14ac:dyDescent="0.25"/>
  <cols>
    <col min="1" max="1" width="15" style="4" bestFit="1" customWidth="1"/>
    <col min="2" max="2" width="92.85546875" style="5" customWidth="1"/>
    <col min="3" max="3" width="15.85546875" style="4" bestFit="1" customWidth="1"/>
    <col min="4" max="7" width="9.140625" style="4"/>
    <col min="8" max="8" width="9.140625" style="4" customWidth="1"/>
    <col min="9" max="16384" width="9.140625" style="4"/>
  </cols>
  <sheetData>
    <row r="1" spans="1:3" ht="18.75" x14ac:dyDescent="0.25">
      <c r="A1" s="6" t="s">
        <v>152</v>
      </c>
      <c r="B1" s="6" t="s">
        <v>153</v>
      </c>
      <c r="C1" s="6" t="s">
        <v>154</v>
      </c>
    </row>
    <row r="2" spans="1:3" ht="90" customHeight="1" x14ac:dyDescent="0.25">
      <c r="A2" s="12" t="s">
        <v>422</v>
      </c>
      <c r="B2" s="5" t="s">
        <v>155</v>
      </c>
      <c r="C2" s="4" t="s">
        <v>416</v>
      </c>
    </row>
    <row r="3" spans="1:3" ht="76.5" x14ac:dyDescent="0.25">
      <c r="A3" s="12" t="s">
        <v>423</v>
      </c>
      <c r="B3" s="5" t="s">
        <v>156</v>
      </c>
      <c r="C3" s="4" t="s">
        <v>415</v>
      </c>
    </row>
    <row r="4" spans="1:3" ht="51" x14ac:dyDescent="0.25">
      <c r="A4" s="12" t="s">
        <v>424</v>
      </c>
      <c r="B4" s="5" t="s">
        <v>157</v>
      </c>
      <c r="C4" s="4" t="s">
        <v>417</v>
      </c>
    </row>
    <row r="5" spans="1:3" ht="38.25" x14ac:dyDescent="0.25">
      <c r="A5" s="12" t="s">
        <v>425</v>
      </c>
      <c r="B5" s="5" t="s">
        <v>158</v>
      </c>
      <c r="C5" s="4" t="s">
        <v>418</v>
      </c>
    </row>
    <row r="6" spans="1:3" ht="51" x14ac:dyDescent="0.25">
      <c r="A6" s="12" t="s">
        <v>426</v>
      </c>
      <c r="B6" s="5" t="s">
        <v>159</v>
      </c>
      <c r="C6" s="4" t="s">
        <v>419</v>
      </c>
    </row>
    <row r="7" spans="1:3" ht="51" x14ac:dyDescent="0.25">
      <c r="A7" s="12" t="s">
        <v>427</v>
      </c>
      <c r="B7" s="5" t="s">
        <v>160</v>
      </c>
      <c r="C7" s="4" t="s">
        <v>420</v>
      </c>
    </row>
    <row r="8" spans="1:3" ht="63.75" x14ac:dyDescent="0.25">
      <c r="A8" s="12" t="s">
        <v>428</v>
      </c>
      <c r="B8" s="5" t="s">
        <v>161</v>
      </c>
      <c r="C8" s="4" t="s">
        <v>421</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E16CD-9768-46C8-9276-1137E1B3B412}">
  <dimension ref="A3:H44"/>
  <sheetViews>
    <sheetView tabSelected="1" topLeftCell="C1" workbookViewId="0">
      <selection activeCell="E20" sqref="E20"/>
    </sheetView>
  </sheetViews>
  <sheetFormatPr defaultRowHeight="15" x14ac:dyDescent="0.25"/>
  <cols>
    <col min="1" max="1" width="20.28515625" bestFit="1" customWidth="1"/>
    <col min="2" max="2" width="24.42578125" bestFit="1" customWidth="1"/>
    <col min="3" max="3" width="35.7109375" bestFit="1" customWidth="1"/>
    <col min="4" max="4" width="19.28515625" bestFit="1" customWidth="1"/>
    <col min="5" max="5" width="30.5703125" bestFit="1" customWidth="1"/>
    <col min="6" max="6" width="7.7109375" bestFit="1" customWidth="1"/>
    <col min="7" max="7" width="15.85546875" customWidth="1"/>
    <col min="8" max="8" width="14" customWidth="1"/>
    <col min="9" max="9" width="13.140625" customWidth="1"/>
    <col min="10" max="10" width="20.85546875" bestFit="1" customWidth="1"/>
    <col min="11" max="17" width="7.7109375" bestFit="1" customWidth="1"/>
    <col min="18" max="18" width="35.7109375" bestFit="1" customWidth="1"/>
    <col min="19" max="19" width="11.28515625" bestFit="1" customWidth="1"/>
    <col min="20" max="20" width="12.28515625" bestFit="1" customWidth="1"/>
    <col min="21" max="22" width="11.28515625" bestFit="1" customWidth="1"/>
    <col min="23" max="23" width="9.7109375" bestFit="1" customWidth="1"/>
    <col min="24" max="24" width="11.28515625" bestFit="1" customWidth="1"/>
    <col min="25" max="25" width="9.7109375" bestFit="1" customWidth="1"/>
    <col min="26" max="26" width="27.28515625" bestFit="1" customWidth="1"/>
    <col min="27" max="27" width="26" bestFit="1" customWidth="1"/>
    <col min="28" max="28" width="40.7109375" bestFit="1" customWidth="1"/>
    <col min="29" max="29" width="27.5703125" bestFit="1" customWidth="1"/>
    <col min="30" max="30" width="23.5703125" bestFit="1" customWidth="1"/>
    <col min="31" max="31" width="21.140625" bestFit="1" customWidth="1"/>
    <col min="32" max="32" width="15.28515625" bestFit="1" customWidth="1"/>
    <col min="33" max="33" width="37" bestFit="1" customWidth="1"/>
    <col min="34" max="34" width="26.7109375" bestFit="1" customWidth="1"/>
    <col min="35" max="35" width="29.42578125" bestFit="1" customWidth="1"/>
    <col min="36" max="36" width="17.42578125" bestFit="1" customWidth="1"/>
    <col min="37" max="37" width="35" bestFit="1" customWidth="1"/>
    <col min="38" max="38" width="23.42578125" bestFit="1" customWidth="1"/>
    <col min="39" max="39" width="17.42578125" bestFit="1" customWidth="1"/>
    <col min="40" max="40" width="27.140625" bestFit="1" customWidth="1"/>
    <col min="41" max="41" width="23.7109375" bestFit="1" customWidth="1"/>
    <col min="42" max="42" width="17.42578125" bestFit="1" customWidth="1"/>
    <col min="43" max="43" width="24.42578125" bestFit="1" customWidth="1"/>
    <col min="44" max="44" width="21.140625" bestFit="1" customWidth="1"/>
    <col min="45" max="45" width="16.85546875" bestFit="1" customWidth="1"/>
    <col min="46" max="46" width="33.5703125" bestFit="1" customWidth="1"/>
    <col min="47" max="47" width="13.7109375" bestFit="1" customWidth="1"/>
    <col min="48" max="48" width="24" bestFit="1" customWidth="1"/>
    <col min="49" max="49" width="20.85546875" bestFit="1" customWidth="1"/>
    <col min="50" max="50" width="26.85546875" bestFit="1" customWidth="1"/>
    <col min="51" max="51" width="21.42578125" bestFit="1" customWidth="1"/>
    <col min="52" max="52" width="25.28515625" bestFit="1" customWidth="1"/>
    <col min="53" max="53" width="22.7109375" bestFit="1" customWidth="1"/>
    <col min="54" max="54" width="21.140625" bestFit="1" customWidth="1"/>
    <col min="55" max="55" width="24.28515625" bestFit="1" customWidth="1"/>
    <col min="56" max="56" width="18.7109375" bestFit="1" customWidth="1"/>
    <col min="57" max="57" width="17.85546875" bestFit="1" customWidth="1"/>
    <col min="58" max="58" width="25.140625" bestFit="1" customWidth="1"/>
    <col min="59" max="59" width="18.42578125" bestFit="1" customWidth="1"/>
    <col min="60" max="60" width="18.7109375" bestFit="1" customWidth="1"/>
    <col min="61" max="61" width="20.85546875" bestFit="1" customWidth="1"/>
    <col min="62" max="62" width="15.7109375" bestFit="1" customWidth="1"/>
    <col min="63" max="63" width="36.85546875" bestFit="1" customWidth="1"/>
    <col min="64" max="64" width="25.5703125" bestFit="1" customWidth="1"/>
    <col min="65" max="65" width="19" bestFit="1" customWidth="1"/>
    <col min="66" max="66" width="24.42578125" bestFit="1" customWidth="1"/>
    <col min="67" max="67" width="20.140625" bestFit="1" customWidth="1"/>
    <col min="68" max="68" width="24.28515625" bestFit="1" customWidth="1"/>
    <col min="69" max="69" width="20.140625" bestFit="1" customWidth="1"/>
    <col min="70" max="70" width="25.85546875" bestFit="1" customWidth="1"/>
    <col min="71" max="71" width="20.5703125" bestFit="1" customWidth="1"/>
    <col min="72" max="72" width="28" bestFit="1" customWidth="1"/>
    <col min="73" max="73" width="26.42578125" bestFit="1" customWidth="1"/>
    <col min="74" max="74" width="15.7109375" bestFit="1" customWidth="1"/>
    <col min="75" max="75" width="22.85546875" bestFit="1" customWidth="1"/>
    <col min="76" max="76" width="16.140625" bestFit="1" customWidth="1"/>
    <col min="77" max="77" width="23" bestFit="1" customWidth="1"/>
    <col min="78" max="78" width="17" bestFit="1" customWidth="1"/>
    <col min="79" max="79" width="24.7109375" bestFit="1" customWidth="1"/>
    <col min="80" max="80" width="32.28515625" bestFit="1" customWidth="1"/>
    <col min="81" max="82" width="15.85546875" bestFit="1" customWidth="1"/>
    <col min="83" max="83" width="20.85546875" bestFit="1" customWidth="1"/>
    <col min="84" max="84" width="40.140625" bestFit="1" customWidth="1"/>
    <col min="85" max="85" width="17.5703125" bestFit="1" customWidth="1"/>
    <col min="86" max="86" width="18.140625" bestFit="1" customWidth="1"/>
    <col min="87" max="87" width="29.85546875" bestFit="1" customWidth="1"/>
    <col min="88" max="88" width="27.140625" bestFit="1" customWidth="1"/>
    <col min="89" max="89" width="23.28515625" bestFit="1" customWidth="1"/>
    <col min="90" max="90" width="16" bestFit="1" customWidth="1"/>
    <col min="91" max="91" width="19.28515625" bestFit="1" customWidth="1"/>
    <col min="92" max="92" width="16.42578125" bestFit="1" customWidth="1"/>
    <col min="93" max="93" width="19.7109375" bestFit="1" customWidth="1"/>
    <col min="94" max="94" width="34.7109375" bestFit="1" customWidth="1"/>
    <col min="95" max="95" width="29.7109375" bestFit="1" customWidth="1"/>
    <col min="96" max="96" width="26.140625" bestFit="1" customWidth="1"/>
    <col min="97" max="97" width="25" bestFit="1" customWidth="1"/>
    <col min="98" max="98" width="13.5703125" bestFit="1" customWidth="1"/>
    <col min="99" max="99" width="16" bestFit="1" customWidth="1"/>
    <col min="100" max="100" width="24.42578125" bestFit="1" customWidth="1"/>
    <col min="101" max="101" width="22" bestFit="1" customWidth="1"/>
    <col min="102" max="102" width="32.42578125" bestFit="1" customWidth="1"/>
    <col min="103" max="103" width="17.7109375" bestFit="1" customWidth="1"/>
    <col min="104" max="104" width="11.85546875" bestFit="1" customWidth="1"/>
    <col min="105" max="105" width="15.140625" bestFit="1" customWidth="1"/>
    <col min="106" max="106" width="10.42578125" bestFit="1" customWidth="1"/>
    <col min="107" max="107" width="14.5703125" bestFit="1" customWidth="1"/>
    <col min="108" max="108" width="15.85546875" bestFit="1" customWidth="1"/>
    <col min="109" max="109" width="22.140625" bestFit="1" customWidth="1"/>
    <col min="110" max="110" width="10.5703125" bestFit="1" customWidth="1"/>
    <col min="111" max="111" width="24.28515625" bestFit="1" customWidth="1"/>
    <col min="112" max="112" width="20.85546875" bestFit="1" customWidth="1"/>
    <col min="113" max="113" width="33.5703125" bestFit="1" customWidth="1"/>
    <col min="114" max="114" width="21.42578125" bestFit="1" customWidth="1"/>
    <col min="115" max="115" width="22" bestFit="1" customWidth="1"/>
    <col min="116" max="116" width="17.7109375" bestFit="1" customWidth="1"/>
    <col min="117" max="117" width="19.42578125" bestFit="1" customWidth="1"/>
    <col min="118" max="118" width="18.28515625" bestFit="1" customWidth="1"/>
    <col min="119" max="119" width="32.42578125" bestFit="1" customWidth="1"/>
    <col min="120" max="120" width="27.140625" bestFit="1" customWidth="1"/>
    <col min="121" max="121" width="24.28515625" bestFit="1" customWidth="1"/>
    <col min="122" max="122" width="24" bestFit="1" customWidth="1"/>
    <col min="123" max="123" width="20" bestFit="1" customWidth="1"/>
    <col min="124" max="124" width="30" bestFit="1" customWidth="1"/>
    <col min="125" max="125" width="24.42578125" bestFit="1" customWidth="1"/>
    <col min="126" max="126" width="23.28515625" bestFit="1" customWidth="1"/>
    <col min="127" max="127" width="28.5703125" bestFit="1" customWidth="1"/>
    <col min="128" max="128" width="34.42578125" bestFit="1" customWidth="1"/>
    <col min="129" max="129" width="25.5703125" bestFit="1" customWidth="1"/>
    <col min="130" max="130" width="18.5703125" bestFit="1" customWidth="1"/>
    <col min="131" max="131" width="20" bestFit="1" customWidth="1"/>
    <col min="132" max="132" width="34.42578125" bestFit="1" customWidth="1"/>
    <col min="133" max="133" width="32.42578125" bestFit="1" customWidth="1"/>
    <col min="134" max="134" width="39.85546875" bestFit="1" customWidth="1"/>
    <col min="135" max="135" width="25.28515625" bestFit="1" customWidth="1"/>
    <col min="136" max="136" width="18.85546875" bestFit="1" customWidth="1"/>
    <col min="137" max="137" width="38.42578125" bestFit="1" customWidth="1"/>
    <col min="138" max="138" width="22.28515625" bestFit="1" customWidth="1"/>
    <col min="139" max="139" width="27.5703125" bestFit="1" customWidth="1"/>
    <col min="140" max="140" width="23.5703125" bestFit="1" customWidth="1"/>
    <col min="141" max="141" width="21.140625" bestFit="1" customWidth="1"/>
    <col min="142" max="142" width="15.28515625" bestFit="1" customWidth="1"/>
    <col min="143" max="143" width="37" bestFit="1" customWidth="1"/>
    <col min="144" max="144" width="26.7109375" bestFit="1" customWidth="1"/>
    <col min="145" max="145" width="29.42578125" bestFit="1" customWidth="1"/>
    <col min="146" max="146" width="17.42578125" bestFit="1" customWidth="1"/>
    <col min="147" max="147" width="35" bestFit="1" customWidth="1"/>
    <col min="148" max="148" width="23.42578125" bestFit="1" customWidth="1"/>
    <col min="149" max="149" width="17.42578125" bestFit="1" customWidth="1"/>
    <col min="150" max="150" width="27.140625" bestFit="1" customWidth="1"/>
    <col min="151" max="151" width="23.7109375" bestFit="1" customWidth="1"/>
    <col min="152" max="152" width="17.42578125" bestFit="1" customWidth="1"/>
    <col min="153" max="153" width="24.42578125" bestFit="1" customWidth="1"/>
    <col min="154" max="154" width="21.140625" bestFit="1" customWidth="1"/>
    <col min="155" max="155" width="16.85546875" bestFit="1" customWidth="1"/>
    <col min="156" max="156" width="33.5703125" bestFit="1" customWidth="1"/>
    <col min="157" max="157" width="13.7109375" bestFit="1" customWidth="1"/>
    <col min="158" max="158" width="24" bestFit="1" customWidth="1"/>
    <col min="159" max="159" width="20.85546875" bestFit="1" customWidth="1"/>
    <col min="160" max="160" width="26.85546875" bestFit="1" customWidth="1"/>
    <col min="161" max="161" width="21.42578125" bestFit="1" customWidth="1"/>
    <col min="162" max="162" width="25.28515625" bestFit="1" customWidth="1"/>
    <col min="163" max="163" width="22.7109375" bestFit="1" customWidth="1"/>
    <col min="164" max="164" width="21.140625" bestFit="1" customWidth="1"/>
    <col min="165" max="165" width="24.28515625" bestFit="1" customWidth="1"/>
    <col min="166" max="166" width="18.7109375" bestFit="1" customWidth="1"/>
    <col min="167" max="167" width="17.85546875" bestFit="1" customWidth="1"/>
    <col min="168" max="168" width="25.140625" bestFit="1" customWidth="1"/>
    <col min="169" max="169" width="18.42578125" bestFit="1" customWidth="1"/>
    <col min="170" max="170" width="18.7109375" bestFit="1" customWidth="1"/>
    <col min="171" max="171" width="20.85546875" bestFit="1" customWidth="1"/>
    <col min="172" max="172" width="15.7109375" bestFit="1" customWidth="1"/>
    <col min="173" max="173" width="36.85546875" bestFit="1" customWidth="1"/>
    <col min="174" max="174" width="25.5703125" bestFit="1" customWidth="1"/>
    <col min="175" max="175" width="19" bestFit="1" customWidth="1"/>
    <col min="176" max="176" width="24.42578125" bestFit="1" customWidth="1"/>
    <col min="177" max="177" width="20.140625" bestFit="1" customWidth="1"/>
    <col min="178" max="178" width="24.28515625" bestFit="1" customWidth="1"/>
    <col min="179" max="179" width="20.140625" bestFit="1" customWidth="1"/>
    <col min="180" max="180" width="25.85546875" bestFit="1" customWidth="1"/>
    <col min="181" max="181" width="20.5703125" bestFit="1" customWidth="1"/>
    <col min="182" max="182" width="28" bestFit="1" customWidth="1"/>
    <col min="183" max="183" width="26.42578125" bestFit="1" customWidth="1"/>
    <col min="184" max="184" width="15.7109375" bestFit="1" customWidth="1"/>
    <col min="185" max="185" width="22.85546875" bestFit="1" customWidth="1"/>
    <col min="186" max="186" width="16.140625" bestFit="1" customWidth="1"/>
    <col min="187" max="187" width="23" bestFit="1" customWidth="1"/>
    <col min="188" max="188" width="17" bestFit="1" customWidth="1"/>
    <col min="189" max="189" width="24.7109375" bestFit="1" customWidth="1"/>
    <col min="190" max="190" width="32.28515625" bestFit="1" customWidth="1"/>
    <col min="191" max="192" width="15.85546875" bestFit="1" customWidth="1"/>
    <col min="193" max="193" width="20.85546875" bestFit="1" customWidth="1"/>
    <col min="194" max="194" width="40.140625" bestFit="1" customWidth="1"/>
    <col min="195" max="195" width="17.5703125" bestFit="1" customWidth="1"/>
    <col min="196" max="196" width="18.140625" bestFit="1" customWidth="1"/>
    <col min="197" max="197" width="29.85546875" bestFit="1" customWidth="1"/>
    <col min="198" max="198" width="27.140625" bestFit="1" customWidth="1"/>
    <col min="199" max="199" width="23.28515625" bestFit="1" customWidth="1"/>
    <col min="200" max="200" width="16" bestFit="1" customWidth="1"/>
    <col min="201" max="201" width="19.28515625" bestFit="1" customWidth="1"/>
    <col min="202" max="202" width="16.42578125" bestFit="1" customWidth="1"/>
    <col min="203" max="203" width="19.7109375" bestFit="1" customWidth="1"/>
    <col min="204" max="204" width="34.7109375" bestFit="1" customWidth="1"/>
    <col min="205" max="205" width="29.7109375" bestFit="1" customWidth="1"/>
    <col min="206" max="206" width="26.140625" bestFit="1" customWidth="1"/>
    <col min="207" max="207" width="25" bestFit="1" customWidth="1"/>
    <col min="208" max="208" width="13.5703125" bestFit="1" customWidth="1"/>
    <col min="209" max="209" width="16" bestFit="1" customWidth="1"/>
    <col min="210" max="210" width="24.42578125" bestFit="1" customWidth="1"/>
    <col min="211" max="211" width="22" bestFit="1" customWidth="1"/>
    <col min="212" max="212" width="32.42578125" bestFit="1" customWidth="1"/>
    <col min="213" max="213" width="17.7109375" bestFit="1" customWidth="1"/>
    <col min="214" max="214" width="11.85546875" bestFit="1" customWidth="1"/>
    <col min="215" max="215" width="15.140625" bestFit="1" customWidth="1"/>
    <col min="216" max="216" width="10.42578125" bestFit="1" customWidth="1"/>
    <col min="217" max="217" width="14.5703125" bestFit="1" customWidth="1"/>
    <col min="218" max="218" width="15.85546875" bestFit="1" customWidth="1"/>
    <col min="219" max="219" width="22.140625" bestFit="1" customWidth="1"/>
    <col min="220" max="220" width="10.5703125" bestFit="1" customWidth="1"/>
    <col min="221" max="221" width="24.28515625" bestFit="1" customWidth="1"/>
    <col min="222" max="222" width="35.7109375" bestFit="1" customWidth="1"/>
    <col min="223" max="223" width="33.5703125" bestFit="1" customWidth="1"/>
    <col min="224" max="224" width="21.42578125" bestFit="1" customWidth="1"/>
    <col min="225" max="225" width="22" bestFit="1" customWidth="1"/>
    <col min="226" max="226" width="17.7109375" bestFit="1" customWidth="1"/>
    <col min="227" max="227" width="19.42578125" bestFit="1" customWidth="1"/>
    <col min="228" max="228" width="18.28515625" bestFit="1" customWidth="1"/>
    <col min="229" max="229" width="32.42578125" bestFit="1" customWidth="1"/>
    <col min="230" max="230" width="27.140625" bestFit="1" customWidth="1"/>
    <col min="231" max="231" width="24.28515625" bestFit="1" customWidth="1"/>
    <col min="232" max="232" width="24" bestFit="1" customWidth="1"/>
    <col min="233" max="233" width="20" bestFit="1" customWidth="1"/>
    <col min="234" max="234" width="30" bestFit="1" customWidth="1"/>
    <col min="235" max="235" width="24.42578125" bestFit="1" customWidth="1"/>
    <col min="236" max="236" width="23.28515625" bestFit="1" customWidth="1"/>
    <col min="237" max="237" width="28.5703125" bestFit="1" customWidth="1"/>
    <col min="238" max="238" width="34.42578125" bestFit="1" customWidth="1"/>
    <col min="239" max="239" width="25.5703125" bestFit="1" customWidth="1"/>
    <col min="240" max="240" width="18.5703125" bestFit="1" customWidth="1"/>
    <col min="241" max="241" width="20" bestFit="1" customWidth="1"/>
    <col min="242" max="242" width="34.42578125" bestFit="1" customWidth="1"/>
    <col min="243" max="243" width="32.42578125" bestFit="1" customWidth="1"/>
    <col min="244" max="244" width="39.85546875" bestFit="1" customWidth="1"/>
    <col min="245" max="245" width="25.28515625" bestFit="1" customWidth="1"/>
    <col min="246" max="246" width="18.85546875" bestFit="1" customWidth="1"/>
    <col min="247" max="247" width="38.42578125" bestFit="1" customWidth="1"/>
    <col min="248" max="248" width="22.28515625" bestFit="1" customWidth="1"/>
    <col min="249" max="249" width="27.5703125" bestFit="1" customWidth="1"/>
    <col min="250" max="250" width="23.5703125" bestFit="1" customWidth="1"/>
    <col min="251" max="251" width="21.140625" bestFit="1" customWidth="1"/>
    <col min="252" max="252" width="15.28515625" bestFit="1" customWidth="1"/>
    <col min="253" max="253" width="37" bestFit="1" customWidth="1"/>
    <col min="254" max="254" width="26.7109375" bestFit="1" customWidth="1"/>
    <col min="255" max="255" width="29.42578125" bestFit="1" customWidth="1"/>
    <col min="256" max="256" width="17.42578125" bestFit="1" customWidth="1"/>
    <col min="257" max="257" width="35" bestFit="1" customWidth="1"/>
    <col min="258" max="258" width="23.42578125" bestFit="1" customWidth="1"/>
    <col min="259" max="259" width="17.42578125" bestFit="1" customWidth="1"/>
    <col min="260" max="260" width="27.140625" bestFit="1" customWidth="1"/>
    <col min="261" max="261" width="23.7109375" bestFit="1" customWidth="1"/>
    <col min="262" max="262" width="17.42578125" bestFit="1" customWidth="1"/>
    <col min="263" max="263" width="24.42578125" bestFit="1" customWidth="1"/>
    <col min="264" max="264" width="21.140625" bestFit="1" customWidth="1"/>
    <col min="265" max="265" width="16.85546875" bestFit="1" customWidth="1"/>
    <col min="266" max="266" width="33.5703125" bestFit="1" customWidth="1"/>
    <col min="267" max="267" width="13.7109375" bestFit="1" customWidth="1"/>
    <col min="268" max="268" width="24" bestFit="1" customWidth="1"/>
    <col min="269" max="269" width="20.85546875" bestFit="1" customWidth="1"/>
    <col min="270" max="270" width="26.85546875" bestFit="1" customWidth="1"/>
    <col min="271" max="271" width="21.42578125" bestFit="1" customWidth="1"/>
    <col min="272" max="272" width="25.28515625" bestFit="1" customWidth="1"/>
    <col min="273" max="273" width="22.7109375" bestFit="1" customWidth="1"/>
    <col min="274" max="274" width="21.140625" bestFit="1" customWidth="1"/>
    <col min="275" max="275" width="24.28515625" bestFit="1" customWidth="1"/>
    <col min="276" max="276" width="18.7109375" bestFit="1" customWidth="1"/>
    <col min="277" max="277" width="17.85546875" bestFit="1" customWidth="1"/>
    <col min="278" max="278" width="25.140625" bestFit="1" customWidth="1"/>
    <col min="279" max="279" width="18.42578125" bestFit="1" customWidth="1"/>
    <col min="280" max="280" width="18.7109375" bestFit="1" customWidth="1"/>
    <col min="281" max="281" width="20.85546875" bestFit="1" customWidth="1"/>
    <col min="282" max="282" width="15.7109375" bestFit="1" customWidth="1"/>
    <col min="283" max="283" width="36.85546875" bestFit="1" customWidth="1"/>
    <col min="284" max="284" width="25.5703125" bestFit="1" customWidth="1"/>
    <col min="285" max="285" width="19" bestFit="1" customWidth="1"/>
    <col min="286" max="286" width="24.42578125" bestFit="1" customWidth="1"/>
    <col min="287" max="287" width="20.140625" bestFit="1" customWidth="1"/>
    <col min="288" max="288" width="24.28515625" bestFit="1" customWidth="1"/>
    <col min="289" max="289" width="20.140625" bestFit="1" customWidth="1"/>
    <col min="290" max="290" width="25.85546875" bestFit="1" customWidth="1"/>
    <col min="291" max="291" width="20.5703125" bestFit="1" customWidth="1"/>
    <col min="292" max="292" width="28" bestFit="1" customWidth="1"/>
    <col min="293" max="293" width="26.42578125" bestFit="1" customWidth="1"/>
    <col min="294" max="294" width="15.7109375" bestFit="1" customWidth="1"/>
    <col min="295" max="295" width="22.85546875" bestFit="1" customWidth="1"/>
    <col min="296" max="296" width="16.140625" bestFit="1" customWidth="1"/>
    <col min="297" max="297" width="23" bestFit="1" customWidth="1"/>
    <col min="298" max="298" width="17" bestFit="1" customWidth="1"/>
    <col min="299" max="299" width="24.7109375" bestFit="1" customWidth="1"/>
    <col min="300" max="300" width="32.28515625" bestFit="1" customWidth="1"/>
    <col min="301" max="302" width="15.85546875" bestFit="1" customWidth="1"/>
    <col min="303" max="303" width="20.85546875" bestFit="1" customWidth="1"/>
    <col min="304" max="304" width="40.140625" bestFit="1" customWidth="1"/>
    <col min="305" max="305" width="17.5703125" bestFit="1" customWidth="1"/>
    <col min="306" max="306" width="18.140625" bestFit="1" customWidth="1"/>
    <col min="307" max="307" width="29.85546875" bestFit="1" customWidth="1"/>
    <col min="308" max="308" width="27.140625" bestFit="1" customWidth="1"/>
    <col min="309" max="309" width="23.28515625" bestFit="1" customWidth="1"/>
    <col min="310" max="310" width="16" bestFit="1" customWidth="1"/>
    <col min="311" max="311" width="19.28515625" bestFit="1" customWidth="1"/>
    <col min="312" max="312" width="16.42578125" bestFit="1" customWidth="1"/>
    <col min="313" max="313" width="19.7109375" bestFit="1" customWidth="1"/>
    <col min="314" max="314" width="34.7109375" bestFit="1" customWidth="1"/>
    <col min="315" max="315" width="29.7109375" bestFit="1" customWidth="1"/>
    <col min="316" max="316" width="26.140625" bestFit="1" customWidth="1"/>
    <col min="317" max="317" width="25" bestFit="1" customWidth="1"/>
    <col min="318" max="318" width="13.5703125" bestFit="1" customWidth="1"/>
    <col min="319" max="319" width="16" bestFit="1" customWidth="1"/>
    <col min="320" max="320" width="24.42578125" bestFit="1" customWidth="1"/>
    <col min="321" max="321" width="22" bestFit="1" customWidth="1"/>
    <col min="322" max="322" width="32.42578125" bestFit="1" customWidth="1"/>
    <col min="323" max="323" width="17.7109375" bestFit="1" customWidth="1"/>
    <col min="324" max="324" width="11.85546875" bestFit="1" customWidth="1"/>
    <col min="325" max="325" width="15.140625" bestFit="1" customWidth="1"/>
    <col min="326" max="326" width="10.42578125" bestFit="1" customWidth="1"/>
    <col min="327" max="327" width="14.5703125" bestFit="1" customWidth="1"/>
    <col min="328" max="328" width="15.85546875" bestFit="1" customWidth="1"/>
    <col min="329" max="329" width="22.140625" bestFit="1" customWidth="1"/>
    <col min="330" max="330" width="10.5703125" bestFit="1" customWidth="1"/>
    <col min="331" max="331" width="24.28515625" bestFit="1" customWidth="1"/>
    <col min="332" max="332" width="27.28515625" bestFit="1" customWidth="1"/>
    <col min="333" max="333" width="26" bestFit="1" customWidth="1"/>
    <col min="334" max="334" width="40.7109375" bestFit="1" customWidth="1"/>
  </cols>
  <sheetData>
    <row r="3" spans="1:8" x14ac:dyDescent="0.25">
      <c r="A3" s="22" t="s">
        <v>444</v>
      </c>
      <c r="B3" t="s">
        <v>446</v>
      </c>
      <c r="C3" t="s">
        <v>443</v>
      </c>
      <c r="D3" t="s">
        <v>448</v>
      </c>
      <c r="E3" t="s">
        <v>449</v>
      </c>
      <c r="F3" t="s">
        <v>450</v>
      </c>
      <c r="G3" t="s">
        <v>451</v>
      </c>
      <c r="H3" t="s">
        <v>451</v>
      </c>
    </row>
    <row r="4" spans="1:8" x14ac:dyDescent="0.25">
      <c r="A4" s="23" t="s">
        <v>424</v>
      </c>
      <c r="B4">
        <v>12</v>
      </c>
      <c r="C4" s="24">
        <v>62287</v>
      </c>
      <c r="D4" s="24">
        <v>29.34</v>
      </c>
      <c r="E4" s="24">
        <v>5190.583333333333</v>
      </c>
      <c r="F4" s="24">
        <v>9653</v>
      </c>
      <c r="G4" s="24">
        <v>3099282.76</v>
      </c>
      <c r="H4" s="24">
        <v>3099283.76</v>
      </c>
    </row>
    <row r="5" spans="1:8" x14ac:dyDescent="0.25">
      <c r="A5" s="23" t="s">
        <v>427</v>
      </c>
      <c r="B5">
        <v>11</v>
      </c>
      <c r="C5" s="24">
        <v>35851</v>
      </c>
      <c r="D5" s="24">
        <v>24.92</v>
      </c>
      <c r="E5" s="24">
        <v>3259.181818181818</v>
      </c>
      <c r="F5" s="24">
        <v>8258</v>
      </c>
      <c r="G5" s="24">
        <v>2139329.56</v>
      </c>
      <c r="H5" s="24">
        <v>2139330.5600000001</v>
      </c>
    </row>
    <row r="6" spans="1:8" x14ac:dyDescent="0.25">
      <c r="A6" s="23" t="s">
        <v>422</v>
      </c>
      <c r="B6">
        <v>38</v>
      </c>
      <c r="C6" s="24">
        <v>219183</v>
      </c>
      <c r="D6" s="24">
        <v>15.91</v>
      </c>
      <c r="E6" s="24">
        <v>5767.9736842105267</v>
      </c>
      <c r="F6" s="24">
        <v>9772</v>
      </c>
      <c r="G6" s="24">
        <v>14059337.710000003</v>
      </c>
      <c r="H6" s="24">
        <v>14059338.710000001</v>
      </c>
    </row>
    <row r="7" spans="1:8" x14ac:dyDescent="0.25">
      <c r="A7" s="23" t="s">
        <v>428</v>
      </c>
      <c r="B7">
        <v>24</v>
      </c>
      <c r="C7" s="24">
        <v>124880</v>
      </c>
      <c r="D7" s="24">
        <v>20.61</v>
      </c>
      <c r="E7" s="24">
        <v>5203.333333333333</v>
      </c>
      <c r="F7" s="24">
        <v>9354</v>
      </c>
      <c r="G7" s="24">
        <v>5704259.8199999984</v>
      </c>
      <c r="H7" s="24">
        <v>5704260.8200000003</v>
      </c>
    </row>
    <row r="8" spans="1:8" x14ac:dyDescent="0.25">
      <c r="A8" s="23" t="s">
        <v>423</v>
      </c>
      <c r="B8">
        <v>13</v>
      </c>
      <c r="C8" s="24">
        <v>69401</v>
      </c>
      <c r="D8" s="24">
        <v>24.14</v>
      </c>
      <c r="E8" s="24">
        <v>5338.5384615384619</v>
      </c>
      <c r="F8" s="24">
        <v>9997</v>
      </c>
      <c r="G8" s="24">
        <v>3565714.1799999997</v>
      </c>
      <c r="H8" s="24">
        <v>3565715.18</v>
      </c>
    </row>
    <row r="9" spans="1:8" x14ac:dyDescent="0.25">
      <c r="A9" s="23" t="s">
        <v>425</v>
      </c>
      <c r="B9">
        <v>9</v>
      </c>
      <c r="C9" s="24">
        <v>26833</v>
      </c>
      <c r="D9" s="24">
        <v>33.299999999999997</v>
      </c>
      <c r="E9" s="24">
        <v>2981.4444444444443</v>
      </c>
      <c r="F9" s="24">
        <v>7083</v>
      </c>
      <c r="G9" s="24">
        <v>1239140.43</v>
      </c>
      <c r="H9" s="24">
        <v>1239141.43</v>
      </c>
    </row>
    <row r="10" spans="1:8" x14ac:dyDescent="0.25">
      <c r="A10" s="23" t="s">
        <v>426</v>
      </c>
      <c r="B10">
        <v>3</v>
      </c>
      <c r="C10" s="24">
        <v>16696</v>
      </c>
      <c r="D10" s="24">
        <v>26.72</v>
      </c>
      <c r="E10" s="24">
        <v>5565.333333333333</v>
      </c>
      <c r="F10" s="24">
        <v>8601</v>
      </c>
      <c r="G10" s="24">
        <v>727251.77</v>
      </c>
      <c r="H10" s="24">
        <v>727252.77</v>
      </c>
    </row>
    <row r="11" spans="1:8" x14ac:dyDescent="0.25">
      <c r="A11" s="23" t="s">
        <v>445</v>
      </c>
      <c r="B11">
        <v>110</v>
      </c>
      <c r="C11" s="24">
        <v>555131</v>
      </c>
      <c r="D11" s="24">
        <v>15.91</v>
      </c>
      <c r="E11" s="24">
        <v>5046.6454545454544</v>
      </c>
      <c r="F11" s="24">
        <v>9997</v>
      </c>
      <c r="G11" s="24">
        <v>30534316.23</v>
      </c>
      <c r="H11" s="24">
        <v>30534317.23</v>
      </c>
    </row>
    <row r="14" spans="1:8" x14ac:dyDescent="0.25">
      <c r="A14" s="22" t="s">
        <v>444</v>
      </c>
      <c r="B14" t="s">
        <v>446</v>
      </c>
      <c r="C14" t="s">
        <v>443</v>
      </c>
      <c r="D14" t="s">
        <v>448</v>
      </c>
      <c r="E14" t="s">
        <v>449</v>
      </c>
      <c r="F14" t="s">
        <v>450</v>
      </c>
      <c r="G14" t="s">
        <v>451</v>
      </c>
      <c r="H14" t="s">
        <v>451</v>
      </c>
    </row>
    <row r="15" spans="1:8" x14ac:dyDescent="0.25">
      <c r="A15" s="23" t="s">
        <v>180</v>
      </c>
      <c r="B15">
        <v>8</v>
      </c>
      <c r="C15" s="24">
        <v>30093</v>
      </c>
      <c r="D15" s="24">
        <v>26.3</v>
      </c>
      <c r="E15" s="24">
        <v>3761.625</v>
      </c>
      <c r="F15" s="24">
        <v>9354</v>
      </c>
      <c r="G15" s="24">
        <v>1487281.9</v>
      </c>
      <c r="H15" s="24">
        <v>1487282.9</v>
      </c>
    </row>
    <row r="16" spans="1:8" x14ac:dyDescent="0.25">
      <c r="A16" s="23" t="s">
        <v>229</v>
      </c>
      <c r="B16">
        <v>9</v>
      </c>
      <c r="C16" s="24">
        <v>40805</v>
      </c>
      <c r="D16" s="24">
        <v>15.91</v>
      </c>
      <c r="E16" s="24">
        <v>4533.8888888888887</v>
      </c>
      <c r="F16" s="24">
        <v>8197</v>
      </c>
      <c r="G16" s="24">
        <v>1921187.48</v>
      </c>
      <c r="H16" s="24">
        <v>1921188.48</v>
      </c>
    </row>
    <row r="17" spans="1:8" x14ac:dyDescent="0.25">
      <c r="A17" s="23" t="s">
        <v>166</v>
      </c>
      <c r="B17">
        <v>10</v>
      </c>
      <c r="C17" s="24">
        <v>45408</v>
      </c>
      <c r="D17" s="24">
        <v>20.61</v>
      </c>
      <c r="E17" s="24">
        <v>4540.8</v>
      </c>
      <c r="F17" s="24">
        <v>9042</v>
      </c>
      <c r="G17" s="24">
        <v>2855182.28</v>
      </c>
      <c r="H17" s="24">
        <v>2855183.28</v>
      </c>
    </row>
    <row r="18" spans="1:8" x14ac:dyDescent="0.25">
      <c r="A18" s="23" t="s">
        <v>198</v>
      </c>
      <c r="B18">
        <v>9</v>
      </c>
      <c r="C18" s="24">
        <v>44166</v>
      </c>
      <c r="D18" s="24">
        <v>43.26</v>
      </c>
      <c r="E18" s="24">
        <v>4907.333333333333</v>
      </c>
      <c r="F18" s="24">
        <v>8290</v>
      </c>
      <c r="G18" s="24">
        <v>2484164.7499999995</v>
      </c>
      <c r="H18" s="24">
        <v>2484165.75</v>
      </c>
    </row>
    <row r="19" spans="1:8" x14ac:dyDescent="0.25">
      <c r="A19" s="23" t="s">
        <v>217</v>
      </c>
      <c r="B19">
        <v>9</v>
      </c>
      <c r="C19" s="24">
        <v>60495</v>
      </c>
      <c r="D19" s="24">
        <v>24.14</v>
      </c>
      <c r="E19" s="24">
        <v>6721.666666666667</v>
      </c>
      <c r="F19" s="24">
        <v>9446</v>
      </c>
      <c r="G19" s="24">
        <v>3312774.6700000004</v>
      </c>
      <c r="H19" s="24">
        <v>3312775.67</v>
      </c>
    </row>
    <row r="20" spans="1:8" x14ac:dyDescent="0.25">
      <c r="A20" s="23" t="s">
        <v>169</v>
      </c>
      <c r="B20">
        <v>9</v>
      </c>
      <c r="C20" s="24">
        <v>37520</v>
      </c>
      <c r="D20" s="24">
        <v>32.369999999999997</v>
      </c>
      <c r="E20" s="24">
        <v>4168.8888888888887</v>
      </c>
      <c r="F20" s="24">
        <v>7733</v>
      </c>
      <c r="G20" s="24">
        <v>2179940.8499999996</v>
      </c>
      <c r="H20" s="24">
        <v>2179941.85</v>
      </c>
    </row>
    <row r="21" spans="1:8" x14ac:dyDescent="0.25">
      <c r="A21" s="23" t="s">
        <v>163</v>
      </c>
      <c r="B21">
        <v>8</v>
      </c>
      <c r="C21" s="24">
        <v>50089</v>
      </c>
      <c r="D21" s="24">
        <v>34.35</v>
      </c>
      <c r="E21" s="24">
        <v>6261.125</v>
      </c>
      <c r="F21" s="24">
        <v>9772</v>
      </c>
      <c r="G21" s="24">
        <v>3051350.7800000003</v>
      </c>
      <c r="H21" s="24">
        <v>3051351.78</v>
      </c>
    </row>
    <row r="22" spans="1:8" x14ac:dyDescent="0.25">
      <c r="A22" s="23" t="s">
        <v>175</v>
      </c>
      <c r="B22">
        <v>9</v>
      </c>
      <c r="C22" s="24">
        <v>43105</v>
      </c>
      <c r="D22" s="24">
        <v>22.57</v>
      </c>
      <c r="E22" s="24">
        <v>4789.4444444444443</v>
      </c>
      <c r="F22" s="24">
        <v>9653</v>
      </c>
      <c r="G22" s="24">
        <v>2382449.3000000003</v>
      </c>
      <c r="H22" s="24">
        <v>2382450.2999999998</v>
      </c>
    </row>
    <row r="23" spans="1:8" x14ac:dyDescent="0.25">
      <c r="A23" s="23" t="s">
        <v>172</v>
      </c>
      <c r="B23">
        <v>7</v>
      </c>
      <c r="C23" s="24">
        <v>35046</v>
      </c>
      <c r="D23" s="24">
        <v>21.75</v>
      </c>
      <c r="E23" s="24">
        <v>5006.5714285714284</v>
      </c>
      <c r="F23" s="24">
        <v>8164</v>
      </c>
      <c r="G23" s="24">
        <v>2060495.26</v>
      </c>
      <c r="H23" s="24">
        <v>2060496.26</v>
      </c>
    </row>
    <row r="24" spans="1:8" x14ac:dyDescent="0.25">
      <c r="A24" s="23" t="s">
        <v>178</v>
      </c>
      <c r="B24">
        <v>8</v>
      </c>
      <c r="C24" s="24">
        <v>42865</v>
      </c>
      <c r="D24" s="24">
        <v>16.239999999999998</v>
      </c>
      <c r="E24" s="24">
        <v>5358.125</v>
      </c>
      <c r="F24" s="24">
        <v>8820</v>
      </c>
      <c r="G24" s="24">
        <v>2238738.81</v>
      </c>
      <c r="H24" s="24">
        <v>2238739.81</v>
      </c>
    </row>
    <row r="25" spans="1:8" x14ac:dyDescent="0.25">
      <c r="A25" s="23" t="s">
        <v>195</v>
      </c>
      <c r="B25">
        <v>8</v>
      </c>
      <c r="C25" s="24">
        <v>42253</v>
      </c>
      <c r="D25" s="24">
        <v>23.14</v>
      </c>
      <c r="E25" s="24">
        <v>5281.625</v>
      </c>
      <c r="F25" s="24">
        <v>8635</v>
      </c>
      <c r="G25" s="24">
        <v>1282571.9100000001</v>
      </c>
      <c r="H25" s="24">
        <v>1282572.9099999999</v>
      </c>
    </row>
    <row r="26" spans="1:8" x14ac:dyDescent="0.25">
      <c r="A26" s="23" t="s">
        <v>187</v>
      </c>
      <c r="B26">
        <v>8</v>
      </c>
      <c r="C26" s="24">
        <v>38191</v>
      </c>
      <c r="D26" s="24">
        <v>33.299999999999997</v>
      </c>
      <c r="E26" s="24">
        <v>4773.875</v>
      </c>
      <c r="F26" s="24">
        <v>9997</v>
      </c>
      <c r="G26" s="24">
        <v>2500751.38</v>
      </c>
      <c r="H26" s="24">
        <v>2500752.38</v>
      </c>
    </row>
    <row r="27" spans="1:8" x14ac:dyDescent="0.25">
      <c r="A27" s="23" t="s">
        <v>184</v>
      </c>
      <c r="B27">
        <v>8</v>
      </c>
      <c r="C27" s="24">
        <v>45095</v>
      </c>
      <c r="D27" s="24">
        <v>24.23</v>
      </c>
      <c r="E27" s="24">
        <v>5636.875</v>
      </c>
      <c r="F27" s="24">
        <v>9123</v>
      </c>
      <c r="G27" s="24">
        <v>2777426.86</v>
      </c>
      <c r="H27" s="24">
        <v>2777427.86</v>
      </c>
    </row>
    <row r="28" spans="1:8" x14ac:dyDescent="0.25">
      <c r="A28" s="23" t="s">
        <v>445</v>
      </c>
      <c r="B28">
        <v>110</v>
      </c>
      <c r="C28" s="24">
        <v>555131</v>
      </c>
      <c r="D28" s="24">
        <v>15.91</v>
      </c>
      <c r="E28" s="24">
        <v>5046.6454545454544</v>
      </c>
      <c r="F28" s="24">
        <v>9997</v>
      </c>
      <c r="G28" s="24">
        <v>30534316.230000004</v>
      </c>
      <c r="H28" s="24">
        <v>30534317.23</v>
      </c>
    </row>
    <row r="30" spans="1:8" x14ac:dyDescent="0.25">
      <c r="A30" s="22" t="s">
        <v>444</v>
      </c>
      <c r="B30" t="s">
        <v>446</v>
      </c>
      <c r="C30" t="s">
        <v>443</v>
      </c>
      <c r="D30" t="s">
        <v>448</v>
      </c>
      <c r="E30" t="s">
        <v>449</v>
      </c>
      <c r="F30" t="s">
        <v>450</v>
      </c>
      <c r="G30" t="s">
        <v>451</v>
      </c>
      <c r="H30" t="s">
        <v>451</v>
      </c>
    </row>
    <row r="31" spans="1:8" x14ac:dyDescent="0.25">
      <c r="A31" s="23" t="s">
        <v>382</v>
      </c>
      <c r="B31">
        <v>6</v>
      </c>
      <c r="C31" s="24">
        <v>37488</v>
      </c>
      <c r="D31" s="24">
        <v>48.81</v>
      </c>
      <c r="E31" s="24">
        <v>6248</v>
      </c>
      <c r="F31" s="24">
        <v>7933</v>
      </c>
      <c r="G31" s="24">
        <v>3053425.5999999996</v>
      </c>
      <c r="H31" s="24">
        <v>3053426.6</v>
      </c>
    </row>
    <row r="32" spans="1:8" x14ac:dyDescent="0.25">
      <c r="A32" s="23" t="s">
        <v>383</v>
      </c>
      <c r="B32">
        <v>9</v>
      </c>
      <c r="C32" s="24">
        <v>44546</v>
      </c>
      <c r="D32" s="24">
        <v>31.92</v>
      </c>
      <c r="E32" s="24">
        <v>4949.5555555555557</v>
      </c>
      <c r="F32" s="24">
        <v>9997</v>
      </c>
      <c r="G32" s="24">
        <v>2862738</v>
      </c>
      <c r="H32" s="24">
        <v>2862739</v>
      </c>
    </row>
    <row r="33" spans="1:8" x14ac:dyDescent="0.25">
      <c r="A33" s="23" t="s">
        <v>384</v>
      </c>
      <c r="B33">
        <v>42</v>
      </c>
      <c r="C33" s="24">
        <v>245047</v>
      </c>
      <c r="D33" s="24">
        <v>23.14</v>
      </c>
      <c r="E33" s="24">
        <v>5834.4523809523807</v>
      </c>
      <c r="F33" s="24">
        <v>9772</v>
      </c>
      <c r="G33" s="24">
        <v>14879730.940000001</v>
      </c>
      <c r="H33" s="24">
        <v>14879731.939999999</v>
      </c>
    </row>
    <row r="34" spans="1:8" x14ac:dyDescent="0.25">
      <c r="A34" s="23" t="s">
        <v>386</v>
      </c>
      <c r="B34">
        <v>27</v>
      </c>
      <c r="C34" s="24">
        <v>128947</v>
      </c>
      <c r="D34" s="24">
        <v>15.91</v>
      </c>
      <c r="E34" s="24">
        <v>4775.8148148148148</v>
      </c>
      <c r="F34" s="24">
        <v>9446</v>
      </c>
      <c r="G34" s="24">
        <v>5556732.540000001</v>
      </c>
      <c r="H34" s="24">
        <v>5556733.54</v>
      </c>
    </row>
    <row r="35" spans="1:8" x14ac:dyDescent="0.25">
      <c r="A35" s="23" t="s">
        <v>387</v>
      </c>
      <c r="B35">
        <v>8</v>
      </c>
      <c r="C35" s="24">
        <v>30284</v>
      </c>
      <c r="D35" s="24">
        <v>24.14</v>
      </c>
      <c r="E35" s="24">
        <v>3785.5</v>
      </c>
      <c r="F35" s="24">
        <v>9241</v>
      </c>
      <c r="G35" s="24">
        <v>1033843.4000000001</v>
      </c>
      <c r="H35" s="24">
        <v>1033844.4</v>
      </c>
    </row>
    <row r="36" spans="1:8" x14ac:dyDescent="0.25">
      <c r="A36" s="23" t="s">
        <v>388</v>
      </c>
      <c r="B36">
        <v>4</v>
      </c>
      <c r="C36" s="24">
        <v>10323</v>
      </c>
      <c r="D36" s="24">
        <v>27.06</v>
      </c>
      <c r="E36" s="24">
        <v>2580.75</v>
      </c>
      <c r="F36" s="24">
        <v>7062</v>
      </c>
      <c r="G36" s="24">
        <v>342653.41</v>
      </c>
      <c r="H36" s="24">
        <v>342654.41</v>
      </c>
    </row>
    <row r="37" spans="1:8" x14ac:dyDescent="0.25">
      <c r="A37" s="23" t="s">
        <v>385</v>
      </c>
      <c r="B37">
        <v>10</v>
      </c>
      <c r="C37" s="24">
        <v>51682</v>
      </c>
      <c r="D37" s="24">
        <v>33.97</v>
      </c>
      <c r="E37" s="24">
        <v>5168.2</v>
      </c>
      <c r="F37" s="24">
        <v>9653</v>
      </c>
      <c r="G37" s="24">
        <v>2553659.85</v>
      </c>
      <c r="H37" s="24">
        <v>2553660.85</v>
      </c>
    </row>
    <row r="38" spans="1:8" x14ac:dyDescent="0.25">
      <c r="A38" s="23" t="s">
        <v>381</v>
      </c>
      <c r="B38">
        <v>4</v>
      </c>
      <c r="C38" s="24">
        <v>6814</v>
      </c>
      <c r="D38" s="24">
        <v>32.770000000000003</v>
      </c>
      <c r="E38" s="24">
        <v>1703.5</v>
      </c>
      <c r="F38" s="24">
        <v>4857</v>
      </c>
      <c r="G38" s="24">
        <v>251532.49000000002</v>
      </c>
      <c r="H38" s="24">
        <v>251533.49</v>
      </c>
    </row>
    <row r="39" spans="1:8" x14ac:dyDescent="0.25">
      <c r="A39" s="23" t="s">
        <v>445</v>
      </c>
      <c r="B39">
        <v>110</v>
      </c>
      <c r="C39" s="24">
        <v>555131</v>
      </c>
      <c r="D39" s="24">
        <v>15.91</v>
      </c>
      <c r="E39" s="24">
        <v>5046.6454545454544</v>
      </c>
      <c r="F39" s="24">
        <v>9997</v>
      </c>
      <c r="G39" s="24">
        <v>30534316.229999993</v>
      </c>
      <c r="H39" s="24">
        <v>30534317.23</v>
      </c>
    </row>
    <row r="41" spans="1:8" x14ac:dyDescent="0.25">
      <c r="A41" s="22" t="s">
        <v>432</v>
      </c>
      <c r="B41" t="s">
        <v>452</v>
      </c>
    </row>
    <row r="43" spans="1:8" x14ac:dyDescent="0.25">
      <c r="A43" t="s">
        <v>443</v>
      </c>
      <c r="B43" t="s">
        <v>447</v>
      </c>
      <c r="C43" t="s">
        <v>451</v>
      </c>
    </row>
    <row r="44" spans="1:8" x14ac:dyDescent="0.25">
      <c r="A44">
        <v>555131</v>
      </c>
      <c r="B44">
        <v>5983.4700000000012</v>
      </c>
      <c r="C44">
        <v>30534316.229999993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E10D8-CBFF-48AC-ACD6-66A5DA07FB9A}">
  <dimension ref="A1:B74"/>
  <sheetViews>
    <sheetView workbookViewId="0">
      <selection activeCell="B16" sqref="B16"/>
    </sheetView>
  </sheetViews>
  <sheetFormatPr defaultRowHeight="15" x14ac:dyDescent="0.25"/>
  <cols>
    <col min="1" max="1" width="28.28515625" bestFit="1" customWidth="1"/>
    <col min="2" max="2" width="20.28515625" bestFit="1" customWidth="1"/>
  </cols>
  <sheetData>
    <row r="1" spans="1:2" x14ac:dyDescent="0.25">
      <c r="A1" s="22" t="s">
        <v>444</v>
      </c>
      <c r="B1" t="s">
        <v>443</v>
      </c>
    </row>
    <row r="2" spans="1:2" x14ac:dyDescent="0.25">
      <c r="A2" s="23" t="s">
        <v>424</v>
      </c>
      <c r="B2">
        <v>62287</v>
      </c>
    </row>
    <row r="3" spans="1:2" x14ac:dyDescent="0.25">
      <c r="A3" s="25" t="s">
        <v>180</v>
      </c>
      <c r="B3">
        <v>5942</v>
      </c>
    </row>
    <row r="4" spans="1:2" x14ac:dyDescent="0.25">
      <c r="A4" s="25" t="s">
        <v>166</v>
      </c>
      <c r="B4">
        <v>3627</v>
      </c>
    </row>
    <row r="5" spans="1:2" x14ac:dyDescent="0.25">
      <c r="A5" s="25" t="s">
        <v>217</v>
      </c>
      <c r="B5">
        <v>992</v>
      </c>
    </row>
    <row r="6" spans="1:2" x14ac:dyDescent="0.25">
      <c r="A6" s="25" t="s">
        <v>169</v>
      </c>
      <c r="B6">
        <v>7106</v>
      </c>
    </row>
    <row r="7" spans="1:2" x14ac:dyDescent="0.25">
      <c r="A7" s="25" t="s">
        <v>163</v>
      </c>
      <c r="B7">
        <v>5841</v>
      </c>
    </row>
    <row r="8" spans="1:2" x14ac:dyDescent="0.25">
      <c r="A8" s="25" t="s">
        <v>175</v>
      </c>
      <c r="B8">
        <v>15061</v>
      </c>
    </row>
    <row r="9" spans="1:2" x14ac:dyDescent="0.25">
      <c r="A9" s="25" t="s">
        <v>172</v>
      </c>
      <c r="B9">
        <v>5330</v>
      </c>
    </row>
    <row r="10" spans="1:2" x14ac:dyDescent="0.25">
      <c r="A10" s="25" t="s">
        <v>178</v>
      </c>
      <c r="B10">
        <v>15632</v>
      </c>
    </row>
    <row r="11" spans="1:2" x14ac:dyDescent="0.25">
      <c r="A11" s="25" t="s">
        <v>187</v>
      </c>
      <c r="B11">
        <v>2756</v>
      </c>
    </row>
    <row r="12" spans="1:2" x14ac:dyDescent="0.25">
      <c r="A12" s="23" t="s">
        <v>427</v>
      </c>
      <c r="B12">
        <v>35851</v>
      </c>
    </row>
    <row r="13" spans="1:2" x14ac:dyDescent="0.25">
      <c r="A13" s="25" t="s">
        <v>180</v>
      </c>
      <c r="B13">
        <v>2327</v>
      </c>
    </row>
    <row r="14" spans="1:2" x14ac:dyDescent="0.25">
      <c r="A14" s="25" t="s">
        <v>229</v>
      </c>
      <c r="B14">
        <v>2018</v>
      </c>
    </row>
    <row r="15" spans="1:2" x14ac:dyDescent="0.25">
      <c r="A15" s="25" t="s">
        <v>166</v>
      </c>
      <c r="B15">
        <v>2874</v>
      </c>
    </row>
    <row r="16" spans="1:2" x14ac:dyDescent="0.25">
      <c r="A16" s="25" t="s">
        <v>198</v>
      </c>
      <c r="B16">
        <v>6125</v>
      </c>
    </row>
    <row r="17" spans="1:2" x14ac:dyDescent="0.25">
      <c r="A17" s="25" t="s">
        <v>169</v>
      </c>
      <c r="B17">
        <v>1016</v>
      </c>
    </row>
    <row r="18" spans="1:2" x14ac:dyDescent="0.25">
      <c r="A18" s="25" t="s">
        <v>175</v>
      </c>
      <c r="B18">
        <v>8227</v>
      </c>
    </row>
    <row r="19" spans="1:2" x14ac:dyDescent="0.25">
      <c r="A19" s="25" t="s">
        <v>172</v>
      </c>
      <c r="B19">
        <v>814</v>
      </c>
    </row>
    <row r="20" spans="1:2" x14ac:dyDescent="0.25">
      <c r="A20" s="25" t="s">
        <v>195</v>
      </c>
      <c r="B20">
        <v>2613</v>
      </c>
    </row>
    <row r="21" spans="1:2" x14ac:dyDescent="0.25">
      <c r="A21" s="25" t="s">
        <v>187</v>
      </c>
      <c r="B21">
        <v>8258</v>
      </c>
    </row>
    <row r="22" spans="1:2" x14ac:dyDescent="0.25">
      <c r="A22" s="25" t="s">
        <v>184</v>
      </c>
      <c r="B22">
        <v>1579</v>
      </c>
    </row>
    <row r="23" spans="1:2" x14ac:dyDescent="0.25">
      <c r="A23" s="23" t="s">
        <v>422</v>
      </c>
      <c r="B23">
        <v>219183</v>
      </c>
    </row>
    <row r="24" spans="1:2" x14ac:dyDescent="0.25">
      <c r="A24" s="25" t="s">
        <v>180</v>
      </c>
      <c r="B24">
        <v>68</v>
      </c>
    </row>
    <row r="25" spans="1:2" x14ac:dyDescent="0.25">
      <c r="A25" s="25" t="s">
        <v>229</v>
      </c>
      <c r="B25">
        <v>17673</v>
      </c>
    </row>
    <row r="26" spans="1:2" x14ac:dyDescent="0.25">
      <c r="A26" s="25" t="s">
        <v>166</v>
      </c>
      <c r="B26">
        <v>34415</v>
      </c>
    </row>
    <row r="27" spans="1:2" x14ac:dyDescent="0.25">
      <c r="A27" s="25" t="s">
        <v>198</v>
      </c>
      <c r="B27">
        <v>12729</v>
      </c>
    </row>
    <row r="28" spans="1:2" x14ac:dyDescent="0.25">
      <c r="A28" s="25" t="s">
        <v>217</v>
      </c>
      <c r="B28">
        <v>41113</v>
      </c>
    </row>
    <row r="29" spans="1:2" x14ac:dyDescent="0.25">
      <c r="A29" s="25" t="s">
        <v>169</v>
      </c>
      <c r="B29">
        <v>15782</v>
      </c>
    </row>
    <row r="30" spans="1:2" x14ac:dyDescent="0.25">
      <c r="A30" s="25" t="s">
        <v>163</v>
      </c>
      <c r="B30">
        <v>17234</v>
      </c>
    </row>
    <row r="31" spans="1:2" x14ac:dyDescent="0.25">
      <c r="A31" s="25" t="s">
        <v>175</v>
      </c>
      <c r="B31">
        <v>3252</v>
      </c>
    </row>
    <row r="32" spans="1:2" x14ac:dyDescent="0.25">
      <c r="A32" s="25" t="s">
        <v>172</v>
      </c>
      <c r="B32">
        <v>8164</v>
      </c>
    </row>
    <row r="33" spans="1:2" x14ac:dyDescent="0.25">
      <c r="A33" s="25" t="s">
        <v>178</v>
      </c>
      <c r="B33">
        <v>19182</v>
      </c>
    </row>
    <row r="34" spans="1:2" x14ac:dyDescent="0.25">
      <c r="A34" s="25" t="s">
        <v>195</v>
      </c>
      <c r="B34">
        <v>8872</v>
      </c>
    </row>
    <row r="35" spans="1:2" x14ac:dyDescent="0.25">
      <c r="A35" s="25" t="s">
        <v>187</v>
      </c>
      <c r="B35">
        <v>9352</v>
      </c>
    </row>
    <row r="36" spans="1:2" x14ac:dyDescent="0.25">
      <c r="A36" s="25" t="s">
        <v>184</v>
      </c>
      <c r="B36">
        <v>31347</v>
      </c>
    </row>
    <row r="37" spans="1:2" x14ac:dyDescent="0.25">
      <c r="A37" s="23" t="s">
        <v>428</v>
      </c>
      <c r="B37">
        <v>124880</v>
      </c>
    </row>
    <row r="38" spans="1:2" x14ac:dyDescent="0.25">
      <c r="A38" s="25" t="s">
        <v>180</v>
      </c>
      <c r="B38">
        <v>12256</v>
      </c>
    </row>
    <row r="39" spans="1:2" x14ac:dyDescent="0.25">
      <c r="A39" s="25" t="s">
        <v>229</v>
      </c>
      <c r="B39">
        <v>10810</v>
      </c>
    </row>
    <row r="40" spans="1:2" x14ac:dyDescent="0.25">
      <c r="A40" s="25" t="s">
        <v>166</v>
      </c>
      <c r="B40">
        <v>2847</v>
      </c>
    </row>
    <row r="41" spans="1:2" x14ac:dyDescent="0.25">
      <c r="A41" s="25" t="s">
        <v>198</v>
      </c>
      <c r="B41">
        <v>25134</v>
      </c>
    </row>
    <row r="42" spans="1:2" x14ac:dyDescent="0.25">
      <c r="A42" s="25" t="s">
        <v>217</v>
      </c>
      <c r="B42">
        <v>548</v>
      </c>
    </row>
    <row r="43" spans="1:2" x14ac:dyDescent="0.25">
      <c r="A43" s="25" t="s">
        <v>169</v>
      </c>
      <c r="B43">
        <v>136</v>
      </c>
    </row>
    <row r="44" spans="1:2" x14ac:dyDescent="0.25">
      <c r="A44" s="25" t="s">
        <v>163</v>
      </c>
      <c r="B44">
        <v>14822</v>
      </c>
    </row>
    <row r="45" spans="1:2" x14ac:dyDescent="0.25">
      <c r="A45" s="25" t="s">
        <v>175</v>
      </c>
      <c r="B45">
        <v>16565</v>
      </c>
    </row>
    <row r="46" spans="1:2" x14ac:dyDescent="0.25">
      <c r="A46" s="25" t="s">
        <v>172</v>
      </c>
      <c r="B46">
        <v>8073</v>
      </c>
    </row>
    <row r="47" spans="1:2" x14ac:dyDescent="0.25">
      <c r="A47" s="25" t="s">
        <v>178</v>
      </c>
      <c r="B47">
        <v>4710</v>
      </c>
    </row>
    <row r="48" spans="1:2" x14ac:dyDescent="0.25">
      <c r="A48" s="25" t="s">
        <v>195</v>
      </c>
      <c r="B48">
        <v>22342</v>
      </c>
    </row>
    <row r="49" spans="1:2" x14ac:dyDescent="0.25">
      <c r="A49" s="25" t="s">
        <v>187</v>
      </c>
      <c r="B49">
        <v>3913</v>
      </c>
    </row>
    <row r="50" spans="1:2" x14ac:dyDescent="0.25">
      <c r="A50" s="25" t="s">
        <v>184</v>
      </c>
      <c r="B50">
        <v>2724</v>
      </c>
    </row>
    <row r="51" spans="1:2" x14ac:dyDescent="0.25">
      <c r="A51" s="23" t="s">
        <v>423</v>
      </c>
      <c r="B51">
        <v>69401</v>
      </c>
    </row>
    <row r="52" spans="1:2" x14ac:dyDescent="0.25">
      <c r="A52" s="25" t="s">
        <v>180</v>
      </c>
      <c r="B52">
        <v>7603</v>
      </c>
    </row>
    <row r="53" spans="1:2" x14ac:dyDescent="0.25">
      <c r="A53" s="25" t="s">
        <v>198</v>
      </c>
      <c r="B53">
        <v>178</v>
      </c>
    </row>
    <row r="54" spans="1:2" x14ac:dyDescent="0.25">
      <c r="A54" s="25" t="s">
        <v>217</v>
      </c>
      <c r="B54">
        <v>9241</v>
      </c>
    </row>
    <row r="55" spans="1:2" x14ac:dyDescent="0.25">
      <c r="A55" s="25" t="s">
        <v>169</v>
      </c>
      <c r="B55">
        <v>13480</v>
      </c>
    </row>
    <row r="56" spans="1:2" x14ac:dyDescent="0.25">
      <c r="A56" s="25" t="s">
        <v>163</v>
      </c>
      <c r="B56">
        <v>7933</v>
      </c>
    </row>
    <row r="57" spans="1:2" x14ac:dyDescent="0.25">
      <c r="A57" s="25" t="s">
        <v>172</v>
      </c>
      <c r="B57">
        <v>5582</v>
      </c>
    </row>
    <row r="58" spans="1:2" x14ac:dyDescent="0.25">
      <c r="A58" s="25" t="s">
        <v>178</v>
      </c>
      <c r="B58">
        <v>3341</v>
      </c>
    </row>
    <row r="59" spans="1:2" x14ac:dyDescent="0.25">
      <c r="A59" s="25" t="s">
        <v>195</v>
      </c>
      <c r="B59">
        <v>7689</v>
      </c>
    </row>
    <row r="60" spans="1:2" x14ac:dyDescent="0.25">
      <c r="A60" s="25" t="s">
        <v>187</v>
      </c>
      <c r="B60">
        <v>9997</v>
      </c>
    </row>
    <row r="61" spans="1:2" x14ac:dyDescent="0.25">
      <c r="A61" s="25" t="s">
        <v>184</v>
      </c>
      <c r="B61">
        <v>4357</v>
      </c>
    </row>
    <row r="62" spans="1:2" x14ac:dyDescent="0.25">
      <c r="A62" s="23" t="s">
        <v>425</v>
      </c>
      <c r="B62">
        <v>26833</v>
      </c>
    </row>
    <row r="63" spans="1:2" x14ac:dyDescent="0.25">
      <c r="A63" s="25" t="s">
        <v>180</v>
      </c>
      <c r="B63">
        <v>1897</v>
      </c>
    </row>
    <row r="64" spans="1:2" x14ac:dyDescent="0.25">
      <c r="A64" s="25" t="s">
        <v>229</v>
      </c>
      <c r="B64">
        <v>3854</v>
      </c>
    </row>
    <row r="65" spans="1:2" x14ac:dyDescent="0.25">
      <c r="A65" s="25" t="s">
        <v>163</v>
      </c>
      <c r="B65">
        <v>4259</v>
      </c>
    </row>
    <row r="66" spans="1:2" x14ac:dyDescent="0.25">
      <c r="A66" s="25" t="s">
        <v>172</v>
      </c>
      <c r="B66">
        <v>7083</v>
      </c>
    </row>
    <row r="67" spans="1:2" x14ac:dyDescent="0.25">
      <c r="A67" s="25" t="s">
        <v>195</v>
      </c>
      <c r="B67">
        <v>737</v>
      </c>
    </row>
    <row r="68" spans="1:2" x14ac:dyDescent="0.25">
      <c r="A68" s="25" t="s">
        <v>187</v>
      </c>
      <c r="B68">
        <v>3915</v>
      </c>
    </row>
    <row r="69" spans="1:2" x14ac:dyDescent="0.25">
      <c r="A69" s="25" t="s">
        <v>184</v>
      </c>
      <c r="B69">
        <v>5088</v>
      </c>
    </row>
    <row r="70" spans="1:2" x14ac:dyDescent="0.25">
      <c r="A70" s="23" t="s">
        <v>426</v>
      </c>
      <c r="B70">
        <v>16696</v>
      </c>
    </row>
    <row r="71" spans="1:2" x14ac:dyDescent="0.25">
      <c r="A71" s="25" t="s">
        <v>229</v>
      </c>
      <c r="B71">
        <v>6450</v>
      </c>
    </row>
    <row r="72" spans="1:2" x14ac:dyDescent="0.25">
      <c r="A72" s="25" t="s">
        <v>166</v>
      </c>
      <c r="B72">
        <v>1645</v>
      </c>
    </row>
    <row r="73" spans="1:2" x14ac:dyDescent="0.25">
      <c r="A73" s="25" t="s">
        <v>217</v>
      </c>
      <c r="B73">
        <v>8601</v>
      </c>
    </row>
    <row r="74" spans="1:2" x14ac:dyDescent="0.25">
      <c r="A74" s="23" t="s">
        <v>445</v>
      </c>
      <c r="B74">
        <v>555131</v>
      </c>
    </row>
  </sheetData>
  <pageMargins left="0.511811024" right="0.511811024" top="0.78740157499999996" bottom="0.78740157499999996" header="0.31496062000000002" footer="0.31496062000000002"/>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M111"/>
  <sheetViews>
    <sheetView workbookViewId="0">
      <selection activeCell="C3" sqref="C3"/>
    </sheetView>
  </sheetViews>
  <sheetFormatPr defaultRowHeight="15" x14ac:dyDescent="0.25"/>
  <cols>
    <col min="1" max="1" width="19.85546875" bestFit="1" customWidth="1"/>
    <col min="2" max="2" width="40.140625" bestFit="1" customWidth="1"/>
    <col min="3" max="3" width="19.42578125" bestFit="1" customWidth="1"/>
    <col min="4" max="4" width="14" bestFit="1" customWidth="1"/>
    <col min="5" max="5" width="24.42578125" bestFit="1" customWidth="1"/>
    <col min="6" max="6" width="50.7109375" customWidth="1"/>
    <col min="7" max="7" width="16.85546875" bestFit="1" customWidth="1"/>
    <col min="8" max="8" width="18" bestFit="1" customWidth="1"/>
    <col min="9" max="9" width="30.42578125" bestFit="1" customWidth="1"/>
    <col min="10" max="10" width="16.42578125" bestFit="1" customWidth="1"/>
    <col min="11" max="11" width="34.28515625" bestFit="1" customWidth="1"/>
    <col min="12" max="12" width="13.28515625" customWidth="1"/>
    <col min="13" max="13" width="25" bestFit="1" customWidth="1"/>
  </cols>
  <sheetData>
    <row r="1" spans="1:13" ht="15.75" x14ac:dyDescent="0.25">
      <c r="A1" s="9" t="s">
        <v>441</v>
      </c>
      <c r="B1" s="9" t="s">
        <v>429</v>
      </c>
      <c r="C1" s="9" t="s">
        <v>430</v>
      </c>
      <c r="D1" s="9" t="s">
        <v>431</v>
      </c>
      <c r="E1" s="9" t="s">
        <v>432</v>
      </c>
      <c r="F1" s="9" t="s">
        <v>433</v>
      </c>
      <c r="G1" s="9" t="s">
        <v>434</v>
      </c>
      <c r="H1" s="9" t="s">
        <v>435</v>
      </c>
      <c r="I1" s="9" t="s">
        <v>437</v>
      </c>
      <c r="J1" s="9" t="s">
        <v>436</v>
      </c>
      <c r="K1" s="9" t="s">
        <v>438</v>
      </c>
      <c r="L1" s="9" t="s">
        <v>439</v>
      </c>
      <c r="M1" s="9" t="s">
        <v>440</v>
      </c>
    </row>
    <row r="2" spans="1:13" x14ac:dyDescent="0.25">
      <c r="A2" t="s">
        <v>115</v>
      </c>
      <c r="B2" t="s">
        <v>162</v>
      </c>
      <c r="C2" t="s">
        <v>423</v>
      </c>
      <c r="D2" s="1" t="s">
        <v>382</v>
      </c>
      <c r="E2" t="s">
        <v>163</v>
      </c>
      <c r="F2" t="s">
        <v>164</v>
      </c>
      <c r="G2" s="7">
        <v>7933</v>
      </c>
      <c r="H2" s="8">
        <v>48.81</v>
      </c>
      <c r="I2" s="8">
        <f>G2*H2</f>
        <v>387209.73000000004</v>
      </c>
      <c r="J2" s="8">
        <v>95.7</v>
      </c>
      <c r="K2" s="8">
        <f>G2*J2</f>
        <v>759188.1</v>
      </c>
      <c r="L2" s="13">
        <f>J2-H2</f>
        <v>46.89</v>
      </c>
      <c r="M2" s="13">
        <f t="shared" ref="M2:M33" si="0">L2*G2</f>
        <v>371978.37</v>
      </c>
    </row>
    <row r="3" spans="1:13" x14ac:dyDescent="0.25">
      <c r="A3" t="s">
        <v>53</v>
      </c>
      <c r="B3" t="s">
        <v>165</v>
      </c>
      <c r="C3" t="s">
        <v>422</v>
      </c>
      <c r="D3" s="1" t="s">
        <v>382</v>
      </c>
      <c r="E3" t="s">
        <v>166</v>
      </c>
      <c r="F3" t="s">
        <v>167</v>
      </c>
      <c r="G3" s="7">
        <v>7305</v>
      </c>
      <c r="H3" s="8">
        <v>98.58</v>
      </c>
      <c r="I3" s="8">
        <f t="shared" ref="I3:I66" si="1">G3*H3</f>
        <v>720126.9</v>
      </c>
      <c r="J3" s="8">
        <v>214.3</v>
      </c>
      <c r="K3" s="8">
        <f t="shared" ref="K3:K66" si="2">G3*J3</f>
        <v>1565461.5</v>
      </c>
      <c r="L3" s="13">
        <f t="shared" ref="L3:L66" si="3">J3-H3</f>
        <v>115.72000000000001</v>
      </c>
      <c r="M3" s="13">
        <f t="shared" si="0"/>
        <v>845334.60000000009</v>
      </c>
    </row>
    <row r="4" spans="1:13" x14ac:dyDescent="0.25">
      <c r="A4" t="s">
        <v>116</v>
      </c>
      <c r="B4" t="s">
        <v>168</v>
      </c>
      <c r="C4" t="s">
        <v>423</v>
      </c>
      <c r="D4" s="1" t="s">
        <v>382</v>
      </c>
      <c r="E4" t="s">
        <v>169</v>
      </c>
      <c r="F4" t="s">
        <v>170</v>
      </c>
      <c r="G4" s="7">
        <v>6625</v>
      </c>
      <c r="H4" s="8">
        <v>68.989999999999995</v>
      </c>
      <c r="I4" s="8">
        <f t="shared" si="1"/>
        <v>457058.74999999994</v>
      </c>
      <c r="J4" s="8">
        <v>118.94</v>
      </c>
      <c r="K4" s="8">
        <f t="shared" si="2"/>
        <v>787977.5</v>
      </c>
      <c r="L4" s="13">
        <f t="shared" si="3"/>
        <v>49.95</v>
      </c>
      <c r="M4" s="13">
        <f t="shared" si="0"/>
        <v>330918.75</v>
      </c>
    </row>
    <row r="5" spans="1:13" x14ac:dyDescent="0.25">
      <c r="A5" t="s">
        <v>117</v>
      </c>
      <c r="B5" t="s">
        <v>171</v>
      </c>
      <c r="C5" t="s">
        <v>423</v>
      </c>
      <c r="D5" s="1" t="s">
        <v>382</v>
      </c>
      <c r="E5" t="s">
        <v>172</v>
      </c>
      <c r="F5" t="s">
        <v>173</v>
      </c>
      <c r="G5" s="7">
        <v>5582</v>
      </c>
      <c r="H5" s="8">
        <v>91.02</v>
      </c>
      <c r="I5" s="8">
        <f t="shared" si="1"/>
        <v>508073.63999999996</v>
      </c>
      <c r="J5" s="8">
        <v>193.66</v>
      </c>
      <c r="K5" s="8">
        <f t="shared" si="2"/>
        <v>1081010.1199999999</v>
      </c>
      <c r="L5" s="13">
        <f t="shared" si="3"/>
        <v>102.64</v>
      </c>
      <c r="M5" s="13">
        <f t="shared" si="0"/>
        <v>572936.48</v>
      </c>
    </row>
    <row r="6" spans="1:13" x14ac:dyDescent="0.25">
      <c r="A6" t="s">
        <v>82</v>
      </c>
      <c r="B6" t="s">
        <v>174</v>
      </c>
      <c r="C6" t="s">
        <v>422</v>
      </c>
      <c r="D6" s="1" t="s">
        <v>382</v>
      </c>
      <c r="E6" t="s">
        <v>175</v>
      </c>
      <c r="F6" t="s">
        <v>176</v>
      </c>
      <c r="G6" s="7">
        <v>3252</v>
      </c>
      <c r="H6" s="8">
        <v>85.68</v>
      </c>
      <c r="I6" s="8">
        <f t="shared" si="1"/>
        <v>278631.36000000004</v>
      </c>
      <c r="J6" s="8">
        <v>136</v>
      </c>
      <c r="K6" s="8">
        <f t="shared" si="2"/>
        <v>442272</v>
      </c>
      <c r="L6" s="13">
        <f t="shared" si="3"/>
        <v>50.319999999999993</v>
      </c>
      <c r="M6" s="13">
        <f t="shared" si="0"/>
        <v>163640.63999999998</v>
      </c>
    </row>
    <row r="7" spans="1:13" x14ac:dyDescent="0.25">
      <c r="A7" t="s">
        <v>54</v>
      </c>
      <c r="B7" t="s">
        <v>177</v>
      </c>
      <c r="C7" t="s">
        <v>422</v>
      </c>
      <c r="D7" s="1" t="s">
        <v>382</v>
      </c>
      <c r="E7" t="s">
        <v>178</v>
      </c>
      <c r="F7" t="s">
        <v>176</v>
      </c>
      <c r="G7" s="7">
        <v>6791</v>
      </c>
      <c r="H7" s="8">
        <v>103.42</v>
      </c>
      <c r="I7" s="8">
        <f t="shared" si="1"/>
        <v>702325.22</v>
      </c>
      <c r="J7" s="8">
        <v>147.74</v>
      </c>
      <c r="K7" s="8">
        <f t="shared" si="2"/>
        <v>1003302.3400000001</v>
      </c>
      <c r="L7" s="13">
        <f t="shared" si="3"/>
        <v>44.320000000000007</v>
      </c>
      <c r="M7" s="13">
        <f t="shared" si="0"/>
        <v>300977.12000000005</v>
      </c>
    </row>
    <row r="8" spans="1:13" x14ac:dyDescent="0.25">
      <c r="A8" t="s">
        <v>123</v>
      </c>
      <c r="B8" t="s">
        <v>179</v>
      </c>
      <c r="C8" t="s">
        <v>422</v>
      </c>
      <c r="D8" s="1" t="s">
        <v>383</v>
      </c>
      <c r="E8" t="s">
        <v>180</v>
      </c>
      <c r="F8" t="s">
        <v>181</v>
      </c>
      <c r="G8" s="7">
        <v>68</v>
      </c>
      <c r="H8" s="8">
        <v>95.34</v>
      </c>
      <c r="I8" s="8">
        <f t="shared" si="1"/>
        <v>6483.12</v>
      </c>
      <c r="J8" s="8">
        <v>194.57</v>
      </c>
      <c r="K8" s="8">
        <f t="shared" si="2"/>
        <v>13230.76</v>
      </c>
      <c r="L8" s="13">
        <f t="shared" si="3"/>
        <v>99.22999999999999</v>
      </c>
      <c r="M8" s="13">
        <f t="shared" si="0"/>
        <v>6747.6399999999994</v>
      </c>
    </row>
    <row r="9" spans="1:13" x14ac:dyDescent="0.25">
      <c r="A9" t="s">
        <v>83</v>
      </c>
      <c r="B9" t="s">
        <v>182</v>
      </c>
      <c r="C9" t="s">
        <v>422</v>
      </c>
      <c r="D9" s="1" t="s">
        <v>383</v>
      </c>
      <c r="E9" t="s">
        <v>178</v>
      </c>
      <c r="F9" t="s">
        <v>167</v>
      </c>
      <c r="G9" s="7">
        <v>3619</v>
      </c>
      <c r="H9" s="8">
        <v>95.59</v>
      </c>
      <c r="I9" s="8">
        <f t="shared" si="1"/>
        <v>345940.21</v>
      </c>
      <c r="J9" s="8">
        <v>207.8</v>
      </c>
      <c r="K9" s="8">
        <f t="shared" si="2"/>
        <v>752028.20000000007</v>
      </c>
      <c r="L9" s="13">
        <f t="shared" si="3"/>
        <v>112.21000000000001</v>
      </c>
      <c r="M9" s="13">
        <f t="shared" si="0"/>
        <v>406087.99000000005</v>
      </c>
    </row>
    <row r="10" spans="1:13" x14ac:dyDescent="0.25">
      <c r="A10" t="s">
        <v>55</v>
      </c>
      <c r="B10" t="s">
        <v>183</v>
      </c>
      <c r="C10" t="s">
        <v>427</v>
      </c>
      <c r="D10" s="1" t="s">
        <v>383</v>
      </c>
      <c r="E10" t="s">
        <v>184</v>
      </c>
      <c r="F10" t="s">
        <v>185</v>
      </c>
      <c r="G10" s="7">
        <v>1579</v>
      </c>
      <c r="H10" s="8">
        <v>77.900000000000006</v>
      </c>
      <c r="I10" s="8">
        <f t="shared" si="1"/>
        <v>123004.1</v>
      </c>
      <c r="J10" s="8">
        <v>136.66999999999999</v>
      </c>
      <c r="K10" s="8">
        <f t="shared" si="2"/>
        <v>215801.93</v>
      </c>
      <c r="L10" s="13">
        <f t="shared" si="3"/>
        <v>58.769999999999982</v>
      </c>
      <c r="M10" s="13">
        <f t="shared" si="0"/>
        <v>92797.829999999973</v>
      </c>
    </row>
    <row r="11" spans="1:13" x14ac:dyDescent="0.25">
      <c r="A11" t="s">
        <v>118</v>
      </c>
      <c r="B11" t="s">
        <v>186</v>
      </c>
      <c r="C11" t="s">
        <v>423</v>
      </c>
      <c r="D11" s="1" t="s">
        <v>383</v>
      </c>
      <c r="E11" t="s">
        <v>187</v>
      </c>
      <c r="F11" t="s">
        <v>188</v>
      </c>
      <c r="G11" s="7">
        <v>9997</v>
      </c>
      <c r="H11" s="8">
        <v>66.27</v>
      </c>
      <c r="I11" s="8">
        <f t="shared" si="1"/>
        <v>662501.18999999994</v>
      </c>
      <c r="J11" s="8">
        <v>150.62</v>
      </c>
      <c r="K11" s="8">
        <f t="shared" si="2"/>
        <v>1505748.1400000001</v>
      </c>
      <c r="L11" s="13">
        <f t="shared" si="3"/>
        <v>84.350000000000009</v>
      </c>
      <c r="M11" s="13">
        <f t="shared" si="0"/>
        <v>843246.95000000007</v>
      </c>
    </row>
    <row r="12" spans="1:13" x14ac:dyDescent="0.25">
      <c r="A12" t="s">
        <v>69</v>
      </c>
      <c r="B12" t="s">
        <v>189</v>
      </c>
      <c r="C12" t="s">
        <v>422</v>
      </c>
      <c r="D12" s="1" t="s">
        <v>384</v>
      </c>
      <c r="E12" t="s">
        <v>184</v>
      </c>
      <c r="F12" t="s">
        <v>190</v>
      </c>
      <c r="G12" s="7">
        <v>6906</v>
      </c>
      <c r="H12" s="8">
        <v>89.14</v>
      </c>
      <c r="I12" s="8">
        <f t="shared" si="1"/>
        <v>615600.84</v>
      </c>
      <c r="J12" s="8">
        <v>151.08000000000001</v>
      </c>
      <c r="K12" s="8">
        <f t="shared" si="2"/>
        <v>1043358.4800000001</v>
      </c>
      <c r="L12" s="13">
        <f t="shared" si="3"/>
        <v>61.940000000000012</v>
      </c>
      <c r="M12" s="13">
        <f t="shared" si="0"/>
        <v>427757.64000000007</v>
      </c>
    </row>
    <row r="13" spans="1:13" x14ac:dyDescent="0.25">
      <c r="A13" t="s">
        <v>124</v>
      </c>
      <c r="B13" t="s">
        <v>191</v>
      </c>
      <c r="C13" t="s">
        <v>422</v>
      </c>
      <c r="D13" s="1" t="s">
        <v>383</v>
      </c>
      <c r="E13" t="s">
        <v>184</v>
      </c>
      <c r="F13" t="s">
        <v>192</v>
      </c>
      <c r="G13" s="7">
        <v>9123</v>
      </c>
      <c r="H13" s="8">
        <v>75.16</v>
      </c>
      <c r="I13" s="8">
        <f t="shared" si="1"/>
        <v>685684.67999999993</v>
      </c>
      <c r="J13" s="8">
        <v>117.44</v>
      </c>
      <c r="K13" s="8">
        <f t="shared" si="2"/>
        <v>1071405.1199999999</v>
      </c>
      <c r="L13" s="13">
        <f t="shared" si="3"/>
        <v>42.28</v>
      </c>
      <c r="M13" s="13">
        <f t="shared" si="0"/>
        <v>385720.44</v>
      </c>
    </row>
    <row r="14" spans="1:13" x14ac:dyDescent="0.25">
      <c r="A14" t="s">
        <v>84</v>
      </c>
      <c r="B14" t="s">
        <v>193</v>
      </c>
      <c r="C14" t="s">
        <v>422</v>
      </c>
      <c r="D14" s="1" t="s">
        <v>383</v>
      </c>
      <c r="E14" t="s">
        <v>178</v>
      </c>
      <c r="F14" t="s">
        <v>167</v>
      </c>
      <c r="G14" s="7">
        <v>1049</v>
      </c>
      <c r="H14" s="8">
        <v>83.05</v>
      </c>
      <c r="I14" s="8">
        <f t="shared" si="1"/>
        <v>87119.45</v>
      </c>
      <c r="J14" s="8">
        <v>173.02</v>
      </c>
      <c r="K14" s="8">
        <f t="shared" si="2"/>
        <v>181497.98</v>
      </c>
      <c r="L14" s="13">
        <f t="shared" si="3"/>
        <v>89.970000000000013</v>
      </c>
      <c r="M14" s="13">
        <f t="shared" si="0"/>
        <v>94378.530000000013</v>
      </c>
    </row>
    <row r="15" spans="1:13" x14ac:dyDescent="0.25">
      <c r="A15" t="s">
        <v>125</v>
      </c>
      <c r="B15" t="s">
        <v>194</v>
      </c>
      <c r="C15" t="s">
        <v>422</v>
      </c>
      <c r="D15" s="1" t="s">
        <v>383</v>
      </c>
      <c r="E15" t="s">
        <v>195</v>
      </c>
      <c r="F15" t="s">
        <v>196</v>
      </c>
      <c r="G15" s="7">
        <v>5663</v>
      </c>
      <c r="H15" s="8">
        <v>31.92</v>
      </c>
      <c r="I15" s="8">
        <f t="shared" si="1"/>
        <v>180762.96000000002</v>
      </c>
      <c r="J15" s="8">
        <v>79.8</v>
      </c>
      <c r="K15" s="8">
        <f t="shared" si="2"/>
        <v>451907.39999999997</v>
      </c>
      <c r="L15" s="13">
        <f t="shared" si="3"/>
        <v>47.879999999999995</v>
      </c>
      <c r="M15" s="13">
        <f t="shared" si="0"/>
        <v>271144.44</v>
      </c>
    </row>
    <row r="16" spans="1:13" x14ac:dyDescent="0.25">
      <c r="A16" t="s">
        <v>70</v>
      </c>
      <c r="B16" t="s">
        <v>197</v>
      </c>
      <c r="C16" t="s">
        <v>427</v>
      </c>
      <c r="D16" s="1" t="s">
        <v>383</v>
      </c>
      <c r="E16" t="s">
        <v>198</v>
      </c>
      <c r="F16" t="s">
        <v>199</v>
      </c>
      <c r="G16" s="7">
        <v>6125</v>
      </c>
      <c r="H16" s="8">
        <v>55.7</v>
      </c>
      <c r="I16" s="8">
        <f t="shared" si="1"/>
        <v>341162.5</v>
      </c>
      <c r="J16" s="8">
        <v>118.5</v>
      </c>
      <c r="K16" s="8">
        <f t="shared" si="2"/>
        <v>725812.5</v>
      </c>
      <c r="L16" s="13">
        <f t="shared" si="3"/>
        <v>62.8</v>
      </c>
      <c r="M16" s="13">
        <f t="shared" si="0"/>
        <v>384650</v>
      </c>
    </row>
    <row r="17" spans="1:13" x14ac:dyDescent="0.25">
      <c r="A17" t="s">
        <v>126</v>
      </c>
      <c r="B17" t="s">
        <v>200</v>
      </c>
      <c r="C17" t="s">
        <v>422</v>
      </c>
      <c r="D17" s="1" t="s">
        <v>383</v>
      </c>
      <c r="E17" t="s">
        <v>184</v>
      </c>
      <c r="F17" t="s">
        <v>201</v>
      </c>
      <c r="G17" s="7">
        <v>7323</v>
      </c>
      <c r="H17" s="8">
        <v>58.73</v>
      </c>
      <c r="I17" s="8">
        <f t="shared" si="1"/>
        <v>430079.79</v>
      </c>
      <c r="J17" s="8">
        <v>115.16</v>
      </c>
      <c r="K17" s="8">
        <f t="shared" si="2"/>
        <v>843316.67999999993</v>
      </c>
      <c r="L17" s="13">
        <f t="shared" si="3"/>
        <v>56.43</v>
      </c>
      <c r="M17" s="13">
        <f t="shared" si="0"/>
        <v>413236.89</v>
      </c>
    </row>
    <row r="18" spans="1:13" x14ac:dyDescent="0.25">
      <c r="A18" t="s">
        <v>56</v>
      </c>
      <c r="B18" t="s">
        <v>202</v>
      </c>
      <c r="C18" t="s">
        <v>427</v>
      </c>
      <c r="D18" s="1" t="s">
        <v>384</v>
      </c>
      <c r="E18" t="s">
        <v>195</v>
      </c>
      <c r="F18" t="s">
        <v>203</v>
      </c>
      <c r="G18" s="7">
        <v>2613</v>
      </c>
      <c r="H18" s="8">
        <v>58.33</v>
      </c>
      <c r="I18" s="8">
        <f t="shared" si="1"/>
        <v>152416.29</v>
      </c>
      <c r="J18" s="8">
        <v>116.67</v>
      </c>
      <c r="K18" s="8">
        <f t="shared" si="2"/>
        <v>304858.71000000002</v>
      </c>
      <c r="L18" s="13">
        <f t="shared" si="3"/>
        <v>58.34</v>
      </c>
      <c r="M18" s="13">
        <f t="shared" si="0"/>
        <v>152442.42000000001</v>
      </c>
    </row>
    <row r="19" spans="1:13" x14ac:dyDescent="0.25">
      <c r="A19" t="s">
        <v>139</v>
      </c>
      <c r="B19" t="s">
        <v>204</v>
      </c>
      <c r="C19" t="s">
        <v>422</v>
      </c>
      <c r="D19" s="1" t="s">
        <v>384</v>
      </c>
      <c r="E19" t="s">
        <v>169</v>
      </c>
      <c r="F19" t="s">
        <v>205</v>
      </c>
      <c r="G19" s="7">
        <v>3975</v>
      </c>
      <c r="H19" s="8">
        <v>83.51</v>
      </c>
      <c r="I19" s="8">
        <f t="shared" si="1"/>
        <v>331952.25</v>
      </c>
      <c r="J19" s="8">
        <v>141.54</v>
      </c>
      <c r="K19" s="8">
        <f t="shared" si="2"/>
        <v>562621.5</v>
      </c>
      <c r="L19" s="13">
        <f t="shared" si="3"/>
        <v>58.029999999999987</v>
      </c>
      <c r="M19" s="13">
        <f t="shared" si="0"/>
        <v>230669.24999999994</v>
      </c>
    </row>
    <row r="20" spans="1:13" x14ac:dyDescent="0.25">
      <c r="A20" t="s">
        <v>51</v>
      </c>
      <c r="B20" t="s">
        <v>206</v>
      </c>
      <c r="C20" t="s">
        <v>428</v>
      </c>
      <c r="D20" s="1" t="s">
        <v>384</v>
      </c>
      <c r="E20" t="s">
        <v>175</v>
      </c>
      <c r="F20" t="s">
        <v>207</v>
      </c>
      <c r="G20" s="7">
        <v>8693</v>
      </c>
      <c r="H20" s="8">
        <v>60.62</v>
      </c>
      <c r="I20" s="8">
        <f t="shared" si="1"/>
        <v>526969.66</v>
      </c>
      <c r="J20" s="8">
        <v>102.74</v>
      </c>
      <c r="K20" s="8">
        <f t="shared" si="2"/>
        <v>893118.82</v>
      </c>
      <c r="L20" s="13">
        <f t="shared" si="3"/>
        <v>42.12</v>
      </c>
      <c r="M20" s="13">
        <f t="shared" si="0"/>
        <v>366149.16</v>
      </c>
    </row>
    <row r="21" spans="1:13" x14ac:dyDescent="0.25">
      <c r="A21" t="s">
        <v>52</v>
      </c>
      <c r="B21" t="s">
        <v>208</v>
      </c>
      <c r="C21" t="s">
        <v>428</v>
      </c>
      <c r="D21" s="1" t="s">
        <v>384</v>
      </c>
      <c r="E21" t="s">
        <v>195</v>
      </c>
      <c r="F21" t="s">
        <v>209</v>
      </c>
      <c r="G21" s="7">
        <v>8635</v>
      </c>
      <c r="H21" s="8">
        <v>24.26</v>
      </c>
      <c r="I21" s="8">
        <f t="shared" si="1"/>
        <v>209485.1</v>
      </c>
      <c r="J21" s="8">
        <v>53.91</v>
      </c>
      <c r="K21" s="8">
        <f t="shared" si="2"/>
        <v>465512.85</v>
      </c>
      <c r="L21" s="13">
        <f t="shared" si="3"/>
        <v>29.649999999999995</v>
      </c>
      <c r="M21" s="13">
        <f t="shared" si="0"/>
        <v>256027.74999999997</v>
      </c>
    </row>
    <row r="22" spans="1:13" x14ac:dyDescent="0.25">
      <c r="A22" t="s">
        <v>144</v>
      </c>
      <c r="B22" t="s">
        <v>210</v>
      </c>
      <c r="C22" t="s">
        <v>422</v>
      </c>
      <c r="D22" s="1" t="s">
        <v>384</v>
      </c>
      <c r="E22" t="s">
        <v>166</v>
      </c>
      <c r="F22" t="s">
        <v>211</v>
      </c>
      <c r="G22" s="7">
        <v>9042</v>
      </c>
      <c r="H22" s="8">
        <v>65.959999999999994</v>
      </c>
      <c r="I22" s="8">
        <f t="shared" si="1"/>
        <v>596410.31999999995</v>
      </c>
      <c r="J22" s="8">
        <v>124.44</v>
      </c>
      <c r="K22" s="8">
        <f t="shared" si="2"/>
        <v>1125186.48</v>
      </c>
      <c r="L22" s="13">
        <f t="shared" si="3"/>
        <v>58.480000000000004</v>
      </c>
      <c r="M22" s="13">
        <f t="shared" si="0"/>
        <v>528776.16</v>
      </c>
    </row>
    <row r="23" spans="1:13" x14ac:dyDescent="0.25">
      <c r="A23" t="s">
        <v>97</v>
      </c>
      <c r="B23" t="s">
        <v>212</v>
      </c>
      <c r="C23" t="s">
        <v>424</v>
      </c>
      <c r="D23" s="1" t="s">
        <v>384</v>
      </c>
      <c r="E23" t="s">
        <v>172</v>
      </c>
      <c r="F23" t="s">
        <v>213</v>
      </c>
      <c r="G23" s="7">
        <v>5330</v>
      </c>
      <c r="H23" s="8">
        <v>77.27</v>
      </c>
      <c r="I23" s="8">
        <f t="shared" si="1"/>
        <v>411849.1</v>
      </c>
      <c r="J23" s="8">
        <v>157.69</v>
      </c>
      <c r="K23" s="8">
        <f t="shared" si="2"/>
        <v>840487.7</v>
      </c>
      <c r="L23" s="13">
        <f t="shared" si="3"/>
        <v>80.42</v>
      </c>
      <c r="M23" s="13">
        <f t="shared" si="0"/>
        <v>428638.60000000003</v>
      </c>
    </row>
    <row r="24" spans="1:13" x14ac:dyDescent="0.25">
      <c r="A24" t="s">
        <v>43</v>
      </c>
      <c r="B24" t="s">
        <v>214</v>
      </c>
      <c r="C24" t="s">
        <v>428</v>
      </c>
      <c r="D24" s="1" t="s">
        <v>384</v>
      </c>
      <c r="E24" t="s">
        <v>184</v>
      </c>
      <c r="F24" t="s">
        <v>215</v>
      </c>
      <c r="G24" s="7">
        <v>2724</v>
      </c>
      <c r="H24" s="8">
        <v>86.7</v>
      </c>
      <c r="I24" s="8">
        <f t="shared" si="1"/>
        <v>236170.80000000002</v>
      </c>
      <c r="J24" s="8">
        <v>170</v>
      </c>
      <c r="K24" s="8">
        <f t="shared" si="2"/>
        <v>463080</v>
      </c>
      <c r="L24" s="13">
        <f t="shared" si="3"/>
        <v>83.3</v>
      </c>
      <c r="M24" s="13">
        <f t="shared" si="0"/>
        <v>226909.19999999998</v>
      </c>
    </row>
    <row r="25" spans="1:13" x14ac:dyDescent="0.25">
      <c r="A25" t="s">
        <v>127</v>
      </c>
      <c r="B25" t="s">
        <v>216</v>
      </c>
      <c r="C25" t="s">
        <v>422</v>
      </c>
      <c r="D25" s="1" t="s">
        <v>384</v>
      </c>
      <c r="E25" t="s">
        <v>217</v>
      </c>
      <c r="F25" t="s">
        <v>218</v>
      </c>
      <c r="G25" s="7">
        <v>8826</v>
      </c>
      <c r="H25" s="8">
        <v>53.9</v>
      </c>
      <c r="I25" s="8">
        <f t="shared" si="1"/>
        <v>475721.39999999997</v>
      </c>
      <c r="J25" s="8">
        <v>77</v>
      </c>
      <c r="K25" s="8">
        <f t="shared" si="2"/>
        <v>679602</v>
      </c>
      <c r="L25" s="13">
        <f t="shared" si="3"/>
        <v>23.1</v>
      </c>
      <c r="M25" s="13">
        <f t="shared" si="0"/>
        <v>203880.6</v>
      </c>
    </row>
    <row r="26" spans="1:13" x14ac:dyDescent="0.25">
      <c r="A26" t="s">
        <v>140</v>
      </c>
      <c r="B26" t="s">
        <v>219</v>
      </c>
      <c r="C26" t="s">
        <v>422</v>
      </c>
      <c r="D26" s="1" t="s">
        <v>384</v>
      </c>
      <c r="E26" t="s">
        <v>163</v>
      </c>
      <c r="F26" t="s">
        <v>220</v>
      </c>
      <c r="G26" s="7">
        <v>9772</v>
      </c>
      <c r="H26" s="8">
        <v>93.89</v>
      </c>
      <c r="I26" s="8">
        <f t="shared" si="1"/>
        <v>917493.08</v>
      </c>
      <c r="J26" s="8">
        <v>142.25</v>
      </c>
      <c r="K26" s="8">
        <f t="shared" si="2"/>
        <v>1390067</v>
      </c>
      <c r="L26" s="13">
        <f t="shared" si="3"/>
        <v>48.36</v>
      </c>
      <c r="M26" s="13">
        <f t="shared" si="0"/>
        <v>472573.92</v>
      </c>
    </row>
    <row r="27" spans="1:13" x14ac:dyDescent="0.25">
      <c r="A27" t="s">
        <v>71</v>
      </c>
      <c r="B27" t="s">
        <v>221</v>
      </c>
      <c r="C27" t="s">
        <v>422</v>
      </c>
      <c r="D27" s="1" t="s">
        <v>384</v>
      </c>
      <c r="E27" t="s">
        <v>217</v>
      </c>
      <c r="F27" t="s">
        <v>167</v>
      </c>
      <c r="G27" s="7">
        <v>4724</v>
      </c>
      <c r="H27" s="8">
        <v>101.51</v>
      </c>
      <c r="I27" s="8">
        <f t="shared" si="1"/>
        <v>479533.24000000005</v>
      </c>
      <c r="J27" s="8">
        <v>163.72999999999999</v>
      </c>
      <c r="K27" s="8">
        <f t="shared" si="2"/>
        <v>773460.5199999999</v>
      </c>
      <c r="L27" s="13">
        <f t="shared" si="3"/>
        <v>62.219999999999985</v>
      </c>
      <c r="M27" s="13">
        <f t="shared" si="0"/>
        <v>293927.27999999991</v>
      </c>
    </row>
    <row r="28" spans="1:13" x14ac:dyDescent="0.25">
      <c r="A28" t="s">
        <v>44</v>
      </c>
      <c r="B28" t="s">
        <v>222</v>
      </c>
      <c r="C28" t="s">
        <v>428</v>
      </c>
      <c r="D28" s="1" t="s">
        <v>384</v>
      </c>
      <c r="E28" t="s">
        <v>175</v>
      </c>
      <c r="F28" t="s">
        <v>223</v>
      </c>
      <c r="G28" s="7">
        <v>540</v>
      </c>
      <c r="H28" s="8">
        <v>33.299999999999997</v>
      </c>
      <c r="I28" s="8">
        <f t="shared" si="1"/>
        <v>17982</v>
      </c>
      <c r="J28" s="8">
        <v>60.54</v>
      </c>
      <c r="K28" s="8">
        <f t="shared" si="2"/>
        <v>32691.599999999999</v>
      </c>
      <c r="L28" s="13">
        <f t="shared" si="3"/>
        <v>27.240000000000002</v>
      </c>
      <c r="M28" s="13">
        <f t="shared" si="0"/>
        <v>14709.6</v>
      </c>
    </row>
    <row r="29" spans="1:13" x14ac:dyDescent="0.25">
      <c r="A29" t="s">
        <v>72</v>
      </c>
      <c r="B29" t="s">
        <v>224</v>
      </c>
      <c r="C29" t="s">
        <v>427</v>
      </c>
      <c r="D29" s="1" t="s">
        <v>384</v>
      </c>
      <c r="E29" t="s">
        <v>187</v>
      </c>
      <c r="F29" t="s">
        <v>225</v>
      </c>
      <c r="G29" s="7">
        <v>8258</v>
      </c>
      <c r="H29" s="8">
        <v>74.86</v>
      </c>
      <c r="I29" s="8">
        <f t="shared" si="1"/>
        <v>618193.88</v>
      </c>
      <c r="J29" s="8">
        <v>122.73</v>
      </c>
      <c r="K29" s="8">
        <f t="shared" si="2"/>
        <v>1013504.3400000001</v>
      </c>
      <c r="L29" s="13">
        <f t="shared" si="3"/>
        <v>47.870000000000005</v>
      </c>
      <c r="M29" s="13">
        <f t="shared" si="0"/>
        <v>395310.46</v>
      </c>
    </row>
    <row r="30" spans="1:13" x14ac:dyDescent="0.25">
      <c r="A30" t="s">
        <v>47</v>
      </c>
      <c r="B30" t="s">
        <v>226</v>
      </c>
      <c r="C30" t="s">
        <v>428</v>
      </c>
      <c r="D30" s="1" t="s">
        <v>384</v>
      </c>
      <c r="E30" t="s">
        <v>180</v>
      </c>
      <c r="F30" t="s">
        <v>227</v>
      </c>
      <c r="G30" s="7">
        <v>9354</v>
      </c>
      <c r="H30" s="8">
        <v>58.48</v>
      </c>
      <c r="I30" s="8">
        <f t="shared" si="1"/>
        <v>547021.91999999993</v>
      </c>
      <c r="J30" s="8">
        <v>127.13</v>
      </c>
      <c r="K30" s="8">
        <f t="shared" si="2"/>
        <v>1189174.02</v>
      </c>
      <c r="L30" s="13">
        <f t="shared" si="3"/>
        <v>68.650000000000006</v>
      </c>
      <c r="M30" s="13">
        <f t="shared" si="0"/>
        <v>642152.10000000009</v>
      </c>
    </row>
    <row r="31" spans="1:13" x14ac:dyDescent="0.25">
      <c r="A31" t="s">
        <v>57</v>
      </c>
      <c r="B31" t="s">
        <v>228</v>
      </c>
      <c r="C31" t="s">
        <v>427</v>
      </c>
      <c r="D31" s="1" t="s">
        <v>384</v>
      </c>
      <c r="E31" t="s">
        <v>229</v>
      </c>
      <c r="F31" t="s">
        <v>230</v>
      </c>
      <c r="G31" s="7">
        <v>2018</v>
      </c>
      <c r="H31" s="8">
        <v>24.92</v>
      </c>
      <c r="I31" s="8">
        <f t="shared" si="1"/>
        <v>50288.560000000005</v>
      </c>
      <c r="J31" s="8">
        <v>60.77</v>
      </c>
      <c r="K31" s="8">
        <f t="shared" si="2"/>
        <v>122633.86</v>
      </c>
      <c r="L31" s="13">
        <f t="shared" si="3"/>
        <v>35.85</v>
      </c>
      <c r="M31" s="13">
        <f t="shared" si="0"/>
        <v>72345.3</v>
      </c>
    </row>
    <row r="32" spans="1:13" x14ac:dyDescent="0.25">
      <c r="A32" t="s">
        <v>98</v>
      </c>
      <c r="B32" t="s">
        <v>231</v>
      </c>
      <c r="C32" t="s">
        <v>424</v>
      </c>
      <c r="D32" s="1" t="s">
        <v>381</v>
      </c>
      <c r="E32" t="s">
        <v>217</v>
      </c>
      <c r="F32" t="s">
        <v>232</v>
      </c>
      <c r="G32" s="7">
        <v>992</v>
      </c>
      <c r="H32" s="8">
        <v>49</v>
      </c>
      <c r="I32" s="8">
        <f t="shared" si="1"/>
        <v>48608</v>
      </c>
      <c r="J32" s="8">
        <v>84.48</v>
      </c>
      <c r="K32" s="8">
        <f t="shared" si="2"/>
        <v>83804.160000000003</v>
      </c>
      <c r="L32" s="13">
        <f t="shared" si="3"/>
        <v>35.480000000000004</v>
      </c>
      <c r="M32" s="13">
        <f t="shared" si="0"/>
        <v>35196.160000000003</v>
      </c>
    </row>
    <row r="33" spans="1:13" x14ac:dyDescent="0.25">
      <c r="A33" t="s">
        <v>119</v>
      </c>
      <c r="B33" t="s">
        <v>233</v>
      </c>
      <c r="C33" t="s">
        <v>423</v>
      </c>
      <c r="D33" s="1" t="s">
        <v>384</v>
      </c>
      <c r="E33" t="s">
        <v>184</v>
      </c>
      <c r="F33" t="s">
        <v>234</v>
      </c>
      <c r="G33" s="7">
        <v>4357</v>
      </c>
      <c r="H33" s="8">
        <v>24.23</v>
      </c>
      <c r="I33" s="8">
        <f t="shared" si="1"/>
        <v>105570.11</v>
      </c>
      <c r="J33" s="8">
        <v>60.57</v>
      </c>
      <c r="K33" s="8">
        <f t="shared" si="2"/>
        <v>263903.49</v>
      </c>
      <c r="L33" s="13">
        <f t="shared" si="3"/>
        <v>36.340000000000003</v>
      </c>
      <c r="M33" s="13">
        <f t="shared" si="0"/>
        <v>158333.38</v>
      </c>
    </row>
    <row r="34" spans="1:13" x14ac:dyDescent="0.25">
      <c r="A34" t="s">
        <v>48</v>
      </c>
      <c r="B34" t="s">
        <v>235</v>
      </c>
      <c r="C34" t="s">
        <v>428</v>
      </c>
      <c r="D34" s="1" t="s">
        <v>384</v>
      </c>
      <c r="E34" t="s">
        <v>217</v>
      </c>
      <c r="F34" t="s">
        <v>236</v>
      </c>
      <c r="G34" s="7">
        <v>548</v>
      </c>
      <c r="H34" s="8">
        <v>72.56</v>
      </c>
      <c r="I34" s="8">
        <f t="shared" si="1"/>
        <v>39762.880000000005</v>
      </c>
      <c r="J34" s="8">
        <v>168.75</v>
      </c>
      <c r="K34" s="8">
        <f t="shared" si="2"/>
        <v>92475</v>
      </c>
      <c r="L34" s="13">
        <f t="shared" si="3"/>
        <v>96.19</v>
      </c>
      <c r="M34" s="13">
        <f t="shared" ref="M34:M65" si="4">L34*G34</f>
        <v>52712.119999999995</v>
      </c>
    </row>
    <row r="35" spans="1:13" x14ac:dyDescent="0.25">
      <c r="A35" t="s">
        <v>141</v>
      </c>
      <c r="B35" t="s">
        <v>237</v>
      </c>
      <c r="C35" t="s">
        <v>422</v>
      </c>
      <c r="D35" s="1" t="s">
        <v>384</v>
      </c>
      <c r="E35" t="s">
        <v>172</v>
      </c>
      <c r="F35" t="s">
        <v>238</v>
      </c>
      <c r="G35" s="7">
        <v>8164</v>
      </c>
      <c r="H35" s="8">
        <v>56.76</v>
      </c>
      <c r="I35" s="8">
        <f t="shared" si="1"/>
        <v>463388.63999999996</v>
      </c>
      <c r="J35" s="8">
        <v>132</v>
      </c>
      <c r="K35" s="8">
        <f t="shared" si="2"/>
        <v>1077648</v>
      </c>
      <c r="L35" s="13">
        <f t="shared" si="3"/>
        <v>75.240000000000009</v>
      </c>
      <c r="M35" s="13">
        <f t="shared" si="4"/>
        <v>614259.3600000001</v>
      </c>
    </row>
    <row r="36" spans="1:13" x14ac:dyDescent="0.25">
      <c r="A36" t="s">
        <v>58</v>
      </c>
      <c r="B36" t="s">
        <v>239</v>
      </c>
      <c r="C36" t="s">
        <v>428</v>
      </c>
      <c r="D36" s="1" t="s">
        <v>384</v>
      </c>
      <c r="E36" t="s">
        <v>229</v>
      </c>
      <c r="F36" t="s">
        <v>240</v>
      </c>
      <c r="G36" s="7">
        <v>4189</v>
      </c>
      <c r="H36" s="8">
        <v>60.78</v>
      </c>
      <c r="I36" s="8">
        <f t="shared" si="1"/>
        <v>254607.42</v>
      </c>
      <c r="J36" s="8">
        <v>101.31</v>
      </c>
      <c r="K36" s="8">
        <f t="shared" si="2"/>
        <v>424387.59</v>
      </c>
      <c r="L36" s="13">
        <f t="shared" si="3"/>
        <v>40.53</v>
      </c>
      <c r="M36" s="13">
        <f t="shared" si="4"/>
        <v>169780.17</v>
      </c>
    </row>
    <row r="37" spans="1:13" x14ac:dyDescent="0.25">
      <c r="A37" t="s">
        <v>59</v>
      </c>
      <c r="B37" t="s">
        <v>241</v>
      </c>
      <c r="C37" t="s">
        <v>428</v>
      </c>
      <c r="D37" s="1" t="s">
        <v>384</v>
      </c>
      <c r="E37" t="s">
        <v>163</v>
      </c>
      <c r="F37" t="s">
        <v>242</v>
      </c>
      <c r="G37" s="7">
        <v>5649</v>
      </c>
      <c r="H37" s="8">
        <v>34.35</v>
      </c>
      <c r="I37" s="8">
        <f t="shared" si="1"/>
        <v>194043.15</v>
      </c>
      <c r="J37" s="8">
        <v>62.46</v>
      </c>
      <c r="K37" s="8">
        <f t="shared" si="2"/>
        <v>352836.54</v>
      </c>
      <c r="L37" s="13">
        <f t="shared" si="3"/>
        <v>28.11</v>
      </c>
      <c r="M37" s="13">
        <f t="shared" si="4"/>
        <v>158793.38999999998</v>
      </c>
    </row>
    <row r="38" spans="1:13" x14ac:dyDescent="0.25">
      <c r="A38" t="s">
        <v>99</v>
      </c>
      <c r="B38" t="s">
        <v>243</v>
      </c>
      <c r="C38" t="s">
        <v>425</v>
      </c>
      <c r="D38" s="1" t="s">
        <v>384</v>
      </c>
      <c r="E38" t="s">
        <v>163</v>
      </c>
      <c r="F38" t="s">
        <v>244</v>
      </c>
      <c r="G38" s="7">
        <v>4259</v>
      </c>
      <c r="H38" s="8">
        <v>51.61</v>
      </c>
      <c r="I38" s="8">
        <f t="shared" si="1"/>
        <v>219806.99</v>
      </c>
      <c r="J38" s="8">
        <v>86.02</v>
      </c>
      <c r="K38" s="8">
        <f t="shared" si="2"/>
        <v>366359.18</v>
      </c>
      <c r="L38" s="13">
        <f t="shared" si="3"/>
        <v>34.409999999999997</v>
      </c>
      <c r="M38" s="13">
        <f t="shared" si="4"/>
        <v>146552.18999999997</v>
      </c>
    </row>
    <row r="39" spans="1:13" x14ac:dyDescent="0.25">
      <c r="A39" t="s">
        <v>60</v>
      </c>
      <c r="B39" t="s">
        <v>245</v>
      </c>
      <c r="C39" t="s">
        <v>428</v>
      </c>
      <c r="D39" s="1" t="s">
        <v>384</v>
      </c>
      <c r="E39" t="s">
        <v>172</v>
      </c>
      <c r="F39" t="s">
        <v>246</v>
      </c>
      <c r="G39" s="7">
        <v>5992</v>
      </c>
      <c r="H39" s="8">
        <v>60.74</v>
      </c>
      <c r="I39" s="8">
        <f t="shared" si="1"/>
        <v>363954.08</v>
      </c>
      <c r="J39" s="8">
        <v>104.72</v>
      </c>
      <c r="K39" s="8">
        <f t="shared" si="2"/>
        <v>627482.24</v>
      </c>
      <c r="L39" s="13">
        <f t="shared" si="3"/>
        <v>43.98</v>
      </c>
      <c r="M39" s="13">
        <f t="shared" si="4"/>
        <v>263528.15999999997</v>
      </c>
    </row>
    <row r="40" spans="1:13" x14ac:dyDescent="0.25">
      <c r="A40" t="s">
        <v>85</v>
      </c>
      <c r="B40" t="s">
        <v>247</v>
      </c>
      <c r="C40" t="s">
        <v>428</v>
      </c>
      <c r="D40" s="1" t="s">
        <v>384</v>
      </c>
      <c r="E40" t="s">
        <v>187</v>
      </c>
      <c r="F40" t="s">
        <v>248</v>
      </c>
      <c r="G40" s="7">
        <v>3913</v>
      </c>
      <c r="H40" s="8">
        <v>68.3</v>
      </c>
      <c r="I40" s="8">
        <f t="shared" si="1"/>
        <v>267257.89999999997</v>
      </c>
      <c r="J40" s="8">
        <v>136.59</v>
      </c>
      <c r="K40" s="8">
        <f t="shared" si="2"/>
        <v>534476.67000000004</v>
      </c>
      <c r="L40" s="13">
        <f t="shared" si="3"/>
        <v>68.290000000000006</v>
      </c>
      <c r="M40" s="13">
        <f t="shared" si="4"/>
        <v>267218.77</v>
      </c>
    </row>
    <row r="41" spans="1:13" x14ac:dyDescent="0.25">
      <c r="A41" t="s">
        <v>73</v>
      </c>
      <c r="B41" t="s">
        <v>249</v>
      </c>
      <c r="C41" t="s">
        <v>422</v>
      </c>
      <c r="D41" s="1" t="s">
        <v>384</v>
      </c>
      <c r="E41" t="s">
        <v>187</v>
      </c>
      <c r="F41" t="s">
        <v>250</v>
      </c>
      <c r="G41" s="7">
        <v>8347</v>
      </c>
      <c r="H41" s="8">
        <v>77.900000000000006</v>
      </c>
      <c r="I41" s="8">
        <f t="shared" si="1"/>
        <v>650231.30000000005</v>
      </c>
      <c r="J41" s="8">
        <v>169.34</v>
      </c>
      <c r="K41" s="8">
        <f t="shared" si="2"/>
        <v>1413480.98</v>
      </c>
      <c r="L41" s="13">
        <f t="shared" si="3"/>
        <v>91.44</v>
      </c>
      <c r="M41" s="13">
        <f t="shared" si="4"/>
        <v>763249.67999999993</v>
      </c>
    </row>
    <row r="42" spans="1:13" x14ac:dyDescent="0.25">
      <c r="A42" t="s">
        <v>251</v>
      </c>
      <c r="B42" t="s">
        <v>252</v>
      </c>
      <c r="C42" t="s">
        <v>422</v>
      </c>
      <c r="D42" s="1" t="s">
        <v>384</v>
      </c>
      <c r="E42" t="s">
        <v>169</v>
      </c>
      <c r="F42" t="s">
        <v>253</v>
      </c>
      <c r="G42" s="7">
        <v>7733</v>
      </c>
      <c r="H42" s="8">
        <v>57.01</v>
      </c>
      <c r="I42" s="8">
        <f t="shared" si="1"/>
        <v>440858.32999999996</v>
      </c>
      <c r="J42" s="8">
        <v>107.57</v>
      </c>
      <c r="K42" s="8">
        <f t="shared" si="2"/>
        <v>831838.80999999994</v>
      </c>
      <c r="L42" s="13">
        <f t="shared" si="3"/>
        <v>50.559999999999995</v>
      </c>
      <c r="M42" s="13">
        <f t="shared" si="4"/>
        <v>390980.48</v>
      </c>
    </row>
    <row r="43" spans="1:13" x14ac:dyDescent="0.25">
      <c r="A43" t="s">
        <v>86</v>
      </c>
      <c r="B43" t="s">
        <v>254</v>
      </c>
      <c r="C43" t="s">
        <v>426</v>
      </c>
      <c r="D43" s="1" t="s">
        <v>384</v>
      </c>
      <c r="E43" t="s">
        <v>229</v>
      </c>
      <c r="F43" t="s">
        <v>255</v>
      </c>
      <c r="G43" s="7">
        <v>6450</v>
      </c>
      <c r="H43" s="8">
        <v>67.56</v>
      </c>
      <c r="I43" s="8">
        <f t="shared" si="1"/>
        <v>435762</v>
      </c>
      <c r="J43" s="8">
        <v>100.84</v>
      </c>
      <c r="K43" s="8">
        <f t="shared" si="2"/>
        <v>650418</v>
      </c>
      <c r="L43" s="13">
        <f t="shared" si="3"/>
        <v>33.28</v>
      </c>
      <c r="M43" s="13">
        <f t="shared" si="4"/>
        <v>214656</v>
      </c>
    </row>
    <row r="44" spans="1:13" x14ac:dyDescent="0.25">
      <c r="A44" t="s">
        <v>128</v>
      </c>
      <c r="B44" t="s">
        <v>256</v>
      </c>
      <c r="C44" t="s">
        <v>422</v>
      </c>
      <c r="D44" s="1" t="s">
        <v>384</v>
      </c>
      <c r="E44" t="s">
        <v>163</v>
      </c>
      <c r="F44" t="s">
        <v>257</v>
      </c>
      <c r="G44" s="7">
        <v>1917</v>
      </c>
      <c r="H44" s="8">
        <v>49.05</v>
      </c>
      <c r="I44" s="8">
        <f t="shared" si="1"/>
        <v>94028.849999999991</v>
      </c>
      <c r="J44" s="8">
        <v>80.41</v>
      </c>
      <c r="K44" s="8">
        <f t="shared" si="2"/>
        <v>154145.97</v>
      </c>
      <c r="L44" s="13">
        <f t="shared" si="3"/>
        <v>31.36</v>
      </c>
      <c r="M44" s="13">
        <f t="shared" si="4"/>
        <v>60117.119999999995</v>
      </c>
    </row>
    <row r="45" spans="1:13" x14ac:dyDescent="0.25">
      <c r="A45" t="s">
        <v>61</v>
      </c>
      <c r="B45" t="s">
        <v>258</v>
      </c>
      <c r="C45" t="s">
        <v>428</v>
      </c>
      <c r="D45" s="1" t="s">
        <v>384</v>
      </c>
      <c r="E45" t="s">
        <v>198</v>
      </c>
      <c r="F45" t="s">
        <v>259</v>
      </c>
      <c r="G45" s="7">
        <v>7913</v>
      </c>
      <c r="H45" s="8">
        <v>57.54</v>
      </c>
      <c r="I45" s="8">
        <f t="shared" si="1"/>
        <v>455314.02</v>
      </c>
      <c r="J45" s="8">
        <v>99.21</v>
      </c>
      <c r="K45" s="8">
        <f t="shared" si="2"/>
        <v>785048.73</v>
      </c>
      <c r="L45" s="13">
        <f t="shared" si="3"/>
        <v>41.669999999999995</v>
      </c>
      <c r="M45" s="13">
        <f t="shared" si="4"/>
        <v>329734.70999999996</v>
      </c>
    </row>
    <row r="46" spans="1:13" x14ac:dyDescent="0.25">
      <c r="A46" t="s">
        <v>129</v>
      </c>
      <c r="B46" t="s">
        <v>260</v>
      </c>
      <c r="C46" t="s">
        <v>422</v>
      </c>
      <c r="D46" s="1" t="s">
        <v>384</v>
      </c>
      <c r="E46" t="s">
        <v>217</v>
      </c>
      <c r="F46" t="s">
        <v>261</v>
      </c>
      <c r="G46" s="7">
        <v>9127</v>
      </c>
      <c r="H46" s="8">
        <v>73.489999999999995</v>
      </c>
      <c r="I46" s="8">
        <f t="shared" si="1"/>
        <v>670743.23</v>
      </c>
      <c r="J46" s="8">
        <v>146.99</v>
      </c>
      <c r="K46" s="8">
        <f t="shared" si="2"/>
        <v>1341577.73</v>
      </c>
      <c r="L46" s="13">
        <f t="shared" si="3"/>
        <v>73.500000000000014</v>
      </c>
      <c r="M46" s="13">
        <f t="shared" si="4"/>
        <v>670834.50000000012</v>
      </c>
    </row>
    <row r="47" spans="1:13" x14ac:dyDescent="0.25">
      <c r="A47" t="s">
        <v>142</v>
      </c>
      <c r="B47" t="s">
        <v>262</v>
      </c>
      <c r="C47" t="s">
        <v>422</v>
      </c>
      <c r="D47" s="1" t="s">
        <v>384</v>
      </c>
      <c r="E47" t="s">
        <v>217</v>
      </c>
      <c r="F47" t="s">
        <v>263</v>
      </c>
      <c r="G47" s="7">
        <v>8990</v>
      </c>
      <c r="H47" s="8">
        <v>62.16</v>
      </c>
      <c r="I47" s="8">
        <f t="shared" si="1"/>
        <v>558818.4</v>
      </c>
      <c r="J47" s="8">
        <v>141.28</v>
      </c>
      <c r="K47" s="8">
        <f t="shared" si="2"/>
        <v>1270107.2</v>
      </c>
      <c r="L47" s="13">
        <f t="shared" si="3"/>
        <v>79.12</v>
      </c>
      <c r="M47" s="13">
        <f t="shared" si="4"/>
        <v>711288.8</v>
      </c>
    </row>
    <row r="48" spans="1:13" x14ac:dyDescent="0.25">
      <c r="A48" t="s">
        <v>130</v>
      </c>
      <c r="B48" t="s">
        <v>264</v>
      </c>
      <c r="C48" t="s">
        <v>423</v>
      </c>
      <c r="D48" s="1" t="s">
        <v>384</v>
      </c>
      <c r="E48" t="s">
        <v>195</v>
      </c>
      <c r="F48" t="s">
        <v>265</v>
      </c>
      <c r="G48" s="7">
        <v>7689</v>
      </c>
      <c r="H48" s="8">
        <v>32.950000000000003</v>
      </c>
      <c r="I48" s="8">
        <f t="shared" si="1"/>
        <v>253352.55000000002</v>
      </c>
      <c r="J48" s="8">
        <v>62.17</v>
      </c>
      <c r="K48" s="8">
        <f t="shared" si="2"/>
        <v>478025.13</v>
      </c>
      <c r="L48" s="13">
        <f t="shared" si="3"/>
        <v>29.22</v>
      </c>
      <c r="M48" s="13">
        <f t="shared" si="4"/>
        <v>224672.58</v>
      </c>
    </row>
    <row r="49" spans="1:13" x14ac:dyDescent="0.25">
      <c r="A49" t="s">
        <v>100</v>
      </c>
      <c r="B49" t="s">
        <v>266</v>
      </c>
      <c r="C49" t="s">
        <v>428</v>
      </c>
      <c r="D49" s="1" t="s">
        <v>384</v>
      </c>
      <c r="E49" t="s">
        <v>198</v>
      </c>
      <c r="F49" t="s">
        <v>267</v>
      </c>
      <c r="G49" s="7">
        <v>2378</v>
      </c>
      <c r="H49" s="8">
        <v>64.58</v>
      </c>
      <c r="I49" s="8">
        <f t="shared" si="1"/>
        <v>153571.24</v>
      </c>
      <c r="J49" s="8">
        <v>105.87</v>
      </c>
      <c r="K49" s="8">
        <f t="shared" si="2"/>
        <v>251758.86000000002</v>
      </c>
      <c r="L49" s="13">
        <f t="shared" si="3"/>
        <v>41.290000000000006</v>
      </c>
      <c r="M49" s="13">
        <f t="shared" si="4"/>
        <v>98187.62000000001</v>
      </c>
    </row>
    <row r="50" spans="1:13" x14ac:dyDescent="0.25">
      <c r="A50" t="s">
        <v>74</v>
      </c>
      <c r="B50" t="s">
        <v>268</v>
      </c>
      <c r="C50" t="s">
        <v>422</v>
      </c>
      <c r="D50" s="1" t="s">
        <v>384</v>
      </c>
      <c r="E50" t="s">
        <v>163</v>
      </c>
      <c r="F50" t="s">
        <v>269</v>
      </c>
      <c r="G50" s="7">
        <v>5545</v>
      </c>
      <c r="H50" s="8">
        <v>91.92</v>
      </c>
      <c r="I50" s="8">
        <f t="shared" si="1"/>
        <v>509696.4</v>
      </c>
      <c r="J50" s="8">
        <v>143.62</v>
      </c>
      <c r="K50" s="8">
        <f t="shared" si="2"/>
        <v>796372.9</v>
      </c>
      <c r="L50" s="13">
        <f t="shared" si="3"/>
        <v>51.7</v>
      </c>
      <c r="M50" s="13">
        <f t="shared" si="4"/>
        <v>286676.5</v>
      </c>
    </row>
    <row r="51" spans="1:13" x14ac:dyDescent="0.25">
      <c r="A51" t="s">
        <v>45</v>
      </c>
      <c r="B51" t="s">
        <v>270</v>
      </c>
      <c r="C51" t="s">
        <v>428</v>
      </c>
      <c r="D51" s="1" t="s">
        <v>384</v>
      </c>
      <c r="E51" t="s">
        <v>198</v>
      </c>
      <c r="F51" t="s">
        <v>271</v>
      </c>
      <c r="G51" s="7">
        <v>6553</v>
      </c>
      <c r="H51" s="8">
        <v>43.26</v>
      </c>
      <c r="I51" s="8">
        <f t="shared" si="1"/>
        <v>283482.77999999997</v>
      </c>
      <c r="J51" s="8">
        <v>92.03</v>
      </c>
      <c r="K51" s="8">
        <f t="shared" si="2"/>
        <v>603072.59</v>
      </c>
      <c r="L51" s="13">
        <f t="shared" si="3"/>
        <v>48.77</v>
      </c>
      <c r="M51" s="13">
        <f t="shared" si="4"/>
        <v>319589.81</v>
      </c>
    </row>
    <row r="52" spans="1:13" x14ac:dyDescent="0.25">
      <c r="A52" t="s">
        <v>87</v>
      </c>
      <c r="B52" t="s">
        <v>272</v>
      </c>
      <c r="C52" t="s">
        <v>428</v>
      </c>
      <c r="D52" s="1" t="s">
        <v>384</v>
      </c>
      <c r="E52" t="s">
        <v>198</v>
      </c>
      <c r="F52" t="s">
        <v>248</v>
      </c>
      <c r="G52" s="7">
        <v>8290</v>
      </c>
      <c r="H52" s="8">
        <v>52.66</v>
      </c>
      <c r="I52" s="8">
        <f t="shared" si="1"/>
        <v>436551.39999999997</v>
      </c>
      <c r="J52" s="8">
        <v>87.77</v>
      </c>
      <c r="K52" s="8">
        <f t="shared" si="2"/>
        <v>727613.29999999993</v>
      </c>
      <c r="L52" s="13">
        <f t="shared" si="3"/>
        <v>35.11</v>
      </c>
      <c r="M52" s="13">
        <f t="shared" si="4"/>
        <v>291061.90000000002</v>
      </c>
    </row>
    <row r="53" spans="1:13" x14ac:dyDescent="0.25">
      <c r="A53" t="s">
        <v>62</v>
      </c>
      <c r="B53" t="s">
        <v>273</v>
      </c>
      <c r="C53" t="s">
        <v>427</v>
      </c>
      <c r="D53" s="1" t="s">
        <v>384</v>
      </c>
      <c r="E53" t="s">
        <v>175</v>
      </c>
      <c r="F53" t="s">
        <v>274</v>
      </c>
      <c r="G53" s="7">
        <v>3128</v>
      </c>
      <c r="H53" s="8">
        <v>84.76</v>
      </c>
      <c r="I53" s="8">
        <f t="shared" si="1"/>
        <v>265129.28000000003</v>
      </c>
      <c r="J53" s="8">
        <v>121.08</v>
      </c>
      <c r="K53" s="8">
        <f t="shared" si="2"/>
        <v>378738.24</v>
      </c>
      <c r="L53" s="13">
        <f t="shared" si="3"/>
        <v>36.319999999999993</v>
      </c>
      <c r="M53" s="13">
        <f t="shared" si="4"/>
        <v>113608.95999999998</v>
      </c>
    </row>
    <row r="54" spans="1:13" x14ac:dyDescent="0.25">
      <c r="A54" t="s">
        <v>63</v>
      </c>
      <c r="B54" t="s">
        <v>275</v>
      </c>
      <c r="C54" t="s">
        <v>428</v>
      </c>
      <c r="D54" s="1" t="s">
        <v>384</v>
      </c>
      <c r="E54" t="s">
        <v>195</v>
      </c>
      <c r="F54" t="s">
        <v>276</v>
      </c>
      <c r="G54" s="7">
        <v>6645</v>
      </c>
      <c r="H54" s="8">
        <v>23.14</v>
      </c>
      <c r="I54" s="8">
        <f t="shared" si="1"/>
        <v>153765.30000000002</v>
      </c>
      <c r="J54" s="8">
        <v>50.31</v>
      </c>
      <c r="K54" s="8">
        <f t="shared" si="2"/>
        <v>334309.95</v>
      </c>
      <c r="L54" s="13">
        <f t="shared" si="3"/>
        <v>27.17</v>
      </c>
      <c r="M54" s="13">
        <f t="shared" si="4"/>
        <v>180544.65000000002</v>
      </c>
    </row>
    <row r="55" spans="1:13" x14ac:dyDescent="0.25">
      <c r="A55" t="s">
        <v>131</v>
      </c>
      <c r="B55" t="s">
        <v>277</v>
      </c>
      <c r="C55" t="s">
        <v>422</v>
      </c>
      <c r="D55" s="1" t="s">
        <v>384</v>
      </c>
      <c r="E55" t="s">
        <v>166</v>
      </c>
      <c r="F55" t="s">
        <v>278</v>
      </c>
      <c r="G55" s="7">
        <v>1249</v>
      </c>
      <c r="H55" s="8">
        <v>69.930000000000007</v>
      </c>
      <c r="I55" s="8">
        <f t="shared" si="1"/>
        <v>87342.57</v>
      </c>
      <c r="J55" s="8">
        <v>148.80000000000001</v>
      </c>
      <c r="K55" s="8">
        <f t="shared" si="2"/>
        <v>185851.2</v>
      </c>
      <c r="L55" s="13">
        <f t="shared" si="3"/>
        <v>78.87</v>
      </c>
      <c r="M55" s="13">
        <f t="shared" si="4"/>
        <v>98508.63</v>
      </c>
    </row>
    <row r="56" spans="1:13" x14ac:dyDescent="0.25">
      <c r="A56" t="s">
        <v>145</v>
      </c>
      <c r="B56" t="s">
        <v>279</v>
      </c>
      <c r="C56" t="s">
        <v>422</v>
      </c>
      <c r="D56" s="1" t="s">
        <v>384</v>
      </c>
      <c r="E56" t="s">
        <v>195</v>
      </c>
      <c r="F56" t="s">
        <v>280</v>
      </c>
      <c r="G56" s="7">
        <v>3209</v>
      </c>
      <c r="H56" s="8">
        <v>34.21</v>
      </c>
      <c r="I56" s="8">
        <f t="shared" si="1"/>
        <v>109779.89</v>
      </c>
      <c r="J56" s="8">
        <v>71.27</v>
      </c>
      <c r="K56" s="8">
        <f t="shared" si="2"/>
        <v>228705.43</v>
      </c>
      <c r="L56" s="13">
        <f t="shared" si="3"/>
        <v>37.059999999999995</v>
      </c>
      <c r="M56" s="13">
        <f t="shared" si="4"/>
        <v>118925.53999999998</v>
      </c>
    </row>
    <row r="57" spans="1:13" x14ac:dyDescent="0.25">
      <c r="A57" t="s">
        <v>146</v>
      </c>
      <c r="B57" t="s">
        <v>281</v>
      </c>
      <c r="C57" t="s">
        <v>422</v>
      </c>
      <c r="D57" s="1" t="s">
        <v>386</v>
      </c>
      <c r="E57" t="s">
        <v>187</v>
      </c>
      <c r="F57" t="s">
        <v>282</v>
      </c>
      <c r="G57" s="7">
        <v>1005</v>
      </c>
      <c r="H57" s="8">
        <v>49.24</v>
      </c>
      <c r="I57" s="8">
        <f t="shared" si="1"/>
        <v>49486.200000000004</v>
      </c>
      <c r="J57" s="8">
        <v>73.489999999999995</v>
      </c>
      <c r="K57" s="8">
        <f t="shared" si="2"/>
        <v>73857.45</v>
      </c>
      <c r="L57" s="13">
        <f t="shared" si="3"/>
        <v>24.249999999999993</v>
      </c>
      <c r="M57" s="13">
        <f t="shared" si="4"/>
        <v>24371.249999999993</v>
      </c>
    </row>
    <row r="58" spans="1:13" x14ac:dyDescent="0.25">
      <c r="A58" t="s">
        <v>75</v>
      </c>
      <c r="B58" t="s">
        <v>283</v>
      </c>
      <c r="C58" t="s">
        <v>422</v>
      </c>
      <c r="D58" s="1" t="s">
        <v>386</v>
      </c>
      <c r="E58" t="s">
        <v>169</v>
      </c>
      <c r="F58" t="s">
        <v>284</v>
      </c>
      <c r="G58" s="7">
        <v>4074</v>
      </c>
      <c r="H58" s="8">
        <v>32.369999999999997</v>
      </c>
      <c r="I58" s="8">
        <f t="shared" si="1"/>
        <v>131875.37999999998</v>
      </c>
      <c r="J58" s="8">
        <v>57.8</v>
      </c>
      <c r="K58" s="8">
        <f t="shared" si="2"/>
        <v>235477.19999999998</v>
      </c>
      <c r="L58" s="13">
        <f t="shared" si="3"/>
        <v>25.43</v>
      </c>
      <c r="M58" s="13">
        <f t="shared" si="4"/>
        <v>103601.81999999999</v>
      </c>
    </row>
    <row r="59" spans="1:13" x14ac:dyDescent="0.25">
      <c r="A59" t="s">
        <v>120</v>
      </c>
      <c r="B59" t="s">
        <v>285</v>
      </c>
      <c r="C59" t="s">
        <v>423</v>
      </c>
      <c r="D59" s="1" t="s">
        <v>386</v>
      </c>
      <c r="E59" t="s">
        <v>180</v>
      </c>
      <c r="F59" t="s">
        <v>286</v>
      </c>
      <c r="G59" s="7">
        <v>7003</v>
      </c>
      <c r="H59" s="8">
        <v>60.86</v>
      </c>
      <c r="I59" s="8">
        <f t="shared" si="1"/>
        <v>426202.58</v>
      </c>
      <c r="J59" s="8">
        <v>112.7</v>
      </c>
      <c r="K59" s="8">
        <f t="shared" si="2"/>
        <v>789238.1</v>
      </c>
      <c r="L59" s="13">
        <f t="shared" si="3"/>
        <v>51.84</v>
      </c>
      <c r="M59" s="13">
        <f t="shared" si="4"/>
        <v>363035.52</v>
      </c>
    </row>
    <row r="60" spans="1:13" x14ac:dyDescent="0.25">
      <c r="A60" t="s">
        <v>147</v>
      </c>
      <c r="B60" t="s">
        <v>287</v>
      </c>
      <c r="C60" t="s">
        <v>422</v>
      </c>
      <c r="D60" s="1" t="s">
        <v>386</v>
      </c>
      <c r="E60" t="s">
        <v>229</v>
      </c>
      <c r="F60" t="s">
        <v>288</v>
      </c>
      <c r="G60" s="7">
        <v>8197</v>
      </c>
      <c r="H60" s="8">
        <v>29.18</v>
      </c>
      <c r="I60" s="8">
        <f t="shared" si="1"/>
        <v>239188.46</v>
      </c>
      <c r="J60" s="8">
        <v>50.31</v>
      </c>
      <c r="K60" s="8">
        <f t="shared" si="2"/>
        <v>412391.07</v>
      </c>
      <c r="L60" s="13">
        <f t="shared" si="3"/>
        <v>21.130000000000003</v>
      </c>
      <c r="M60" s="13">
        <f t="shared" si="4"/>
        <v>173202.61000000002</v>
      </c>
    </row>
    <row r="61" spans="1:13" x14ac:dyDescent="0.25">
      <c r="A61" t="s">
        <v>101</v>
      </c>
      <c r="B61" t="s">
        <v>289</v>
      </c>
      <c r="C61" t="s">
        <v>424</v>
      </c>
      <c r="D61" s="1" t="s">
        <v>386</v>
      </c>
      <c r="E61" t="s">
        <v>166</v>
      </c>
      <c r="F61" t="s">
        <v>290</v>
      </c>
      <c r="G61" s="7">
        <v>3627</v>
      </c>
      <c r="H61" s="8">
        <v>66.739999999999995</v>
      </c>
      <c r="I61" s="8">
        <f t="shared" si="1"/>
        <v>242065.97999999998</v>
      </c>
      <c r="J61" s="8">
        <v>109.42</v>
      </c>
      <c r="K61" s="8">
        <f t="shared" si="2"/>
        <v>396866.34</v>
      </c>
      <c r="L61" s="13">
        <f t="shared" si="3"/>
        <v>42.680000000000007</v>
      </c>
      <c r="M61" s="13">
        <f t="shared" si="4"/>
        <v>154800.36000000002</v>
      </c>
    </row>
    <row r="62" spans="1:13" x14ac:dyDescent="0.25">
      <c r="A62" t="s">
        <v>49</v>
      </c>
      <c r="B62" t="s">
        <v>291</v>
      </c>
      <c r="C62" t="s">
        <v>428</v>
      </c>
      <c r="D62" s="1" t="s">
        <v>386</v>
      </c>
      <c r="E62" t="s">
        <v>175</v>
      </c>
      <c r="F62" t="s">
        <v>292</v>
      </c>
      <c r="G62" s="7">
        <v>7332</v>
      </c>
      <c r="H62" s="8">
        <v>22.57</v>
      </c>
      <c r="I62" s="8">
        <f t="shared" si="1"/>
        <v>165483.24</v>
      </c>
      <c r="J62" s="8">
        <v>33.19</v>
      </c>
      <c r="K62" s="8">
        <f t="shared" si="2"/>
        <v>243349.08</v>
      </c>
      <c r="L62" s="13">
        <f t="shared" si="3"/>
        <v>10.619999999999997</v>
      </c>
      <c r="M62" s="13">
        <f t="shared" si="4"/>
        <v>77865.839999999982</v>
      </c>
    </row>
    <row r="63" spans="1:13" x14ac:dyDescent="0.25">
      <c r="A63" t="s">
        <v>121</v>
      </c>
      <c r="B63" t="s">
        <v>293</v>
      </c>
      <c r="C63" t="s">
        <v>423</v>
      </c>
      <c r="D63" s="1" t="s">
        <v>386</v>
      </c>
      <c r="E63" t="s">
        <v>169</v>
      </c>
      <c r="F63" t="s">
        <v>286</v>
      </c>
      <c r="G63" s="7">
        <v>15</v>
      </c>
      <c r="H63" s="8">
        <v>37.32</v>
      </c>
      <c r="I63" s="8">
        <f t="shared" si="1"/>
        <v>559.79999999999995</v>
      </c>
      <c r="J63" s="8">
        <v>76.17</v>
      </c>
      <c r="K63" s="8">
        <f t="shared" si="2"/>
        <v>1142.55</v>
      </c>
      <c r="L63" s="13">
        <f t="shared" si="3"/>
        <v>38.85</v>
      </c>
      <c r="M63" s="13">
        <f t="shared" si="4"/>
        <v>582.75</v>
      </c>
    </row>
    <row r="64" spans="1:13" x14ac:dyDescent="0.25">
      <c r="A64" t="s">
        <v>88</v>
      </c>
      <c r="B64" t="s">
        <v>294</v>
      </c>
      <c r="C64" t="s">
        <v>425</v>
      </c>
      <c r="D64" s="1" t="s">
        <v>386</v>
      </c>
      <c r="E64" t="s">
        <v>229</v>
      </c>
      <c r="F64" t="s">
        <v>295</v>
      </c>
      <c r="G64" s="7">
        <v>1898</v>
      </c>
      <c r="H64" s="8">
        <v>82.34</v>
      </c>
      <c r="I64" s="8">
        <f t="shared" si="1"/>
        <v>156281.32</v>
      </c>
      <c r="J64" s="8">
        <v>122.89</v>
      </c>
      <c r="K64" s="8">
        <f t="shared" si="2"/>
        <v>233245.22</v>
      </c>
      <c r="L64" s="13">
        <f t="shared" si="3"/>
        <v>40.549999999999997</v>
      </c>
      <c r="M64" s="13">
        <f t="shared" si="4"/>
        <v>76963.899999999994</v>
      </c>
    </row>
    <row r="65" spans="1:13" x14ac:dyDescent="0.25">
      <c r="A65" t="s">
        <v>50</v>
      </c>
      <c r="B65" t="s">
        <v>296</v>
      </c>
      <c r="C65" t="s">
        <v>428</v>
      </c>
      <c r="D65" s="1" t="s">
        <v>386</v>
      </c>
      <c r="E65" t="s">
        <v>166</v>
      </c>
      <c r="F65" t="s">
        <v>297</v>
      </c>
      <c r="G65" s="7">
        <v>2847</v>
      </c>
      <c r="H65" s="8">
        <v>20.61</v>
      </c>
      <c r="I65" s="8">
        <f t="shared" si="1"/>
        <v>58676.67</v>
      </c>
      <c r="J65" s="8">
        <v>44.8</v>
      </c>
      <c r="K65" s="8">
        <f t="shared" si="2"/>
        <v>127545.59999999999</v>
      </c>
      <c r="L65" s="13">
        <f t="shared" si="3"/>
        <v>24.189999999999998</v>
      </c>
      <c r="M65" s="13">
        <f t="shared" si="4"/>
        <v>68868.929999999993</v>
      </c>
    </row>
    <row r="66" spans="1:13" x14ac:dyDescent="0.25">
      <c r="A66" t="s">
        <v>64</v>
      </c>
      <c r="B66" t="s">
        <v>298</v>
      </c>
      <c r="C66" t="s">
        <v>427</v>
      </c>
      <c r="D66" s="1" t="s">
        <v>386</v>
      </c>
      <c r="E66" t="s">
        <v>180</v>
      </c>
      <c r="F66" t="s">
        <v>299</v>
      </c>
      <c r="G66" s="7">
        <v>2327</v>
      </c>
      <c r="H66" s="8">
        <v>61.34</v>
      </c>
      <c r="I66" s="8">
        <f t="shared" si="1"/>
        <v>142738.18000000002</v>
      </c>
      <c r="J66" s="8">
        <v>127.79</v>
      </c>
      <c r="K66" s="8">
        <f t="shared" si="2"/>
        <v>297367.33</v>
      </c>
      <c r="L66" s="13">
        <f t="shared" si="3"/>
        <v>66.45</v>
      </c>
      <c r="M66" s="13">
        <f t="shared" ref="M66:M97" si="5">L66*G66</f>
        <v>154629.15</v>
      </c>
    </row>
    <row r="67" spans="1:13" x14ac:dyDescent="0.25">
      <c r="A67" t="s">
        <v>132</v>
      </c>
      <c r="B67" t="s">
        <v>300</v>
      </c>
      <c r="C67" t="s">
        <v>423</v>
      </c>
      <c r="D67" s="1" t="s">
        <v>386</v>
      </c>
      <c r="E67" t="s">
        <v>169</v>
      </c>
      <c r="F67" t="s">
        <v>301</v>
      </c>
      <c r="G67" s="7">
        <v>6840</v>
      </c>
      <c r="H67" s="8">
        <v>47.1</v>
      </c>
      <c r="I67" s="8">
        <f t="shared" ref="I67:I111" si="6">G67*H67</f>
        <v>322164</v>
      </c>
      <c r="J67" s="8">
        <v>69.260000000000005</v>
      </c>
      <c r="K67" s="8">
        <f t="shared" ref="K67:K111" si="7">G67*J67</f>
        <v>473738.4</v>
      </c>
      <c r="L67" s="13">
        <f t="shared" ref="L67:L111" si="8">J67-H67</f>
        <v>22.160000000000004</v>
      </c>
      <c r="M67" s="13">
        <f t="shared" si="5"/>
        <v>151574.40000000002</v>
      </c>
    </row>
    <row r="68" spans="1:13" x14ac:dyDescent="0.25">
      <c r="A68" t="s">
        <v>148</v>
      </c>
      <c r="B68" t="s">
        <v>302</v>
      </c>
      <c r="C68" t="s">
        <v>422</v>
      </c>
      <c r="D68" s="1" t="s">
        <v>386</v>
      </c>
      <c r="E68" t="s">
        <v>166</v>
      </c>
      <c r="F68" t="s">
        <v>303</v>
      </c>
      <c r="G68" s="7">
        <v>2350</v>
      </c>
      <c r="H68" s="8">
        <v>47.25</v>
      </c>
      <c r="I68" s="8">
        <f t="shared" si="6"/>
        <v>111037.5</v>
      </c>
      <c r="J68" s="8">
        <v>90.87</v>
      </c>
      <c r="K68" s="8">
        <f t="shared" si="7"/>
        <v>213544.5</v>
      </c>
      <c r="L68" s="13">
        <f t="shared" si="8"/>
        <v>43.620000000000005</v>
      </c>
      <c r="M68" s="13">
        <f t="shared" si="5"/>
        <v>102507.00000000001</v>
      </c>
    </row>
    <row r="69" spans="1:13" x14ac:dyDescent="0.25">
      <c r="A69" t="s">
        <v>76</v>
      </c>
      <c r="B69" t="s">
        <v>304</v>
      </c>
      <c r="C69" t="s">
        <v>422</v>
      </c>
      <c r="D69" s="1" t="s">
        <v>386</v>
      </c>
      <c r="E69" t="s">
        <v>229</v>
      </c>
      <c r="F69" t="s">
        <v>305</v>
      </c>
      <c r="G69" s="7">
        <v>2542</v>
      </c>
      <c r="H69" s="8">
        <v>15.91</v>
      </c>
      <c r="I69" s="8">
        <f t="shared" si="6"/>
        <v>40443.22</v>
      </c>
      <c r="J69" s="8">
        <v>35.36</v>
      </c>
      <c r="K69" s="8">
        <f t="shared" si="7"/>
        <v>89885.119999999995</v>
      </c>
      <c r="L69" s="13">
        <f t="shared" si="8"/>
        <v>19.45</v>
      </c>
      <c r="M69" s="13">
        <f t="shared" si="5"/>
        <v>49441.9</v>
      </c>
    </row>
    <row r="70" spans="1:13" x14ac:dyDescent="0.25">
      <c r="A70" t="s">
        <v>102</v>
      </c>
      <c r="B70" t="s">
        <v>306</v>
      </c>
      <c r="C70" t="s">
        <v>424</v>
      </c>
      <c r="D70" s="1" t="s">
        <v>386</v>
      </c>
      <c r="E70" t="s">
        <v>180</v>
      </c>
      <c r="F70" t="s">
        <v>307</v>
      </c>
      <c r="G70" s="7">
        <v>5942</v>
      </c>
      <c r="H70" s="8">
        <v>34.25</v>
      </c>
      <c r="I70" s="8">
        <f t="shared" si="6"/>
        <v>203513.5</v>
      </c>
      <c r="J70" s="8">
        <v>68.510000000000005</v>
      </c>
      <c r="K70" s="8">
        <f t="shared" si="7"/>
        <v>407086.42000000004</v>
      </c>
      <c r="L70" s="13">
        <f t="shared" si="8"/>
        <v>34.260000000000005</v>
      </c>
      <c r="M70" s="13">
        <f t="shared" si="5"/>
        <v>203572.92000000004</v>
      </c>
    </row>
    <row r="71" spans="1:13" x14ac:dyDescent="0.25">
      <c r="A71" t="s">
        <v>149</v>
      </c>
      <c r="B71" t="s">
        <v>308</v>
      </c>
      <c r="C71" t="s">
        <v>422</v>
      </c>
      <c r="D71" s="1" t="s">
        <v>386</v>
      </c>
      <c r="E71" t="s">
        <v>198</v>
      </c>
      <c r="F71" t="s">
        <v>309</v>
      </c>
      <c r="G71" s="7">
        <v>1452</v>
      </c>
      <c r="H71" s="8">
        <v>72.819999999999993</v>
      </c>
      <c r="I71" s="8">
        <f t="shared" si="6"/>
        <v>105734.63999999998</v>
      </c>
      <c r="J71" s="8">
        <v>117.44</v>
      </c>
      <c r="K71" s="8">
        <f t="shared" si="7"/>
        <v>170522.88</v>
      </c>
      <c r="L71" s="13">
        <f t="shared" si="8"/>
        <v>44.620000000000005</v>
      </c>
      <c r="M71" s="13">
        <f t="shared" si="5"/>
        <v>64788.240000000005</v>
      </c>
    </row>
    <row r="72" spans="1:13" x14ac:dyDescent="0.25">
      <c r="A72" t="s">
        <v>143</v>
      </c>
      <c r="B72" t="s">
        <v>310</v>
      </c>
      <c r="C72" t="s">
        <v>422</v>
      </c>
      <c r="D72" s="1" t="s">
        <v>386</v>
      </c>
      <c r="E72" t="s">
        <v>178</v>
      </c>
      <c r="F72" t="s">
        <v>257</v>
      </c>
      <c r="G72" s="7">
        <v>7723</v>
      </c>
      <c r="H72" s="8">
        <v>16.239999999999998</v>
      </c>
      <c r="I72" s="8">
        <f t="shared" si="6"/>
        <v>125421.51999999999</v>
      </c>
      <c r="J72" s="8">
        <v>37.76</v>
      </c>
      <c r="K72" s="8">
        <f t="shared" si="7"/>
        <v>291620.47999999998</v>
      </c>
      <c r="L72" s="13">
        <f t="shared" si="8"/>
        <v>21.52</v>
      </c>
      <c r="M72" s="13">
        <f t="shared" si="5"/>
        <v>166198.96</v>
      </c>
    </row>
    <row r="73" spans="1:13" x14ac:dyDescent="0.25">
      <c r="A73" t="s">
        <v>89</v>
      </c>
      <c r="B73" t="s">
        <v>311</v>
      </c>
      <c r="C73" t="s">
        <v>428</v>
      </c>
      <c r="D73" s="1" t="s">
        <v>386</v>
      </c>
      <c r="E73" t="s">
        <v>163</v>
      </c>
      <c r="F73" t="s">
        <v>312</v>
      </c>
      <c r="G73" s="7">
        <v>9173</v>
      </c>
      <c r="H73" s="8">
        <v>46.91</v>
      </c>
      <c r="I73" s="8">
        <f t="shared" si="6"/>
        <v>430305.43</v>
      </c>
      <c r="J73" s="8">
        <v>88.51</v>
      </c>
      <c r="K73" s="8">
        <f t="shared" si="7"/>
        <v>811902.2300000001</v>
      </c>
      <c r="L73" s="13">
        <f t="shared" si="8"/>
        <v>41.600000000000009</v>
      </c>
      <c r="M73" s="13">
        <f t="shared" si="5"/>
        <v>381596.8000000001</v>
      </c>
    </row>
    <row r="74" spans="1:13" x14ac:dyDescent="0.25">
      <c r="A74" t="s">
        <v>150</v>
      </c>
      <c r="B74" t="s">
        <v>313</v>
      </c>
      <c r="C74" t="s">
        <v>422</v>
      </c>
      <c r="D74" s="1" t="s">
        <v>386</v>
      </c>
      <c r="E74" t="s">
        <v>198</v>
      </c>
      <c r="F74" t="s">
        <v>314</v>
      </c>
      <c r="G74" s="7">
        <v>4695</v>
      </c>
      <c r="H74" s="8">
        <v>50.51</v>
      </c>
      <c r="I74" s="8">
        <f t="shared" si="6"/>
        <v>237144.44999999998</v>
      </c>
      <c r="J74" s="8">
        <v>85.61</v>
      </c>
      <c r="K74" s="8">
        <f t="shared" si="7"/>
        <v>401938.95</v>
      </c>
      <c r="L74" s="13">
        <f t="shared" si="8"/>
        <v>35.1</v>
      </c>
      <c r="M74" s="13">
        <f t="shared" si="5"/>
        <v>164794.5</v>
      </c>
    </row>
    <row r="75" spans="1:13" x14ac:dyDescent="0.25">
      <c r="A75" t="s">
        <v>133</v>
      </c>
      <c r="B75" t="s">
        <v>315</v>
      </c>
      <c r="C75" t="s">
        <v>422</v>
      </c>
      <c r="D75" s="1" t="s">
        <v>386</v>
      </c>
      <c r="E75" t="s">
        <v>184</v>
      </c>
      <c r="F75" t="s">
        <v>316</v>
      </c>
      <c r="G75" s="7">
        <v>7995</v>
      </c>
      <c r="H75" s="8">
        <v>38.58</v>
      </c>
      <c r="I75" s="8">
        <f t="shared" si="6"/>
        <v>308447.09999999998</v>
      </c>
      <c r="J75" s="8">
        <v>61.23</v>
      </c>
      <c r="K75" s="8">
        <f t="shared" si="7"/>
        <v>489533.85</v>
      </c>
      <c r="L75" s="13">
        <f t="shared" si="8"/>
        <v>22.65</v>
      </c>
      <c r="M75" s="13">
        <f t="shared" si="5"/>
        <v>181086.75</v>
      </c>
    </row>
    <row r="76" spans="1:13" x14ac:dyDescent="0.25">
      <c r="A76" t="s">
        <v>103</v>
      </c>
      <c r="B76" t="s">
        <v>317</v>
      </c>
      <c r="C76" t="s">
        <v>428</v>
      </c>
      <c r="D76" s="1" t="s">
        <v>386</v>
      </c>
      <c r="E76" t="s">
        <v>180</v>
      </c>
      <c r="F76" t="s">
        <v>318</v>
      </c>
      <c r="G76" s="7">
        <v>2902</v>
      </c>
      <c r="H76" s="8">
        <v>26.3</v>
      </c>
      <c r="I76" s="8">
        <f t="shared" si="6"/>
        <v>76322.600000000006</v>
      </c>
      <c r="J76" s="8">
        <v>65.75</v>
      </c>
      <c r="K76" s="8">
        <f t="shared" si="7"/>
        <v>190806.5</v>
      </c>
      <c r="L76" s="13">
        <f t="shared" si="8"/>
        <v>39.450000000000003</v>
      </c>
      <c r="M76" s="13">
        <f t="shared" si="5"/>
        <v>114483.90000000001</v>
      </c>
    </row>
    <row r="77" spans="1:13" x14ac:dyDescent="0.25">
      <c r="A77" t="s">
        <v>151</v>
      </c>
      <c r="B77" t="s">
        <v>319</v>
      </c>
      <c r="C77" t="s">
        <v>422</v>
      </c>
      <c r="D77" s="1" t="s">
        <v>386</v>
      </c>
      <c r="E77" t="s">
        <v>217</v>
      </c>
      <c r="F77" t="s">
        <v>320</v>
      </c>
      <c r="G77" s="7">
        <v>9446</v>
      </c>
      <c r="H77" s="8">
        <v>62.11</v>
      </c>
      <c r="I77" s="8">
        <f t="shared" si="6"/>
        <v>586691.05999999994</v>
      </c>
      <c r="J77" s="8">
        <v>107.08</v>
      </c>
      <c r="K77" s="8">
        <f t="shared" si="7"/>
        <v>1011477.6799999999</v>
      </c>
      <c r="L77" s="13">
        <f t="shared" si="8"/>
        <v>44.97</v>
      </c>
      <c r="M77" s="13">
        <f t="shared" si="5"/>
        <v>424786.62</v>
      </c>
    </row>
    <row r="78" spans="1:13" x14ac:dyDescent="0.25">
      <c r="A78" t="s">
        <v>90</v>
      </c>
      <c r="B78" t="s">
        <v>321</v>
      </c>
      <c r="C78" t="s">
        <v>428</v>
      </c>
      <c r="D78" s="1" t="s">
        <v>386</v>
      </c>
      <c r="E78" t="s">
        <v>229</v>
      </c>
      <c r="F78" t="s">
        <v>322</v>
      </c>
      <c r="G78" s="7">
        <v>6621</v>
      </c>
      <c r="H78" s="8">
        <v>48.64</v>
      </c>
      <c r="I78" s="8">
        <f t="shared" si="6"/>
        <v>322045.44</v>
      </c>
      <c r="J78" s="8">
        <v>83.86</v>
      </c>
      <c r="K78" s="8">
        <f t="shared" si="7"/>
        <v>555237.05999999994</v>
      </c>
      <c r="L78" s="13">
        <f t="shared" si="8"/>
        <v>35.22</v>
      </c>
      <c r="M78" s="13">
        <f t="shared" si="5"/>
        <v>233191.62</v>
      </c>
    </row>
    <row r="79" spans="1:13" x14ac:dyDescent="0.25">
      <c r="A79" t="s">
        <v>134</v>
      </c>
      <c r="B79" t="s">
        <v>323</v>
      </c>
      <c r="C79" t="s">
        <v>422</v>
      </c>
      <c r="D79" s="1" t="s">
        <v>384</v>
      </c>
      <c r="E79" t="s">
        <v>166</v>
      </c>
      <c r="F79" t="s">
        <v>176</v>
      </c>
      <c r="G79" s="7">
        <v>6600</v>
      </c>
      <c r="H79" s="8">
        <v>98.3</v>
      </c>
      <c r="I79" s="8">
        <f t="shared" si="6"/>
        <v>648780</v>
      </c>
      <c r="J79" s="8">
        <v>140.43</v>
      </c>
      <c r="K79" s="8">
        <f t="shared" si="7"/>
        <v>926838</v>
      </c>
      <c r="L79" s="13">
        <f t="shared" si="8"/>
        <v>42.13000000000001</v>
      </c>
      <c r="M79" s="13">
        <f t="shared" si="5"/>
        <v>278058.00000000006</v>
      </c>
    </row>
    <row r="80" spans="1:13" x14ac:dyDescent="0.25">
      <c r="A80" t="s">
        <v>104</v>
      </c>
      <c r="B80" t="s">
        <v>324</v>
      </c>
      <c r="C80" t="s">
        <v>424</v>
      </c>
      <c r="D80" s="1" t="s">
        <v>386</v>
      </c>
      <c r="E80" t="s">
        <v>178</v>
      </c>
      <c r="F80" t="s">
        <v>325</v>
      </c>
      <c r="G80" s="7">
        <v>6812</v>
      </c>
      <c r="H80" s="8">
        <v>29.34</v>
      </c>
      <c r="I80" s="8">
        <f t="shared" si="6"/>
        <v>199864.08</v>
      </c>
      <c r="J80" s="8">
        <v>68.239999999999995</v>
      </c>
      <c r="K80" s="8">
        <f t="shared" si="7"/>
        <v>464850.87999999995</v>
      </c>
      <c r="L80" s="13">
        <f t="shared" si="8"/>
        <v>38.899999999999991</v>
      </c>
      <c r="M80" s="13">
        <f t="shared" si="5"/>
        <v>264986.79999999993</v>
      </c>
    </row>
    <row r="81" spans="1:13" x14ac:dyDescent="0.25">
      <c r="A81" t="s">
        <v>46</v>
      </c>
      <c r="B81" t="s">
        <v>326</v>
      </c>
      <c r="C81" t="s">
        <v>428</v>
      </c>
      <c r="D81" s="1" t="s">
        <v>386</v>
      </c>
      <c r="E81" t="s">
        <v>172</v>
      </c>
      <c r="F81" t="s">
        <v>327</v>
      </c>
      <c r="G81" s="7">
        <v>2081</v>
      </c>
      <c r="H81" s="8">
        <v>21.75</v>
      </c>
      <c r="I81" s="8">
        <f t="shared" si="6"/>
        <v>45261.75</v>
      </c>
      <c r="J81" s="8">
        <v>41.03</v>
      </c>
      <c r="K81" s="8">
        <f t="shared" si="7"/>
        <v>85383.430000000008</v>
      </c>
      <c r="L81" s="13">
        <f t="shared" si="8"/>
        <v>19.28</v>
      </c>
      <c r="M81" s="13">
        <f t="shared" si="5"/>
        <v>40121.68</v>
      </c>
    </row>
    <row r="82" spans="1:13" x14ac:dyDescent="0.25">
      <c r="A82" t="s">
        <v>77</v>
      </c>
      <c r="B82" t="s">
        <v>328</v>
      </c>
      <c r="C82" t="s">
        <v>422</v>
      </c>
      <c r="D82" s="1" t="s">
        <v>386</v>
      </c>
      <c r="E82" t="s">
        <v>198</v>
      </c>
      <c r="F82" t="s">
        <v>257</v>
      </c>
      <c r="G82" s="7">
        <v>6582</v>
      </c>
      <c r="H82" s="8">
        <v>69.78</v>
      </c>
      <c r="I82" s="8">
        <f t="shared" si="6"/>
        <v>459291.96</v>
      </c>
      <c r="J82" s="8">
        <v>118.28</v>
      </c>
      <c r="K82" s="8">
        <f t="shared" si="7"/>
        <v>778518.96</v>
      </c>
      <c r="L82" s="13">
        <f t="shared" si="8"/>
        <v>48.5</v>
      </c>
      <c r="M82" s="13">
        <f t="shared" si="5"/>
        <v>319227</v>
      </c>
    </row>
    <row r="83" spans="1:13" x14ac:dyDescent="0.25">
      <c r="A83" t="s">
        <v>65</v>
      </c>
      <c r="B83" t="s">
        <v>329</v>
      </c>
      <c r="C83" t="s">
        <v>428</v>
      </c>
      <c r="D83" s="1" t="s">
        <v>386</v>
      </c>
      <c r="E83" t="s">
        <v>178</v>
      </c>
      <c r="F83" t="s">
        <v>330</v>
      </c>
      <c r="G83" s="7">
        <v>4710</v>
      </c>
      <c r="H83" s="8">
        <v>57.46</v>
      </c>
      <c r="I83" s="8">
        <f t="shared" si="6"/>
        <v>270636.59999999998</v>
      </c>
      <c r="J83" s="8">
        <v>97.39</v>
      </c>
      <c r="K83" s="8">
        <f t="shared" si="7"/>
        <v>458706.9</v>
      </c>
      <c r="L83" s="13">
        <f t="shared" si="8"/>
        <v>39.93</v>
      </c>
      <c r="M83" s="13">
        <f t="shared" si="5"/>
        <v>188070.3</v>
      </c>
    </row>
    <row r="84" spans="1:13" x14ac:dyDescent="0.25">
      <c r="A84" t="s">
        <v>105</v>
      </c>
      <c r="B84" t="s">
        <v>331</v>
      </c>
      <c r="C84" t="s">
        <v>424</v>
      </c>
      <c r="D84" s="1" t="s">
        <v>386</v>
      </c>
      <c r="E84" t="s">
        <v>187</v>
      </c>
      <c r="F84" t="s">
        <v>332</v>
      </c>
      <c r="G84" s="7">
        <v>2756</v>
      </c>
      <c r="H84" s="8">
        <v>36.229999999999997</v>
      </c>
      <c r="I84" s="8">
        <f t="shared" si="6"/>
        <v>99849.87999999999</v>
      </c>
      <c r="J84" s="8">
        <v>72.45</v>
      </c>
      <c r="K84" s="8">
        <f t="shared" si="7"/>
        <v>199672.2</v>
      </c>
      <c r="L84" s="13">
        <f t="shared" si="8"/>
        <v>36.220000000000006</v>
      </c>
      <c r="M84" s="13">
        <f t="shared" si="5"/>
        <v>99822.320000000022</v>
      </c>
    </row>
    <row r="85" spans="1:13" x14ac:dyDescent="0.25">
      <c r="A85" t="s">
        <v>135</v>
      </c>
      <c r="B85" t="s">
        <v>333</v>
      </c>
      <c r="C85" t="s">
        <v>422</v>
      </c>
      <c r="D85" s="1" t="s">
        <v>384</v>
      </c>
      <c r="E85" t="s">
        <v>166</v>
      </c>
      <c r="F85" t="s">
        <v>334</v>
      </c>
      <c r="G85" s="7">
        <v>7869</v>
      </c>
      <c r="H85" s="8">
        <v>32.33</v>
      </c>
      <c r="I85" s="8">
        <f t="shared" si="6"/>
        <v>254404.77</v>
      </c>
      <c r="J85" s="8">
        <v>80.84</v>
      </c>
      <c r="K85" s="8">
        <f t="shared" si="7"/>
        <v>636129.96000000008</v>
      </c>
      <c r="L85" s="13">
        <f t="shared" si="8"/>
        <v>48.510000000000005</v>
      </c>
      <c r="M85" s="13">
        <f t="shared" si="5"/>
        <v>381725.19000000006</v>
      </c>
    </row>
    <row r="86" spans="1:13" x14ac:dyDescent="0.25">
      <c r="A86" t="s">
        <v>66</v>
      </c>
      <c r="B86" t="s">
        <v>335</v>
      </c>
      <c r="C86" t="s">
        <v>427</v>
      </c>
      <c r="D86" s="1" t="s">
        <v>387</v>
      </c>
      <c r="E86" t="s">
        <v>175</v>
      </c>
      <c r="F86" t="s">
        <v>336</v>
      </c>
      <c r="G86" s="7">
        <v>5099</v>
      </c>
      <c r="H86" s="8">
        <v>53.93</v>
      </c>
      <c r="I86" s="8">
        <f t="shared" si="6"/>
        <v>274989.07</v>
      </c>
      <c r="J86" s="8">
        <v>96.31</v>
      </c>
      <c r="K86" s="8">
        <f t="shared" si="7"/>
        <v>491084.69</v>
      </c>
      <c r="L86" s="13">
        <f t="shared" si="8"/>
        <v>42.38</v>
      </c>
      <c r="M86" s="13">
        <f t="shared" si="5"/>
        <v>216095.62000000002</v>
      </c>
    </row>
    <row r="87" spans="1:13" x14ac:dyDescent="0.25">
      <c r="A87" t="s">
        <v>122</v>
      </c>
      <c r="B87" t="s">
        <v>337</v>
      </c>
      <c r="C87" t="s">
        <v>423</v>
      </c>
      <c r="D87" s="1" t="s">
        <v>387</v>
      </c>
      <c r="E87" t="s">
        <v>198</v>
      </c>
      <c r="F87" t="s">
        <v>338</v>
      </c>
      <c r="G87" s="7">
        <v>178</v>
      </c>
      <c r="H87" s="8">
        <v>66.92</v>
      </c>
      <c r="I87" s="8">
        <f t="shared" si="6"/>
        <v>11911.76</v>
      </c>
      <c r="J87" s="8">
        <v>99.89</v>
      </c>
      <c r="K87" s="8">
        <f t="shared" si="7"/>
        <v>17780.420000000002</v>
      </c>
      <c r="L87" s="13">
        <f t="shared" si="8"/>
        <v>32.97</v>
      </c>
      <c r="M87" s="13">
        <f t="shared" si="5"/>
        <v>5868.66</v>
      </c>
    </row>
    <row r="88" spans="1:13" x14ac:dyDescent="0.25">
      <c r="A88" t="s">
        <v>136</v>
      </c>
      <c r="B88" t="s">
        <v>339</v>
      </c>
      <c r="C88" t="s">
        <v>423</v>
      </c>
      <c r="D88" s="1" t="s">
        <v>387</v>
      </c>
      <c r="E88" t="s">
        <v>217</v>
      </c>
      <c r="F88" t="s">
        <v>265</v>
      </c>
      <c r="G88" s="7">
        <v>9241</v>
      </c>
      <c r="H88" s="8">
        <v>24.14</v>
      </c>
      <c r="I88" s="8">
        <f t="shared" si="6"/>
        <v>223077.74000000002</v>
      </c>
      <c r="J88" s="8">
        <v>40.229999999999997</v>
      </c>
      <c r="K88" s="8">
        <f t="shared" si="7"/>
        <v>371765.43</v>
      </c>
      <c r="L88" s="13">
        <f t="shared" si="8"/>
        <v>16.089999999999996</v>
      </c>
      <c r="M88" s="13">
        <f t="shared" si="5"/>
        <v>148687.68999999997</v>
      </c>
    </row>
    <row r="89" spans="1:13" x14ac:dyDescent="0.25">
      <c r="A89" t="s">
        <v>78</v>
      </c>
      <c r="B89" t="s">
        <v>340</v>
      </c>
      <c r="C89" t="s">
        <v>427</v>
      </c>
      <c r="D89" s="1" t="s">
        <v>387</v>
      </c>
      <c r="E89" t="s">
        <v>166</v>
      </c>
      <c r="F89" t="s">
        <v>341</v>
      </c>
      <c r="G89" s="7">
        <v>2874</v>
      </c>
      <c r="H89" s="8">
        <v>25.98</v>
      </c>
      <c r="I89" s="8">
        <f t="shared" si="6"/>
        <v>74666.52</v>
      </c>
      <c r="J89" s="8">
        <v>54.11</v>
      </c>
      <c r="K89" s="8">
        <f t="shared" si="7"/>
        <v>155512.13999999998</v>
      </c>
      <c r="L89" s="13">
        <f t="shared" si="8"/>
        <v>28.13</v>
      </c>
      <c r="M89" s="13">
        <f t="shared" si="5"/>
        <v>80845.62</v>
      </c>
    </row>
    <row r="90" spans="1:13" x14ac:dyDescent="0.25">
      <c r="A90" t="s">
        <v>79</v>
      </c>
      <c r="B90" t="s">
        <v>342</v>
      </c>
      <c r="C90" t="s">
        <v>426</v>
      </c>
      <c r="D90" s="1" t="s">
        <v>387</v>
      </c>
      <c r="E90" t="s">
        <v>217</v>
      </c>
      <c r="F90" t="s">
        <v>343</v>
      </c>
      <c r="G90" s="7">
        <v>8601</v>
      </c>
      <c r="H90" s="8">
        <v>26.72</v>
      </c>
      <c r="I90" s="8">
        <f t="shared" si="6"/>
        <v>229818.72</v>
      </c>
      <c r="J90" s="8">
        <v>62.14</v>
      </c>
      <c r="K90" s="8">
        <f t="shared" si="7"/>
        <v>534466.14</v>
      </c>
      <c r="L90" s="13">
        <f t="shared" si="8"/>
        <v>35.42</v>
      </c>
      <c r="M90" s="13">
        <f t="shared" si="5"/>
        <v>304647.42000000004</v>
      </c>
    </row>
    <row r="91" spans="1:13" x14ac:dyDescent="0.25">
      <c r="A91" t="s">
        <v>67</v>
      </c>
      <c r="B91" t="s">
        <v>344</v>
      </c>
      <c r="C91" t="s">
        <v>427</v>
      </c>
      <c r="D91" s="1" t="s">
        <v>387</v>
      </c>
      <c r="E91" t="s">
        <v>172</v>
      </c>
      <c r="F91" t="s">
        <v>345</v>
      </c>
      <c r="G91" s="7">
        <v>814</v>
      </c>
      <c r="H91" s="8">
        <v>33.61</v>
      </c>
      <c r="I91" s="8">
        <f t="shared" si="6"/>
        <v>27358.54</v>
      </c>
      <c r="J91" s="8">
        <v>64.64</v>
      </c>
      <c r="K91" s="8">
        <f t="shared" si="7"/>
        <v>52616.959999999999</v>
      </c>
      <c r="L91" s="13">
        <f t="shared" si="8"/>
        <v>31.03</v>
      </c>
      <c r="M91" s="13">
        <f t="shared" si="5"/>
        <v>25258.420000000002</v>
      </c>
    </row>
    <row r="92" spans="1:13" x14ac:dyDescent="0.25">
      <c r="A92" t="s">
        <v>106</v>
      </c>
      <c r="B92" t="s">
        <v>346</v>
      </c>
      <c r="C92" t="s">
        <v>428</v>
      </c>
      <c r="D92" s="1" t="s">
        <v>387</v>
      </c>
      <c r="E92" t="s">
        <v>169</v>
      </c>
      <c r="F92" t="s">
        <v>347</v>
      </c>
      <c r="G92" s="7">
        <v>136</v>
      </c>
      <c r="H92" s="8">
        <v>33.020000000000003</v>
      </c>
      <c r="I92" s="8">
        <f t="shared" si="6"/>
        <v>4490.72</v>
      </c>
      <c r="J92" s="8">
        <v>68.790000000000006</v>
      </c>
      <c r="K92" s="8">
        <f t="shared" si="7"/>
        <v>9355.44</v>
      </c>
      <c r="L92" s="13">
        <f t="shared" si="8"/>
        <v>35.770000000000003</v>
      </c>
      <c r="M92" s="13">
        <f t="shared" si="5"/>
        <v>4864.72</v>
      </c>
    </row>
    <row r="93" spans="1:13" x14ac:dyDescent="0.25">
      <c r="A93" t="s">
        <v>137</v>
      </c>
      <c r="B93" t="s">
        <v>348</v>
      </c>
      <c r="C93" t="s">
        <v>423</v>
      </c>
      <c r="D93" s="1" t="s">
        <v>387</v>
      </c>
      <c r="E93" t="s">
        <v>178</v>
      </c>
      <c r="F93" t="s">
        <v>349</v>
      </c>
      <c r="G93" s="7">
        <v>3341</v>
      </c>
      <c r="H93" s="8">
        <v>56.13</v>
      </c>
      <c r="I93" s="8">
        <f t="shared" si="6"/>
        <v>187530.33000000002</v>
      </c>
      <c r="J93" s="8">
        <v>102.05</v>
      </c>
      <c r="K93" s="8">
        <f t="shared" si="7"/>
        <v>340949.05</v>
      </c>
      <c r="L93" s="13">
        <f t="shared" si="8"/>
        <v>45.919999999999995</v>
      </c>
      <c r="M93" s="13">
        <f t="shared" si="5"/>
        <v>153418.71999999997</v>
      </c>
    </row>
    <row r="94" spans="1:13" x14ac:dyDescent="0.25">
      <c r="A94" t="s">
        <v>107</v>
      </c>
      <c r="B94" t="s">
        <v>350</v>
      </c>
      <c r="C94" t="s">
        <v>428</v>
      </c>
      <c r="D94" s="1" t="s">
        <v>388</v>
      </c>
      <c r="E94" t="s">
        <v>195</v>
      </c>
      <c r="F94" t="s">
        <v>248</v>
      </c>
      <c r="G94" s="7">
        <v>7062</v>
      </c>
      <c r="H94" s="8">
        <v>27.06</v>
      </c>
      <c r="I94" s="8">
        <f t="shared" si="6"/>
        <v>191097.72</v>
      </c>
      <c r="J94" s="8">
        <v>43.64</v>
      </c>
      <c r="K94" s="8">
        <f t="shared" si="7"/>
        <v>308185.68</v>
      </c>
      <c r="L94" s="13">
        <f t="shared" si="8"/>
        <v>16.580000000000002</v>
      </c>
      <c r="M94" s="13">
        <f t="shared" si="5"/>
        <v>117087.96</v>
      </c>
    </row>
    <row r="95" spans="1:13" x14ac:dyDescent="0.25">
      <c r="A95" t="s">
        <v>80</v>
      </c>
      <c r="B95" t="s">
        <v>351</v>
      </c>
      <c r="C95" t="s">
        <v>427</v>
      </c>
      <c r="D95" s="1" t="s">
        <v>388</v>
      </c>
      <c r="E95" t="s">
        <v>169</v>
      </c>
      <c r="F95" t="s">
        <v>352</v>
      </c>
      <c r="G95" s="7">
        <v>1016</v>
      </c>
      <c r="H95" s="8">
        <v>68.290000000000006</v>
      </c>
      <c r="I95" s="8">
        <f t="shared" si="6"/>
        <v>69382.64</v>
      </c>
      <c r="J95" s="8">
        <v>115.75</v>
      </c>
      <c r="K95" s="8">
        <f t="shared" si="7"/>
        <v>117602</v>
      </c>
      <c r="L95" s="13">
        <f t="shared" si="8"/>
        <v>47.459999999999994</v>
      </c>
      <c r="M95" s="13">
        <f t="shared" si="5"/>
        <v>48219.359999999993</v>
      </c>
    </row>
    <row r="96" spans="1:13" x14ac:dyDescent="0.25">
      <c r="A96" t="s">
        <v>81</v>
      </c>
      <c r="B96" t="s">
        <v>353</v>
      </c>
      <c r="C96" t="s">
        <v>426</v>
      </c>
      <c r="D96" s="1" t="s">
        <v>388</v>
      </c>
      <c r="E96" t="s">
        <v>166</v>
      </c>
      <c r="F96" t="s">
        <v>354</v>
      </c>
      <c r="G96" s="7">
        <v>1645</v>
      </c>
      <c r="H96" s="8">
        <v>37.49</v>
      </c>
      <c r="I96" s="8">
        <f t="shared" si="6"/>
        <v>61671.05</v>
      </c>
      <c r="J96" s="8">
        <v>58.58</v>
      </c>
      <c r="K96" s="8">
        <f t="shared" si="7"/>
        <v>96364.099999999991</v>
      </c>
      <c r="L96" s="13">
        <f t="shared" si="8"/>
        <v>21.089999999999996</v>
      </c>
      <c r="M96" s="13">
        <f t="shared" si="5"/>
        <v>34693.049999999996</v>
      </c>
    </row>
    <row r="97" spans="1:13" x14ac:dyDescent="0.25">
      <c r="A97" t="s">
        <v>138</v>
      </c>
      <c r="B97" t="s">
        <v>355</v>
      </c>
      <c r="C97" t="s">
        <v>423</v>
      </c>
      <c r="D97" s="1" t="s">
        <v>388</v>
      </c>
      <c r="E97" t="s">
        <v>180</v>
      </c>
      <c r="F97" t="s">
        <v>265</v>
      </c>
      <c r="G97" s="7">
        <v>600</v>
      </c>
      <c r="H97" s="8">
        <v>34.17</v>
      </c>
      <c r="I97" s="8">
        <f t="shared" si="6"/>
        <v>20502</v>
      </c>
      <c r="J97" s="8">
        <v>81.36</v>
      </c>
      <c r="K97" s="8">
        <f t="shared" si="7"/>
        <v>48816</v>
      </c>
      <c r="L97" s="13">
        <f t="shared" si="8"/>
        <v>47.19</v>
      </c>
      <c r="M97" s="13">
        <f t="shared" si="5"/>
        <v>28314</v>
      </c>
    </row>
    <row r="98" spans="1:13" x14ac:dyDescent="0.25">
      <c r="A98" t="s">
        <v>91</v>
      </c>
      <c r="B98" t="s">
        <v>356</v>
      </c>
      <c r="C98" t="s">
        <v>425</v>
      </c>
      <c r="D98" s="2" t="s">
        <v>385</v>
      </c>
      <c r="E98" t="s">
        <v>180</v>
      </c>
      <c r="F98" t="s">
        <v>357</v>
      </c>
      <c r="G98" s="7">
        <v>1897</v>
      </c>
      <c r="H98" s="8">
        <v>34</v>
      </c>
      <c r="I98" s="8">
        <f t="shared" si="6"/>
        <v>64498</v>
      </c>
      <c r="J98" s="8">
        <v>66.67</v>
      </c>
      <c r="K98" s="8">
        <f t="shared" si="7"/>
        <v>126472.99</v>
      </c>
      <c r="L98" s="13">
        <f t="shared" si="8"/>
        <v>32.67</v>
      </c>
      <c r="M98" s="13">
        <f t="shared" ref="M98:M111" si="9">L98*G98</f>
        <v>61974.990000000005</v>
      </c>
    </row>
    <row r="99" spans="1:13" x14ac:dyDescent="0.25">
      <c r="A99" t="s">
        <v>108</v>
      </c>
      <c r="B99" t="s">
        <v>358</v>
      </c>
      <c r="C99" t="s">
        <v>424</v>
      </c>
      <c r="D99" s="2" t="s">
        <v>385</v>
      </c>
      <c r="E99" t="s">
        <v>163</v>
      </c>
      <c r="F99" t="s">
        <v>359</v>
      </c>
      <c r="G99" s="7">
        <v>5841</v>
      </c>
      <c r="H99" s="8">
        <v>51.15</v>
      </c>
      <c r="I99" s="8">
        <f t="shared" si="6"/>
        <v>298767.14999999997</v>
      </c>
      <c r="J99" s="8">
        <v>91.34</v>
      </c>
      <c r="K99" s="8">
        <f t="shared" si="7"/>
        <v>533516.94000000006</v>
      </c>
      <c r="L99" s="13">
        <f t="shared" si="8"/>
        <v>40.190000000000005</v>
      </c>
      <c r="M99" s="13">
        <f t="shared" si="9"/>
        <v>234749.79000000004</v>
      </c>
    </row>
    <row r="100" spans="1:13" x14ac:dyDescent="0.25">
      <c r="A100" t="s">
        <v>92</v>
      </c>
      <c r="B100" t="s">
        <v>360</v>
      </c>
      <c r="C100" t="s">
        <v>425</v>
      </c>
      <c r="D100" s="2" t="s">
        <v>385</v>
      </c>
      <c r="E100" t="s">
        <v>195</v>
      </c>
      <c r="F100" t="s">
        <v>361</v>
      </c>
      <c r="G100" s="7">
        <v>737</v>
      </c>
      <c r="H100" s="8">
        <v>43.3</v>
      </c>
      <c r="I100" s="8">
        <f t="shared" si="6"/>
        <v>31912.1</v>
      </c>
      <c r="J100" s="8">
        <v>86.61</v>
      </c>
      <c r="K100" s="8">
        <f t="shared" si="7"/>
        <v>63831.57</v>
      </c>
      <c r="L100" s="13">
        <f t="shared" si="8"/>
        <v>43.31</v>
      </c>
      <c r="M100" s="13">
        <f t="shared" si="9"/>
        <v>31919.47</v>
      </c>
    </row>
    <row r="101" spans="1:13" x14ac:dyDescent="0.25">
      <c r="A101" t="s">
        <v>109</v>
      </c>
      <c r="B101" t="s">
        <v>362</v>
      </c>
      <c r="C101" t="s">
        <v>425</v>
      </c>
      <c r="D101" s="2" t="s">
        <v>385</v>
      </c>
      <c r="E101" t="s">
        <v>187</v>
      </c>
      <c r="F101" t="s">
        <v>363</v>
      </c>
      <c r="G101" s="7">
        <v>3501</v>
      </c>
      <c r="H101" s="8">
        <v>39.83</v>
      </c>
      <c r="I101" s="8">
        <f t="shared" si="6"/>
        <v>139444.82999999999</v>
      </c>
      <c r="J101" s="8">
        <v>90.52</v>
      </c>
      <c r="K101" s="8">
        <f t="shared" si="7"/>
        <v>316910.51999999996</v>
      </c>
      <c r="L101" s="13">
        <f t="shared" si="8"/>
        <v>50.69</v>
      </c>
      <c r="M101" s="13">
        <f t="shared" si="9"/>
        <v>177465.69</v>
      </c>
    </row>
    <row r="102" spans="1:13" x14ac:dyDescent="0.25">
      <c r="A102" t="s">
        <v>110</v>
      </c>
      <c r="B102" t="s">
        <v>364</v>
      </c>
      <c r="C102" t="s">
        <v>424</v>
      </c>
      <c r="D102" s="2" t="s">
        <v>385</v>
      </c>
      <c r="E102" t="s">
        <v>175</v>
      </c>
      <c r="F102" t="s">
        <v>365</v>
      </c>
      <c r="G102" s="7">
        <v>9653</v>
      </c>
      <c r="H102" s="8">
        <v>68.8</v>
      </c>
      <c r="I102" s="8">
        <f t="shared" si="6"/>
        <v>664126.4</v>
      </c>
      <c r="J102" s="8">
        <v>99.72</v>
      </c>
      <c r="K102" s="8">
        <f t="shared" si="7"/>
        <v>962597.16</v>
      </c>
      <c r="L102" s="13">
        <f t="shared" si="8"/>
        <v>30.92</v>
      </c>
      <c r="M102" s="13">
        <f t="shared" si="9"/>
        <v>298470.76</v>
      </c>
    </row>
    <row r="103" spans="1:13" x14ac:dyDescent="0.25">
      <c r="A103" t="s">
        <v>93</v>
      </c>
      <c r="B103" t="s">
        <v>366</v>
      </c>
      <c r="C103" t="s">
        <v>425</v>
      </c>
      <c r="D103" s="2" t="s">
        <v>385</v>
      </c>
      <c r="E103" t="s">
        <v>172</v>
      </c>
      <c r="F103" t="s">
        <v>367</v>
      </c>
      <c r="G103" s="7">
        <v>7083</v>
      </c>
      <c r="H103" s="8">
        <v>33.97</v>
      </c>
      <c r="I103" s="8">
        <f t="shared" si="6"/>
        <v>240609.50999999998</v>
      </c>
      <c r="J103" s="8">
        <v>72.28</v>
      </c>
      <c r="K103" s="8">
        <f t="shared" si="7"/>
        <v>511959.24</v>
      </c>
      <c r="L103" s="13">
        <f t="shared" si="8"/>
        <v>38.31</v>
      </c>
      <c r="M103" s="13">
        <f t="shared" si="9"/>
        <v>271349.73000000004</v>
      </c>
    </row>
    <row r="104" spans="1:13" x14ac:dyDescent="0.25">
      <c r="A104" t="s">
        <v>68</v>
      </c>
      <c r="B104" t="s">
        <v>368</v>
      </c>
      <c r="C104" t="s">
        <v>422</v>
      </c>
      <c r="D104" s="1" t="s">
        <v>384</v>
      </c>
      <c r="E104" t="s">
        <v>229</v>
      </c>
      <c r="F104" t="s">
        <v>369</v>
      </c>
      <c r="G104" s="7">
        <v>6934</v>
      </c>
      <c r="H104" s="8">
        <v>46.53</v>
      </c>
      <c r="I104" s="8">
        <f t="shared" si="6"/>
        <v>322639.02</v>
      </c>
      <c r="J104" s="8">
        <v>101.15</v>
      </c>
      <c r="K104" s="8">
        <f t="shared" si="7"/>
        <v>701374.10000000009</v>
      </c>
      <c r="L104" s="13">
        <f t="shared" si="8"/>
        <v>54.620000000000005</v>
      </c>
      <c r="M104" s="13">
        <f t="shared" si="9"/>
        <v>378735.08</v>
      </c>
    </row>
    <row r="105" spans="1:13" x14ac:dyDescent="0.25">
      <c r="A105" t="s">
        <v>111</v>
      </c>
      <c r="B105" t="s">
        <v>370</v>
      </c>
      <c r="C105" t="s">
        <v>424</v>
      </c>
      <c r="D105" s="2" t="s">
        <v>385</v>
      </c>
      <c r="E105" t="s">
        <v>169</v>
      </c>
      <c r="F105" t="s">
        <v>359</v>
      </c>
      <c r="G105" s="7">
        <v>7106</v>
      </c>
      <c r="H105" s="8">
        <v>59.33</v>
      </c>
      <c r="I105" s="8">
        <f t="shared" si="6"/>
        <v>421598.98</v>
      </c>
      <c r="J105" s="8">
        <v>118.65</v>
      </c>
      <c r="K105" s="8">
        <f t="shared" si="7"/>
        <v>843126.9</v>
      </c>
      <c r="L105" s="13">
        <f t="shared" si="8"/>
        <v>59.320000000000007</v>
      </c>
      <c r="M105" s="13">
        <f t="shared" si="9"/>
        <v>421527.92000000004</v>
      </c>
    </row>
    <row r="106" spans="1:13" x14ac:dyDescent="0.25">
      <c r="A106" t="s">
        <v>112</v>
      </c>
      <c r="B106" t="s">
        <v>371</v>
      </c>
      <c r="C106" t="s">
        <v>424</v>
      </c>
      <c r="D106" s="2" t="s">
        <v>381</v>
      </c>
      <c r="E106" t="s">
        <v>175</v>
      </c>
      <c r="F106" t="s">
        <v>372</v>
      </c>
      <c r="G106" s="7">
        <v>551</v>
      </c>
      <c r="H106" s="8">
        <v>54.4</v>
      </c>
      <c r="I106" s="8">
        <f t="shared" si="6"/>
        <v>29974.399999999998</v>
      </c>
      <c r="J106" s="8">
        <v>80</v>
      </c>
      <c r="K106" s="8">
        <f t="shared" si="7"/>
        <v>44080</v>
      </c>
      <c r="L106" s="13">
        <f t="shared" si="8"/>
        <v>25.6</v>
      </c>
      <c r="M106" s="13">
        <f t="shared" si="9"/>
        <v>14105.6</v>
      </c>
    </row>
    <row r="107" spans="1:13" x14ac:dyDescent="0.25">
      <c r="A107" t="s">
        <v>94</v>
      </c>
      <c r="B107" t="s">
        <v>373</v>
      </c>
      <c r="C107" t="s">
        <v>425</v>
      </c>
      <c r="D107" s="2" t="s">
        <v>385</v>
      </c>
      <c r="E107" t="s">
        <v>229</v>
      </c>
      <c r="F107" t="s">
        <v>374</v>
      </c>
      <c r="G107" s="7">
        <v>1956</v>
      </c>
      <c r="H107" s="8">
        <v>51.09</v>
      </c>
      <c r="I107" s="8">
        <f t="shared" si="6"/>
        <v>99932.040000000008</v>
      </c>
      <c r="J107" s="8">
        <v>100.17</v>
      </c>
      <c r="K107" s="8">
        <f t="shared" si="7"/>
        <v>195932.52</v>
      </c>
      <c r="L107" s="13">
        <f t="shared" si="8"/>
        <v>49.08</v>
      </c>
      <c r="M107" s="13">
        <f t="shared" si="9"/>
        <v>96000.48</v>
      </c>
    </row>
    <row r="108" spans="1:13" x14ac:dyDescent="0.25">
      <c r="A108" t="s">
        <v>95</v>
      </c>
      <c r="B108" t="s">
        <v>375</v>
      </c>
      <c r="C108" t="s">
        <v>425</v>
      </c>
      <c r="D108" s="2" t="s">
        <v>385</v>
      </c>
      <c r="E108" t="s">
        <v>184</v>
      </c>
      <c r="F108" t="s">
        <v>244</v>
      </c>
      <c r="G108" s="7">
        <v>5088</v>
      </c>
      <c r="H108" s="8">
        <v>53.63</v>
      </c>
      <c r="I108" s="8">
        <f t="shared" si="6"/>
        <v>272869.44</v>
      </c>
      <c r="J108" s="8">
        <v>99.31</v>
      </c>
      <c r="K108" s="8">
        <f t="shared" si="7"/>
        <v>505289.28</v>
      </c>
      <c r="L108" s="13">
        <f t="shared" si="8"/>
        <v>45.68</v>
      </c>
      <c r="M108" s="13">
        <f t="shared" si="9"/>
        <v>232419.84</v>
      </c>
    </row>
    <row r="109" spans="1:13" x14ac:dyDescent="0.25">
      <c r="A109" t="s">
        <v>113</v>
      </c>
      <c r="B109" t="s">
        <v>376</v>
      </c>
      <c r="C109" t="s">
        <v>424</v>
      </c>
      <c r="D109" s="2" t="s">
        <v>385</v>
      </c>
      <c r="E109" t="s">
        <v>178</v>
      </c>
      <c r="F109" t="s">
        <v>377</v>
      </c>
      <c r="G109" s="7">
        <v>8820</v>
      </c>
      <c r="H109" s="8">
        <v>36.270000000000003</v>
      </c>
      <c r="I109" s="8">
        <f t="shared" si="6"/>
        <v>319901.40000000002</v>
      </c>
      <c r="J109" s="8">
        <v>74.03</v>
      </c>
      <c r="K109" s="8">
        <f t="shared" si="7"/>
        <v>652944.6</v>
      </c>
      <c r="L109" s="13">
        <f t="shared" si="8"/>
        <v>37.76</v>
      </c>
      <c r="M109" s="13">
        <f t="shared" si="9"/>
        <v>333043.19999999995</v>
      </c>
    </row>
    <row r="110" spans="1:13" x14ac:dyDescent="0.25">
      <c r="A110" t="s">
        <v>114</v>
      </c>
      <c r="B110" t="s">
        <v>378</v>
      </c>
      <c r="C110" t="s">
        <v>424</v>
      </c>
      <c r="D110" s="2" t="s">
        <v>381</v>
      </c>
      <c r="E110" t="s">
        <v>175</v>
      </c>
      <c r="F110" t="s">
        <v>372</v>
      </c>
      <c r="G110" s="7">
        <v>4857</v>
      </c>
      <c r="H110" s="8">
        <v>32.770000000000003</v>
      </c>
      <c r="I110" s="8">
        <f t="shared" si="6"/>
        <v>159163.89000000001</v>
      </c>
      <c r="J110" s="8">
        <v>49.66</v>
      </c>
      <c r="K110" s="8">
        <f t="shared" si="7"/>
        <v>241198.62</v>
      </c>
      <c r="L110" s="13">
        <f t="shared" si="8"/>
        <v>16.889999999999993</v>
      </c>
      <c r="M110" s="13">
        <f t="shared" si="9"/>
        <v>82034.729999999967</v>
      </c>
    </row>
    <row r="111" spans="1:13" x14ac:dyDescent="0.25">
      <c r="A111" t="s">
        <v>96</v>
      </c>
      <c r="B111" t="s">
        <v>379</v>
      </c>
      <c r="C111" t="s">
        <v>425</v>
      </c>
      <c r="D111" s="2" t="s">
        <v>381</v>
      </c>
      <c r="E111" t="s">
        <v>187</v>
      </c>
      <c r="F111" t="s">
        <v>380</v>
      </c>
      <c r="G111" s="7">
        <v>414</v>
      </c>
      <c r="H111" s="8">
        <v>33.299999999999997</v>
      </c>
      <c r="I111" s="8">
        <f t="shared" si="6"/>
        <v>13786.199999999999</v>
      </c>
      <c r="J111" s="8">
        <v>54.6</v>
      </c>
      <c r="K111" s="8">
        <f t="shared" si="7"/>
        <v>22604.400000000001</v>
      </c>
      <c r="L111" s="13">
        <f t="shared" si="8"/>
        <v>21.300000000000004</v>
      </c>
      <c r="M111" s="13">
        <f t="shared" si="9"/>
        <v>8818.2000000000025</v>
      </c>
    </row>
  </sheetData>
  <pageMargins left="0.511811024" right="0.511811024" top="0.78740157499999996" bottom="0.78740157499999996" header="0.31496062000000002" footer="0.31496062000000002"/>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16"/>
  <sheetViews>
    <sheetView workbookViewId="0">
      <selection activeCell="B30" sqref="B30"/>
    </sheetView>
  </sheetViews>
  <sheetFormatPr defaultRowHeight="15" x14ac:dyDescent="0.25"/>
  <cols>
    <col min="1" max="1" width="24.42578125" bestFit="1" customWidth="1"/>
    <col min="2" max="2" width="24.28515625" bestFit="1" customWidth="1"/>
    <col min="3" max="3" width="20" customWidth="1"/>
    <col min="4" max="4" width="14.140625" bestFit="1" customWidth="1"/>
    <col min="5" max="5" width="12.85546875" customWidth="1"/>
  </cols>
  <sheetData>
    <row r="1" spans="1:5" ht="18.75" x14ac:dyDescent="0.3">
      <c r="A1" s="11" t="s">
        <v>414</v>
      </c>
      <c r="B1" s="11" t="s">
        <v>413</v>
      </c>
      <c r="C1" s="11" t="s">
        <v>0</v>
      </c>
      <c r="D1" s="11" t="s">
        <v>1</v>
      </c>
      <c r="E1" s="11" t="s">
        <v>2</v>
      </c>
    </row>
    <row r="2" spans="1:5" x14ac:dyDescent="0.25">
      <c r="A2" t="s">
        <v>180</v>
      </c>
      <c r="B2" t="s">
        <v>10</v>
      </c>
      <c r="C2" t="s">
        <v>11</v>
      </c>
      <c r="D2" s="10">
        <v>51247</v>
      </c>
      <c r="E2" s="10" t="s">
        <v>4</v>
      </c>
    </row>
    <row r="3" spans="1:5" x14ac:dyDescent="0.25">
      <c r="A3" t="s">
        <v>229</v>
      </c>
      <c r="B3" t="s">
        <v>12</v>
      </c>
      <c r="C3" t="s">
        <v>13</v>
      </c>
      <c r="D3" s="10" t="s">
        <v>14</v>
      </c>
      <c r="E3" s="10" t="s">
        <v>15</v>
      </c>
    </row>
    <row r="4" spans="1:5" x14ac:dyDescent="0.25">
      <c r="A4" t="s">
        <v>166</v>
      </c>
      <c r="B4" t="s">
        <v>17</v>
      </c>
      <c r="C4" t="s">
        <v>18</v>
      </c>
      <c r="D4" s="10" t="s">
        <v>19</v>
      </c>
      <c r="E4" s="10" t="s">
        <v>16</v>
      </c>
    </row>
    <row r="5" spans="1:5" x14ac:dyDescent="0.25">
      <c r="A5" t="s">
        <v>198</v>
      </c>
      <c r="B5" t="s">
        <v>21</v>
      </c>
      <c r="C5" t="s">
        <v>9</v>
      </c>
      <c r="D5" s="10">
        <v>38988</v>
      </c>
      <c r="E5" s="10" t="s">
        <v>9</v>
      </c>
    </row>
    <row r="6" spans="1:5" x14ac:dyDescent="0.25">
      <c r="A6" t="s">
        <v>217</v>
      </c>
      <c r="B6" t="s">
        <v>22</v>
      </c>
      <c r="C6" t="s">
        <v>23</v>
      </c>
      <c r="D6" s="10">
        <v>67000</v>
      </c>
      <c r="E6" s="10" t="s">
        <v>3</v>
      </c>
    </row>
    <row r="7" spans="1:5" x14ac:dyDescent="0.25">
      <c r="A7" t="s">
        <v>169</v>
      </c>
      <c r="B7" t="s">
        <v>24</v>
      </c>
      <c r="C7" t="s">
        <v>25</v>
      </c>
      <c r="D7" s="10"/>
      <c r="E7" s="10" t="s">
        <v>26</v>
      </c>
    </row>
    <row r="8" spans="1:5" x14ac:dyDescent="0.25">
      <c r="A8" t="s">
        <v>163</v>
      </c>
      <c r="B8" t="s">
        <v>27</v>
      </c>
      <c r="C8" t="s">
        <v>28</v>
      </c>
      <c r="D8" s="10">
        <v>8022</v>
      </c>
      <c r="E8" s="10" t="s">
        <v>7</v>
      </c>
    </row>
    <row r="9" spans="1:5" x14ac:dyDescent="0.25">
      <c r="A9" t="s">
        <v>175</v>
      </c>
      <c r="B9" t="s">
        <v>29</v>
      </c>
      <c r="C9" t="s">
        <v>30</v>
      </c>
      <c r="D9" s="10">
        <v>1307</v>
      </c>
      <c r="E9" s="10" t="s">
        <v>5</v>
      </c>
    </row>
    <row r="10" spans="1:5" x14ac:dyDescent="0.25">
      <c r="A10" t="s">
        <v>172</v>
      </c>
      <c r="B10" t="s">
        <v>31</v>
      </c>
      <c r="C10" t="s">
        <v>32</v>
      </c>
      <c r="D10" s="10">
        <v>8200</v>
      </c>
      <c r="E10" s="10" t="s">
        <v>8</v>
      </c>
    </row>
    <row r="11" spans="1:5" x14ac:dyDescent="0.25">
      <c r="A11" t="s">
        <v>178</v>
      </c>
      <c r="B11" t="s">
        <v>33</v>
      </c>
      <c r="C11" t="s">
        <v>34</v>
      </c>
      <c r="D11" s="10" t="s">
        <v>35</v>
      </c>
      <c r="E11" s="10" t="s">
        <v>20</v>
      </c>
    </row>
    <row r="12" spans="1:5" x14ac:dyDescent="0.25">
      <c r="A12" t="s">
        <v>195</v>
      </c>
      <c r="B12" t="s">
        <v>36</v>
      </c>
      <c r="C12" t="s">
        <v>6</v>
      </c>
      <c r="D12" s="10">
        <v>28001</v>
      </c>
      <c r="E12" s="10" t="s">
        <v>7</v>
      </c>
    </row>
    <row r="13" spans="1:5" x14ac:dyDescent="0.25">
      <c r="A13" t="s">
        <v>187</v>
      </c>
      <c r="B13" t="s">
        <v>37</v>
      </c>
      <c r="C13" t="s">
        <v>38</v>
      </c>
      <c r="D13" s="10" t="s">
        <v>39</v>
      </c>
      <c r="E13" s="10" t="s">
        <v>16</v>
      </c>
    </row>
    <row r="14" spans="1:5" x14ac:dyDescent="0.25">
      <c r="A14" t="s">
        <v>184</v>
      </c>
      <c r="B14" t="s">
        <v>40</v>
      </c>
      <c r="C14" t="s">
        <v>41</v>
      </c>
      <c r="D14" s="10">
        <v>10100</v>
      </c>
      <c r="E14" s="10" t="s">
        <v>42</v>
      </c>
    </row>
    <row r="15" spans="1:5" x14ac:dyDescent="0.25">
      <c r="D15" s="10"/>
      <c r="E15" s="10"/>
    </row>
    <row r="16" spans="1:5" x14ac:dyDescent="0.25">
      <c r="D16" s="10"/>
      <c r="E16" s="10"/>
    </row>
  </sheetData>
  <sortState xmlns:xlrd2="http://schemas.microsoft.com/office/spreadsheetml/2017/richdata2" ref="A1:A110">
    <sortCondition ref="A1:A110"/>
  </sortState>
  <pageMargins left="0.511811024" right="0.511811024" top="0.78740157499999996" bottom="0.78740157499999996" header="0.31496062000000002" footer="0.31496062000000002"/>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G61"/>
  <sheetViews>
    <sheetView showGridLines="0" topLeftCell="A10" workbookViewId="0">
      <selection activeCell="C32" sqref="C32"/>
    </sheetView>
  </sheetViews>
  <sheetFormatPr defaultRowHeight="15" x14ac:dyDescent="0.25"/>
  <cols>
    <col min="1" max="1" width="24.42578125" bestFit="1" customWidth="1"/>
    <col min="2" max="2" width="19.28515625" bestFit="1" customWidth="1"/>
    <col min="3" max="3" width="19.5703125" bestFit="1" customWidth="1"/>
    <col min="4" max="4" width="29.140625" bestFit="1" customWidth="1"/>
    <col min="5" max="5" width="28" bestFit="1" customWidth="1"/>
    <col min="6" max="6" width="29.42578125" bestFit="1" customWidth="1"/>
    <col min="7" max="8" width="32" bestFit="1" customWidth="1"/>
  </cols>
  <sheetData>
    <row r="1" spans="1:3" ht="23.25" x14ac:dyDescent="0.35">
      <c r="A1" s="28" t="s">
        <v>410</v>
      </c>
      <c r="B1" s="28"/>
      <c r="C1" s="28"/>
    </row>
    <row r="3" spans="1:3" ht="18.75" x14ac:dyDescent="0.3">
      <c r="A3" s="26"/>
      <c r="B3" s="26"/>
      <c r="C3" s="26"/>
    </row>
    <row r="4" spans="1:3" x14ac:dyDescent="0.25">
      <c r="A4" s="27" t="s">
        <v>393</v>
      </c>
      <c r="B4" s="27"/>
      <c r="C4" s="14">
        <f>COUNTA(Produtos!A:A)-1</f>
        <v>110</v>
      </c>
    </row>
    <row r="5" spans="1:3" x14ac:dyDescent="0.25">
      <c r="A5" s="27" t="s">
        <v>389</v>
      </c>
      <c r="B5" s="27"/>
      <c r="C5" s="14">
        <f>SUM(Produtos!G:G)</f>
        <v>555131</v>
      </c>
    </row>
    <row r="6" spans="1:3" x14ac:dyDescent="0.25">
      <c r="A6" s="27" t="s">
        <v>394</v>
      </c>
      <c r="B6" s="27"/>
      <c r="C6" s="14">
        <f>MIN(Produtos!G:G)</f>
        <v>15</v>
      </c>
    </row>
    <row r="7" spans="1:3" x14ac:dyDescent="0.25">
      <c r="A7" s="27" t="s">
        <v>395</v>
      </c>
      <c r="B7" s="27"/>
      <c r="C7" s="14">
        <f>AVERAGE(Produtos!G:G)</f>
        <v>5046.6454545454544</v>
      </c>
    </row>
    <row r="8" spans="1:3" x14ac:dyDescent="0.25">
      <c r="A8" s="27" t="s">
        <v>396</v>
      </c>
      <c r="B8" s="27"/>
      <c r="C8" s="14">
        <f>MAX(Produtos!G:G)</f>
        <v>9997</v>
      </c>
    </row>
    <row r="9" spans="1:3" x14ac:dyDescent="0.25">
      <c r="A9" s="27"/>
      <c r="B9" s="27"/>
      <c r="C9" s="15"/>
    </row>
    <row r="10" spans="1:3" x14ac:dyDescent="0.25">
      <c r="A10" s="3" t="s">
        <v>406</v>
      </c>
      <c r="B10" s="3"/>
      <c r="C10" s="16">
        <f>MIN(Produtos!H:H)</f>
        <v>15.91</v>
      </c>
    </row>
    <row r="11" spans="1:3" x14ac:dyDescent="0.25">
      <c r="A11" s="3" t="s">
        <v>407</v>
      </c>
      <c r="B11" s="3"/>
      <c r="C11" s="16">
        <f>AVERAGE(Produtos!H:H)</f>
        <v>54.395181818181825</v>
      </c>
    </row>
    <row r="12" spans="1:3" x14ac:dyDescent="0.25">
      <c r="A12" s="3" t="s">
        <v>408</v>
      </c>
      <c r="B12" s="3"/>
      <c r="C12" s="16">
        <f>MAX(Produtos!H:H)</f>
        <v>103.42</v>
      </c>
    </row>
    <row r="13" spans="1:3" x14ac:dyDescent="0.25">
      <c r="A13" s="27" t="s">
        <v>397</v>
      </c>
      <c r="B13" s="27"/>
      <c r="C13" s="16">
        <f>SUM(Produtos!I:I)</f>
        <v>30534316.229999993</v>
      </c>
    </row>
    <row r="14" spans="1:3" x14ac:dyDescent="0.25">
      <c r="A14" s="27"/>
      <c r="B14" s="27"/>
      <c r="C14" s="17"/>
    </row>
    <row r="15" spans="1:3" x14ac:dyDescent="0.25">
      <c r="A15" s="27" t="s">
        <v>402</v>
      </c>
      <c r="B15" s="27"/>
      <c r="C15" s="16">
        <f>MIN(Produtos!J:J)</f>
        <v>33.19</v>
      </c>
    </row>
    <row r="16" spans="1:3" x14ac:dyDescent="0.25">
      <c r="A16" s="27" t="s">
        <v>403</v>
      </c>
      <c r="B16" s="27"/>
      <c r="C16" s="16">
        <f>AVERAGE(Produtos!J:J)</f>
        <v>100.43872727272729</v>
      </c>
    </row>
    <row r="17" spans="1:7" x14ac:dyDescent="0.25">
      <c r="A17" s="27" t="s">
        <v>404</v>
      </c>
      <c r="B17" s="27"/>
      <c r="C17" s="16">
        <f>MAX(Produtos!J:J)</f>
        <v>214.3</v>
      </c>
    </row>
    <row r="18" spans="1:7" x14ac:dyDescent="0.25">
      <c r="A18" s="27" t="s">
        <v>405</v>
      </c>
      <c r="B18" s="27"/>
      <c r="C18" s="16">
        <f>SUM(Produtos!K:K)</f>
        <v>56287967.270000018</v>
      </c>
    </row>
    <row r="19" spans="1:7" x14ac:dyDescent="0.25">
      <c r="A19" s="27"/>
      <c r="B19" s="27"/>
      <c r="C19" s="17"/>
    </row>
    <row r="20" spans="1:7" x14ac:dyDescent="0.25">
      <c r="A20" s="27" t="s">
        <v>398</v>
      </c>
      <c r="B20" s="27"/>
      <c r="C20" s="16">
        <f>MIN(Produtos!L:L)</f>
        <v>10.619999999999997</v>
      </c>
    </row>
    <row r="21" spans="1:7" x14ac:dyDescent="0.25">
      <c r="A21" s="27" t="s">
        <v>399</v>
      </c>
      <c r="B21" s="27"/>
      <c r="C21" s="16">
        <f>AVERAGE(Produtos!L:L)</f>
        <v>46.043545454545459</v>
      </c>
    </row>
    <row r="22" spans="1:7" x14ac:dyDescent="0.25">
      <c r="A22" s="27" t="s">
        <v>400</v>
      </c>
      <c r="B22" s="27"/>
      <c r="C22" s="16">
        <f>MAX(Produtos!L:L)</f>
        <v>115.72000000000001</v>
      </c>
    </row>
    <row r="23" spans="1:7" x14ac:dyDescent="0.25">
      <c r="A23" s="27" t="s">
        <v>401</v>
      </c>
      <c r="B23" s="27"/>
      <c r="C23" s="16">
        <f>SUM(Produtos!M:M)</f>
        <v>25753651.040000007</v>
      </c>
    </row>
    <row r="24" spans="1:7" x14ac:dyDescent="0.25">
      <c r="A24" s="27"/>
      <c r="B24" s="27"/>
      <c r="C24" s="16"/>
    </row>
    <row r="26" spans="1:7" ht="18.75" x14ac:dyDescent="0.3">
      <c r="A26" s="26" t="s">
        <v>409</v>
      </c>
      <c r="B26" s="26"/>
      <c r="C26" s="26"/>
    </row>
    <row r="27" spans="1:7" x14ac:dyDescent="0.25">
      <c r="A27" s="3"/>
      <c r="B27" s="18" t="s">
        <v>390</v>
      </c>
      <c r="C27" s="18" t="s">
        <v>391</v>
      </c>
      <c r="D27" s="18" t="s">
        <v>406</v>
      </c>
      <c r="E27" s="18" t="s">
        <v>407</v>
      </c>
      <c r="F27" s="18" t="s">
        <v>408</v>
      </c>
      <c r="G27" s="18" t="s">
        <v>392</v>
      </c>
    </row>
    <row r="28" spans="1:7" x14ac:dyDescent="0.25">
      <c r="A28" s="3" t="s">
        <v>422</v>
      </c>
      <c r="B28" s="19">
        <f>COUNTIF(Produtos!C:C,"Carros Classicos")</f>
        <v>38</v>
      </c>
      <c r="C28" s="14">
        <f>SUMIF(Produtos!C:C,A28,Produtos!G:G)</f>
        <v>219183</v>
      </c>
      <c r="D28" s="16">
        <f>_xlfn.MINIFS(Produtos!H:H,Produtos!C:C,A28)</f>
        <v>15.91</v>
      </c>
      <c r="E28" s="20">
        <f>AVERAGEIFS(Produtos!H:H,Produtos!C:C,A28)</f>
        <v>64.446315789473715</v>
      </c>
      <c r="F28" s="16">
        <f>_xlfn.MAXIFS(Produtos!H:H,Produtos!C:C,A28)</f>
        <v>103.42</v>
      </c>
      <c r="G28" s="20">
        <f>SUMIFS(Produtos!I:I,Produtos!C:C,A28)</f>
        <v>14059337.710000003</v>
      </c>
    </row>
    <row r="29" spans="1:7" x14ac:dyDescent="0.25">
      <c r="A29" s="3" t="s">
        <v>423</v>
      </c>
      <c r="B29" s="19">
        <f>COUNTIF(Produtos!C:C,"Motos")</f>
        <v>13</v>
      </c>
      <c r="C29" s="14">
        <f>SUMIF(Produtos!C:C,A29,Produtos!G:G)</f>
        <v>69401</v>
      </c>
      <c r="D29" s="16">
        <f>_xlfn.MINIFS(Produtos!H:H,Produtos!C:C,A29)</f>
        <v>24.14</v>
      </c>
      <c r="E29" s="20">
        <f>AVERAGEIFS(Produtos!H:H,Produtos!C:C,A29)</f>
        <v>50.685384615384613</v>
      </c>
      <c r="F29" s="16">
        <f>_xlfn.MAXIFS(Produtos!H:H,Produtos!C:C,A29)</f>
        <v>91.02</v>
      </c>
      <c r="G29" s="20">
        <f>SUMIFS(Produtos!I:I,Produtos!C:C,A29)</f>
        <v>3565714.1799999997</v>
      </c>
    </row>
    <row r="30" spans="1:7" x14ac:dyDescent="0.25">
      <c r="A30" s="3" t="s">
        <v>424</v>
      </c>
      <c r="B30" s="19">
        <f>COUNTIF(Produtos!C:C,"Aviões")</f>
        <v>12</v>
      </c>
      <c r="C30" s="14">
        <f>SUMIF(Produtos!C:C,A30,Produtos!G:G)</f>
        <v>62287</v>
      </c>
      <c r="D30" s="16">
        <f>_xlfn.MINIFS(Produtos!H:H,Produtos!C:C,A30)</f>
        <v>29.34</v>
      </c>
      <c r="E30" s="20">
        <f>AVERAGEIFS(Produtos!H:H,Produtos!C:C,A30)</f>
        <v>49.629166666666663</v>
      </c>
      <c r="F30" s="16">
        <f>_xlfn.MAXIFS(Produtos!H:H,Produtos!C:C,A30)</f>
        <v>77.27</v>
      </c>
      <c r="G30" s="20">
        <f>SUMIFS(Produtos!I:I,Produtos!C:C,A30)</f>
        <v>3099282.76</v>
      </c>
    </row>
    <row r="31" spans="1:7" x14ac:dyDescent="0.25">
      <c r="A31" s="3" t="s">
        <v>425</v>
      </c>
      <c r="B31" s="19">
        <f>COUNTIF(Produtos!C:C,"Navios")</f>
        <v>9</v>
      </c>
      <c r="C31" s="14">
        <f>SUMIF(Produtos!C:C,A31,Produtos!G:G)</f>
        <v>26833</v>
      </c>
      <c r="D31" s="16">
        <f>_xlfn.MINIFS(Produtos!H:H,Produtos!C:C,A31)</f>
        <v>33.299999999999997</v>
      </c>
      <c r="E31" s="20">
        <f>AVERAGEIFS(Produtos!H:H,Produtos!C:C,A31)</f>
        <v>47.007777777777775</v>
      </c>
      <c r="F31" s="16">
        <f>_xlfn.MAXIFS(Produtos!H:H,Produtos!C:C,A31)</f>
        <v>82.34</v>
      </c>
      <c r="G31" s="20">
        <f>SUMIFS(Produtos!I:I,Produtos!C:C,A31)</f>
        <v>1239140.43</v>
      </c>
    </row>
    <row r="32" spans="1:7" x14ac:dyDescent="0.25">
      <c r="A32" s="3" t="s">
        <v>426</v>
      </c>
      <c r="B32" s="19">
        <f>COUNTIF(Produtos!C:C,"Trens")</f>
        <v>3</v>
      </c>
      <c r="C32" s="14">
        <f>SUMIF(Produtos!C:C,A32,Produtos!G:G)</f>
        <v>16696</v>
      </c>
      <c r="D32" s="16">
        <f>_xlfn.MINIFS(Produtos!H:H,Produtos!C:C,A32)</f>
        <v>26.72</v>
      </c>
      <c r="E32" s="20">
        <f>AVERAGEIFS(Produtos!H:H,Produtos!C:C,A32)</f>
        <v>43.923333333333339</v>
      </c>
      <c r="F32" s="16">
        <f>_xlfn.MAXIFS(Produtos!H:H,Produtos!C:C,A32)</f>
        <v>67.56</v>
      </c>
      <c r="G32" s="20">
        <f>SUMIFS(Produtos!I:I,Produtos!C:C,A32)</f>
        <v>727251.77</v>
      </c>
    </row>
    <row r="33" spans="1:7" x14ac:dyDescent="0.25">
      <c r="A33" s="3" t="s">
        <v>442</v>
      </c>
      <c r="B33" s="19">
        <f>COUNTIF(Produtos!C:C,"Caminhões e Ônibus")</f>
        <v>11</v>
      </c>
      <c r="C33" s="14">
        <f>SUMIF(Produtos!C:C,A33,Produtos!G:G)</f>
        <v>35851</v>
      </c>
      <c r="D33" s="16">
        <f>_xlfn.MINIFS(Produtos!H:H,Produtos!C:C,A33)</f>
        <v>24.92</v>
      </c>
      <c r="E33" s="20">
        <f>AVERAGEIFS(Produtos!H:H,Produtos!C:C,A33)</f>
        <v>56.329090909090908</v>
      </c>
      <c r="F33" s="16">
        <f>_xlfn.MAXIFS(Produtos!H:H,Produtos!C:C,A33)</f>
        <v>84.76</v>
      </c>
      <c r="G33" s="20">
        <f>SUMIFS(Produtos!I:I,Produtos!C:C,A33)</f>
        <v>2139329.56</v>
      </c>
    </row>
    <row r="34" spans="1:7" x14ac:dyDescent="0.25">
      <c r="A34" s="3" t="s">
        <v>428</v>
      </c>
      <c r="B34" s="19">
        <f>COUNTIF(Produtos!C:C,"Carros Vintage")</f>
        <v>24</v>
      </c>
      <c r="C34" s="14">
        <f>SUMIF(Produtos!C:C,A34,Produtos!G:G)</f>
        <v>124880</v>
      </c>
      <c r="D34" s="16">
        <f>_xlfn.MINIFS(Produtos!H:H,Produtos!C:C,A34)</f>
        <v>20.61</v>
      </c>
      <c r="E34" s="20">
        <f>AVERAGEIFS(Produtos!H:H,Produtos!C:C,A34)</f>
        <v>46.066249999999997</v>
      </c>
      <c r="F34" s="16">
        <f>_xlfn.MAXIFS(Produtos!H:H,Produtos!C:C,A34)</f>
        <v>86.7</v>
      </c>
      <c r="G34" s="20">
        <f>SUMIFS(Produtos!I:I,Produtos!C:C,A34)</f>
        <v>5704259.8199999984</v>
      </c>
    </row>
    <row r="35" spans="1:7" x14ac:dyDescent="0.25">
      <c r="B35" s="21"/>
      <c r="C35" s="21"/>
      <c r="D35" s="21"/>
      <c r="E35" s="21"/>
      <c r="F35" s="21"/>
      <c r="G35" s="21"/>
    </row>
    <row r="36" spans="1:7" ht="18.75" x14ac:dyDescent="0.3">
      <c r="A36" s="26" t="s">
        <v>411</v>
      </c>
      <c r="B36" s="26"/>
      <c r="C36" s="26"/>
    </row>
    <row r="37" spans="1:7" x14ac:dyDescent="0.25">
      <c r="A37" s="3"/>
      <c r="B37" s="18" t="s">
        <v>390</v>
      </c>
      <c r="C37" s="18" t="s">
        <v>391</v>
      </c>
      <c r="D37" s="18" t="s">
        <v>406</v>
      </c>
      <c r="E37" s="18" t="s">
        <v>407</v>
      </c>
      <c r="F37" s="18" t="s">
        <v>408</v>
      </c>
      <c r="G37" s="18" t="s">
        <v>392</v>
      </c>
    </row>
    <row r="38" spans="1:7" x14ac:dyDescent="0.25">
      <c r="A38" s="3" t="s">
        <v>382</v>
      </c>
      <c r="B38" s="19">
        <f>COUNTIFS(Produtos!D:D,A38)</f>
        <v>6</v>
      </c>
      <c r="C38" s="14">
        <f>SUMIFS(Produtos!G:G,Produtos!D:D,A38)</f>
        <v>37488</v>
      </c>
      <c r="D38" s="16">
        <f>_xlfn.MINIFS(Produtos!H:H,Produtos!D:D,A38)</f>
        <v>48.81</v>
      </c>
      <c r="E38" s="16">
        <f>AVERAGEIFS(Produtos!H:H,Produtos!D:D,A38)</f>
        <v>82.75</v>
      </c>
      <c r="F38" s="16">
        <f>_xlfn.MAXIFS(Produtos!H:H,Produtos!D:D,A38)</f>
        <v>103.42</v>
      </c>
      <c r="G38" s="16">
        <f>SUMIFS(Produtos!I:I,Produtos!D:D,A38)</f>
        <v>3053425.5999999996</v>
      </c>
    </row>
    <row r="39" spans="1:7" x14ac:dyDescent="0.25">
      <c r="A39" s="3" t="s">
        <v>383</v>
      </c>
      <c r="B39" s="19">
        <f>COUNTIFS(Produtos!D:D,A39)</f>
        <v>9</v>
      </c>
      <c r="C39" s="14">
        <f>SUMIFS(Produtos!G:G,Produtos!D:D,A39)</f>
        <v>44546</v>
      </c>
      <c r="D39" s="16">
        <f>_xlfn.MINIFS(Produtos!H:H,Produtos!D:D,A39)</f>
        <v>31.92</v>
      </c>
      <c r="E39" s="16">
        <f>AVERAGEIFS(Produtos!H:H,Produtos!D:D,A39)</f>
        <v>71.073333333333338</v>
      </c>
      <c r="F39" s="16">
        <f>_xlfn.MAXIFS(Produtos!H:H,Produtos!D:D,A39)</f>
        <v>95.59</v>
      </c>
      <c r="G39" s="16">
        <f>SUMIFS(Produtos!I:I,Produtos!D:D,A39)</f>
        <v>2862738</v>
      </c>
    </row>
    <row r="40" spans="1:7" x14ac:dyDescent="0.25">
      <c r="A40" s="3" t="s">
        <v>384</v>
      </c>
      <c r="B40" s="19">
        <f>COUNTIFS(Produtos!D:D,A40)</f>
        <v>42</v>
      </c>
      <c r="C40" s="14">
        <f>SUMIFS(Produtos!G:G,Produtos!D:D,A40)</f>
        <v>245047</v>
      </c>
      <c r="D40" s="16">
        <f>_xlfn.MINIFS(Produtos!H:H,Produtos!D:D,A40)</f>
        <v>23.14</v>
      </c>
      <c r="E40" s="16">
        <f>AVERAGEIFS(Produtos!H:H,Produtos!D:D,A40)</f>
        <v>60.36333333333333</v>
      </c>
      <c r="F40" s="16">
        <f>_xlfn.MAXIFS(Produtos!H:H,Produtos!D:D,A40)</f>
        <v>101.51</v>
      </c>
      <c r="G40" s="16">
        <f>SUMIFS(Produtos!I:I,Produtos!D:D,A40)</f>
        <v>14879730.940000001</v>
      </c>
    </row>
    <row r="41" spans="1:7" x14ac:dyDescent="0.25">
      <c r="A41" s="3" t="s">
        <v>386</v>
      </c>
      <c r="B41" s="19">
        <f>COUNTIFS(Produtos!D:D,A41)</f>
        <v>27</v>
      </c>
      <c r="C41" s="14">
        <f>SUMIFS(Produtos!G:G,Produtos!D:D,A41)</f>
        <v>128947</v>
      </c>
      <c r="D41" s="16">
        <f>_xlfn.MINIFS(Produtos!H:H,Produtos!D:D,A41)</f>
        <v>15.91</v>
      </c>
      <c r="E41" s="16">
        <f>AVERAGEIFS(Produtos!H:H,Produtos!D:D,A41)</f>
        <v>43.842592592592602</v>
      </c>
      <c r="F41" s="16">
        <f>_xlfn.MAXIFS(Produtos!H:H,Produtos!D:D,A41)</f>
        <v>82.34</v>
      </c>
      <c r="G41" s="16">
        <f>SUMIFS(Produtos!I:I,Produtos!D:D,A41)</f>
        <v>5556732.540000001</v>
      </c>
    </row>
    <row r="42" spans="1:7" x14ac:dyDescent="0.25">
      <c r="A42" s="3" t="s">
        <v>387</v>
      </c>
      <c r="B42" s="19">
        <f>COUNTIFS(Produtos!D:D,A42)</f>
        <v>8</v>
      </c>
      <c r="C42" s="14">
        <f>SUMIFS(Produtos!G:G,Produtos!D:D,A42)</f>
        <v>30284</v>
      </c>
      <c r="D42" s="16">
        <f>_xlfn.MINIFS(Produtos!H:H,Produtos!D:D,A42)</f>
        <v>24.14</v>
      </c>
      <c r="E42" s="16">
        <f>AVERAGEIFS(Produtos!H:H,Produtos!D:D,A42)</f>
        <v>40.056249999999999</v>
      </c>
      <c r="F42" s="16">
        <f>_xlfn.MAXIFS(Produtos!H:H,Produtos!D:D,A42)</f>
        <v>66.92</v>
      </c>
      <c r="G42" s="16">
        <f>SUMIFS(Produtos!I:I,Produtos!D:D,A42)</f>
        <v>1033843.4000000001</v>
      </c>
    </row>
    <row r="43" spans="1:7" x14ac:dyDescent="0.25">
      <c r="A43" s="3" t="s">
        <v>388</v>
      </c>
      <c r="B43" s="19">
        <f>COUNTIFS(Produtos!D:D,A43)</f>
        <v>4</v>
      </c>
      <c r="C43" s="14">
        <f>SUMIFS(Produtos!G:G,Produtos!D:D,A43)</f>
        <v>10323</v>
      </c>
      <c r="D43" s="16">
        <f>_xlfn.MINIFS(Produtos!H:H,Produtos!D:D,A43)</f>
        <v>27.06</v>
      </c>
      <c r="E43" s="16">
        <f>AVERAGEIFS(Produtos!H:H,Produtos!D:D,A43)</f>
        <v>41.752499999999998</v>
      </c>
      <c r="F43" s="16">
        <f>_xlfn.MAXIFS(Produtos!H:H,Produtos!D:D,A43)</f>
        <v>68.290000000000006</v>
      </c>
      <c r="G43" s="16">
        <f>SUMIFS(Produtos!I:I,Produtos!D:D,A43)</f>
        <v>342653.41</v>
      </c>
    </row>
    <row r="44" spans="1:7" x14ac:dyDescent="0.25">
      <c r="A44" s="3" t="s">
        <v>381</v>
      </c>
      <c r="B44" s="19">
        <f>COUNTIFS(Produtos!D:D,A44)</f>
        <v>4</v>
      </c>
      <c r="C44" s="14">
        <f>SUMIFS(Produtos!G:G,Produtos!D:D,A44)</f>
        <v>6814</v>
      </c>
      <c r="D44" s="16">
        <f>_xlfn.MINIFS(Produtos!H:H,Produtos!D:D,A44)</f>
        <v>32.770000000000003</v>
      </c>
      <c r="E44" s="16">
        <f>AVERAGEIFS(Produtos!H:H,Produtos!D:D,A44)</f>
        <v>42.367500000000007</v>
      </c>
      <c r="F44" s="16">
        <f>_xlfn.MAXIFS(Produtos!H:H,Produtos!D:D,A44)</f>
        <v>54.4</v>
      </c>
      <c r="G44" s="16">
        <f>SUMIFS(Produtos!I:I,Produtos!D:D,A44)</f>
        <v>251532.49000000002</v>
      </c>
    </row>
    <row r="45" spans="1:7" x14ac:dyDescent="0.25">
      <c r="A45" s="3" t="s">
        <v>385</v>
      </c>
      <c r="B45" s="19">
        <f>COUNTIFS(Produtos!D:D,A45)</f>
        <v>10</v>
      </c>
      <c r="C45" s="14">
        <f>SUMIFS(Produtos!G:G,Produtos!D:D,A45)</f>
        <v>51682</v>
      </c>
      <c r="D45" s="16">
        <f>_xlfn.MINIFS(Produtos!H:H,Produtos!D:D,A45)</f>
        <v>33.97</v>
      </c>
      <c r="E45" s="16">
        <f>AVERAGEIFS(Produtos!H:H,Produtos!D:D,A45)</f>
        <v>47.136999999999986</v>
      </c>
      <c r="F45" s="16">
        <f>_xlfn.MAXIFS(Produtos!H:H,Produtos!D:D,A45)</f>
        <v>68.8</v>
      </c>
      <c r="G45" s="16">
        <f>SUMIFS(Produtos!I:I,Produtos!D:D,A45)</f>
        <v>2553659.85</v>
      </c>
    </row>
    <row r="47" spans="1:7" ht="18.75" x14ac:dyDescent="0.3">
      <c r="A47" s="26" t="s">
        <v>412</v>
      </c>
      <c r="B47" s="26"/>
      <c r="C47" s="26"/>
    </row>
    <row r="48" spans="1:7" x14ac:dyDescent="0.25">
      <c r="A48" s="3"/>
      <c r="B48" s="18" t="s">
        <v>390</v>
      </c>
      <c r="C48" s="18" t="s">
        <v>391</v>
      </c>
      <c r="D48" s="18" t="s">
        <v>406</v>
      </c>
      <c r="E48" s="18" t="s">
        <v>407</v>
      </c>
      <c r="F48" s="18" t="s">
        <v>408</v>
      </c>
      <c r="G48" s="18" t="s">
        <v>392</v>
      </c>
    </row>
    <row r="49" spans="1:7" x14ac:dyDescent="0.25">
      <c r="A49" s="3" t="s">
        <v>163</v>
      </c>
      <c r="B49" s="19">
        <f>COUNTIFS(Produtos!E:E,A49)</f>
        <v>8</v>
      </c>
      <c r="C49" s="14">
        <f>SUMIFS(Produtos!G:G,Produtos!E:E,A49)</f>
        <v>50089</v>
      </c>
      <c r="D49" s="16">
        <f>_xlfn.MINIFS(Produtos!H:H,Produtos!E:E,A49)</f>
        <v>34.35</v>
      </c>
      <c r="E49" s="16">
        <f>AVERAGEIFS(Produtos!H:H,Produtos!E:E,A49)</f>
        <v>58.461249999999993</v>
      </c>
      <c r="F49" s="16">
        <f>_xlfn.MAXIFS(Produtos!H:H,Produtos!E:E,A49)</f>
        <v>93.89</v>
      </c>
      <c r="G49" s="16">
        <f>SUMIFS(Produtos!I:I,Produtos!E:E,A49)</f>
        <v>3051350.7800000003</v>
      </c>
    </row>
    <row r="50" spans="1:7" x14ac:dyDescent="0.25">
      <c r="A50" s="3" t="s">
        <v>166</v>
      </c>
      <c r="B50" s="19">
        <f>COUNTIFS(Produtos!E:E,A50)</f>
        <v>10</v>
      </c>
      <c r="C50" s="14">
        <f>SUMIFS(Produtos!G:G,Produtos!E:E,A50)</f>
        <v>45408</v>
      </c>
      <c r="D50" s="16">
        <f>_xlfn.MINIFS(Produtos!H:H,Produtos!E:E,A50)</f>
        <v>20.61</v>
      </c>
      <c r="E50" s="16">
        <f>AVERAGEIFS(Produtos!H:H,Produtos!E:E,A50)</f>
        <v>56.316999999999993</v>
      </c>
      <c r="F50" s="16">
        <f>_xlfn.MAXIFS(Produtos!H:H,Produtos!E:E,A50)</f>
        <v>98.58</v>
      </c>
      <c r="G50" s="16">
        <f>SUMIFS(Produtos!I:I,Produtos!E:E,A50)</f>
        <v>2855182.28</v>
      </c>
    </row>
    <row r="51" spans="1:7" x14ac:dyDescent="0.25">
      <c r="A51" s="3" t="s">
        <v>169</v>
      </c>
      <c r="B51" s="19">
        <f>COUNTIFS(Produtos!E:E,A51)</f>
        <v>9</v>
      </c>
      <c r="C51" s="14">
        <f>SUMIFS(Produtos!G:G,Produtos!E:E,A51)</f>
        <v>37520</v>
      </c>
      <c r="D51" s="16">
        <f>_xlfn.MINIFS(Produtos!H:H,Produtos!E:E,A51)</f>
        <v>32.369999999999997</v>
      </c>
      <c r="E51" s="16">
        <f>AVERAGEIFS(Produtos!H:H,Produtos!E:E,A51)</f>
        <v>54.104444444444447</v>
      </c>
      <c r="F51" s="16">
        <f>_xlfn.MAXIFS(Produtos!H:H,Produtos!E:E,A51)</f>
        <v>83.51</v>
      </c>
      <c r="G51" s="16">
        <f>SUMIFS(Produtos!I:I,Produtos!E:E,A51)</f>
        <v>2179940.8499999996</v>
      </c>
    </row>
    <row r="52" spans="1:7" x14ac:dyDescent="0.25">
      <c r="A52" s="3" t="s">
        <v>172</v>
      </c>
      <c r="B52" s="19">
        <f>COUNTIFS(Produtos!E:E,A52)</f>
        <v>7</v>
      </c>
      <c r="C52" s="14">
        <f>SUMIFS(Produtos!G:G,Produtos!E:E,A52)</f>
        <v>35046</v>
      </c>
      <c r="D52" s="16">
        <f>_xlfn.MINIFS(Produtos!H:H,Produtos!E:E,A52)</f>
        <v>21.75</v>
      </c>
      <c r="E52" s="16">
        <f>AVERAGEIFS(Produtos!H:H,Produtos!E:E,A52)</f>
        <v>53.588571428571427</v>
      </c>
      <c r="F52" s="16">
        <f>_xlfn.MAXIFS(Produtos!H:H,Produtos!E:E,A52)</f>
        <v>91.02</v>
      </c>
      <c r="G52" s="16">
        <f>SUMIFS(Produtos!I:I,Produtos!E:E,A52)</f>
        <v>2060495.26</v>
      </c>
    </row>
    <row r="53" spans="1:7" x14ac:dyDescent="0.25">
      <c r="A53" s="3" t="s">
        <v>175</v>
      </c>
      <c r="B53" s="19">
        <f>COUNTIFS(Produtos!E:E,A53)</f>
        <v>9</v>
      </c>
      <c r="C53" s="14">
        <f>SUMIFS(Produtos!G:G,Produtos!E:E,A53)</f>
        <v>43105</v>
      </c>
      <c r="D53" s="16">
        <f>_xlfn.MINIFS(Produtos!H:H,Produtos!E:E,A53)</f>
        <v>22.57</v>
      </c>
      <c r="E53" s="16">
        <f>AVERAGEIFS(Produtos!H:H,Produtos!E:E,A53)</f>
        <v>55.203333333333333</v>
      </c>
      <c r="F53" s="16">
        <f>_xlfn.MAXIFS(Produtos!H:H,Produtos!E:E,A53)</f>
        <v>85.68</v>
      </c>
      <c r="G53" s="16">
        <f>SUMIFS(Produtos!I:I,Produtos!E:E,A53)</f>
        <v>2382449.3000000003</v>
      </c>
    </row>
    <row r="54" spans="1:7" x14ac:dyDescent="0.25">
      <c r="A54" s="3" t="s">
        <v>178</v>
      </c>
      <c r="B54" s="19">
        <f>COUNTIFS(Produtos!E:E,A54)</f>
        <v>8</v>
      </c>
      <c r="C54" s="14">
        <f>SUMIFS(Produtos!G:G,Produtos!E:E,A54)</f>
        <v>42865</v>
      </c>
      <c r="D54" s="16">
        <f>_xlfn.MINIFS(Produtos!H:H,Produtos!E:E,A54)</f>
        <v>16.239999999999998</v>
      </c>
      <c r="E54" s="16">
        <f>AVERAGEIFS(Produtos!H:H,Produtos!E:E,A54)</f>
        <v>59.687499999999993</v>
      </c>
      <c r="F54" s="16">
        <f>_xlfn.MAXIFS(Produtos!H:H,Produtos!E:E,A54)</f>
        <v>103.42</v>
      </c>
      <c r="G54" s="16">
        <f>SUMIFS(Produtos!I:I,Produtos!E:E,A54)</f>
        <v>2238738.81</v>
      </c>
    </row>
    <row r="55" spans="1:7" x14ac:dyDescent="0.25">
      <c r="A55" s="3" t="s">
        <v>180</v>
      </c>
      <c r="B55" s="19">
        <f>COUNTIFS(Produtos!E:E,A55)</f>
        <v>8</v>
      </c>
      <c r="C55" s="14">
        <f>SUMIFS(Produtos!G:G,Produtos!E:E,A55)</f>
        <v>30093</v>
      </c>
      <c r="D55" s="16">
        <f>_xlfn.MINIFS(Produtos!H:H,Produtos!E:E,A55)</f>
        <v>26.3</v>
      </c>
      <c r="E55" s="16">
        <f>AVERAGEIFS(Produtos!H:H,Produtos!E:E,A55)</f>
        <v>50.592500000000001</v>
      </c>
      <c r="F55" s="16">
        <f>_xlfn.MAXIFS(Produtos!H:H,Produtos!E:E,A55)</f>
        <v>95.34</v>
      </c>
      <c r="G55" s="16">
        <f>SUMIFS(Produtos!I:I,Produtos!E:E,A55)</f>
        <v>1487281.9</v>
      </c>
    </row>
    <row r="56" spans="1:7" x14ac:dyDescent="0.25">
      <c r="A56" s="3" t="s">
        <v>184</v>
      </c>
      <c r="B56" s="19">
        <f>COUNTIFS(Produtos!E:E,A56)</f>
        <v>8</v>
      </c>
      <c r="C56" s="14">
        <f>SUMIFS(Produtos!G:G,Produtos!E:E,A56)</f>
        <v>45095</v>
      </c>
      <c r="D56" s="16">
        <f>_xlfn.MINIFS(Produtos!H:H,Produtos!E:E,A56)</f>
        <v>24.23</v>
      </c>
      <c r="E56" s="16">
        <f>AVERAGEIFS(Produtos!H:H,Produtos!E:E,A56)</f>
        <v>63.008749999999999</v>
      </c>
      <c r="F56" s="16">
        <f>_xlfn.MAXIFS(Produtos!H:H,Produtos!E:E,A56)</f>
        <v>89.14</v>
      </c>
      <c r="G56" s="16">
        <f>SUMIFS(Produtos!I:I,Produtos!E:E,A56)</f>
        <v>2777426.86</v>
      </c>
    </row>
    <row r="57" spans="1:7" x14ac:dyDescent="0.25">
      <c r="A57" s="3" t="s">
        <v>187</v>
      </c>
      <c r="B57" s="19">
        <f>COUNTIFS(Produtos!E:E,A57)</f>
        <v>8</v>
      </c>
      <c r="C57" s="14">
        <f>SUMIFS(Produtos!G:G,Produtos!E:E,A57)</f>
        <v>38191</v>
      </c>
      <c r="D57" s="16">
        <f>_xlfn.MINIFS(Produtos!H:H,Produtos!E:E,A57)</f>
        <v>33.299999999999997</v>
      </c>
      <c r="E57" s="16">
        <f>AVERAGEIFS(Produtos!H:H,Produtos!E:E,A57)</f>
        <v>55.741250000000008</v>
      </c>
      <c r="F57" s="16">
        <f>_xlfn.MAXIFS(Produtos!H:H,Produtos!E:E,A57)</f>
        <v>77.900000000000006</v>
      </c>
      <c r="G57" s="16">
        <f>SUMIFS(Produtos!I:I,Produtos!E:E,A57)</f>
        <v>2500751.38</v>
      </c>
    </row>
    <row r="58" spans="1:7" x14ac:dyDescent="0.25">
      <c r="A58" s="3" t="s">
        <v>195</v>
      </c>
      <c r="B58" s="19">
        <f>COUNTIFS(Produtos!E:E,A58)</f>
        <v>8</v>
      </c>
      <c r="C58" s="14">
        <f>SUMIFS(Produtos!G:G,Produtos!E:E,A58)</f>
        <v>42253</v>
      </c>
      <c r="D58" s="16">
        <f>_xlfn.MINIFS(Produtos!H:H,Produtos!E:E,A58)</f>
        <v>23.14</v>
      </c>
      <c r="E58" s="16">
        <f>AVERAGEIFS(Produtos!H:H,Produtos!E:E,A58)</f>
        <v>34.396250000000002</v>
      </c>
      <c r="F58" s="16">
        <f>_xlfn.MAXIFS(Produtos!H:H,Produtos!E:E,A58)</f>
        <v>58.33</v>
      </c>
      <c r="G58" s="16">
        <f>SUMIFS(Produtos!I:I,Produtos!E:E,A58)</f>
        <v>1282571.9100000001</v>
      </c>
    </row>
    <row r="59" spans="1:7" x14ac:dyDescent="0.25">
      <c r="A59" s="3" t="s">
        <v>198</v>
      </c>
      <c r="B59" s="19">
        <f>COUNTIFS(Produtos!E:E,A59)</f>
        <v>9</v>
      </c>
      <c r="C59" s="14">
        <f>SUMIFS(Produtos!G:G,Produtos!E:E,A59)</f>
        <v>44166</v>
      </c>
      <c r="D59" s="16">
        <f>_xlfn.MINIFS(Produtos!H:H,Produtos!E:E,A59)</f>
        <v>43.26</v>
      </c>
      <c r="E59" s="16">
        <f>AVERAGEIFS(Produtos!H:H,Produtos!E:E,A59)</f>
        <v>59.307777777777773</v>
      </c>
      <c r="F59" s="16">
        <f>_xlfn.MAXIFS(Produtos!H:H,Produtos!E:E,A59)</f>
        <v>72.819999999999993</v>
      </c>
      <c r="G59" s="16">
        <f>SUMIFS(Produtos!I:I,Produtos!E:E,A59)</f>
        <v>2484164.7499999995</v>
      </c>
    </row>
    <row r="60" spans="1:7" x14ac:dyDescent="0.25">
      <c r="A60" s="3" t="s">
        <v>217</v>
      </c>
      <c r="B60" s="19">
        <f>COUNTIFS(Produtos!E:E,A60)</f>
        <v>9</v>
      </c>
      <c r="C60" s="14">
        <f>SUMIFS(Produtos!G:G,Produtos!E:E,A60)</f>
        <v>60495</v>
      </c>
      <c r="D60" s="16">
        <f>_xlfn.MINIFS(Produtos!H:H,Produtos!E:E,A60)</f>
        <v>24.14</v>
      </c>
      <c r="E60" s="16">
        <f>AVERAGEIFS(Produtos!H:H,Produtos!E:E,A60)</f>
        <v>58.398888888888891</v>
      </c>
      <c r="F60" s="16">
        <f>_xlfn.MAXIFS(Produtos!H:H,Produtos!E:E,A60)</f>
        <v>101.51</v>
      </c>
      <c r="G60" s="16">
        <f>SUMIFS(Produtos!I:I,Produtos!E:E,A60)</f>
        <v>3312774.6700000004</v>
      </c>
    </row>
    <row r="61" spans="1:7" x14ac:dyDescent="0.25">
      <c r="A61" s="3" t="s">
        <v>229</v>
      </c>
      <c r="B61" s="19">
        <f>COUNTIFS(Produtos!E:E,A61)</f>
        <v>9</v>
      </c>
      <c r="C61" s="14">
        <f>SUMIFS(Produtos!G:G,Produtos!E:E,A61)</f>
        <v>40805</v>
      </c>
      <c r="D61" s="16">
        <f>_xlfn.MINIFS(Produtos!H:H,Produtos!E:E,A61)</f>
        <v>15.91</v>
      </c>
      <c r="E61" s="16">
        <f>AVERAGEIFS(Produtos!H:H,Produtos!E:E,A61)</f>
        <v>47.438888888888897</v>
      </c>
      <c r="F61" s="16">
        <f>_xlfn.MAXIFS(Produtos!H:H,Produtos!E:E,A61)</f>
        <v>82.34</v>
      </c>
      <c r="G61" s="16">
        <f>SUMIFS(Produtos!I:I,Produtos!E:E,A61)</f>
        <v>1921187.48</v>
      </c>
    </row>
  </sheetData>
  <sortState xmlns:xlrd2="http://schemas.microsoft.com/office/spreadsheetml/2017/richdata2" ref="A38:A147">
    <sortCondition ref="A38:A147"/>
  </sortState>
  <mergeCells count="23">
    <mergeCell ref="A1:C1"/>
    <mergeCell ref="A9:B9"/>
    <mergeCell ref="A13:B13"/>
    <mergeCell ref="A14:B14"/>
    <mergeCell ref="A18:B18"/>
    <mergeCell ref="A15:B15"/>
    <mergeCell ref="A16:B16"/>
    <mergeCell ref="A17:B17"/>
    <mergeCell ref="A3:C3"/>
    <mergeCell ref="A4:B4"/>
    <mergeCell ref="A5:B5"/>
    <mergeCell ref="A26:C26"/>
    <mergeCell ref="A36:C36"/>
    <mergeCell ref="A47:C47"/>
    <mergeCell ref="A6:B6"/>
    <mergeCell ref="A8:B8"/>
    <mergeCell ref="A19:B19"/>
    <mergeCell ref="A7:B7"/>
    <mergeCell ref="A23:B23"/>
    <mergeCell ref="A24:B24"/>
    <mergeCell ref="A20:B20"/>
    <mergeCell ref="A21:B21"/>
    <mergeCell ref="A22:B2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Categorias</vt:lpstr>
      <vt:lpstr>Planilha1</vt:lpstr>
      <vt:lpstr>Planilha2</vt:lpstr>
      <vt:lpstr>Produtos</vt:lpstr>
      <vt:lpstr>Fornecedores</vt:lpstr>
      <vt:lpstr>Desafio Produtos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daltin</dc:creator>
  <cp:lastModifiedBy>Debora</cp:lastModifiedBy>
  <dcterms:created xsi:type="dcterms:W3CDTF">2022-03-11T05:47:11Z</dcterms:created>
  <dcterms:modified xsi:type="dcterms:W3CDTF">2023-04-14T13:06:40Z</dcterms:modified>
</cp:coreProperties>
</file>